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RGS" sheetId="3" r:id="rId1"/>
    <sheet name="Лист2" sheetId="2" r:id="rId2"/>
    <sheet name="RGS+Pkinase" sheetId="4" r:id="rId3"/>
    <sheet name="Лист5" sheetId="5" r:id="rId4"/>
  </sheets>
  <calcPr calcId="145621"/>
</workbook>
</file>

<file path=xl/calcChain.xml><?xml version="1.0" encoding="utf-8"?>
<calcChain xmlns="http://schemas.openxmlformats.org/spreadsheetml/2006/main">
  <c r="W33" i="4" l="1"/>
  <c r="V33" i="4"/>
  <c r="O3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O2" i="4"/>
  <c r="N2" i="4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3" i="4"/>
  <c r="I44" i="4"/>
  <c r="I45" i="4"/>
  <c r="I46" i="4"/>
  <c r="I47" i="4"/>
  <c r="I48" i="4"/>
  <c r="I49" i="4"/>
  <c r="I50" i="4"/>
  <c r="I51" i="4"/>
  <c r="I42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2" i="4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M39" i="3" s="1"/>
  <c r="I40" i="3"/>
  <c r="I41" i="3"/>
  <c r="I42" i="3"/>
  <c r="I2" i="3"/>
  <c r="V32" i="4" l="1"/>
  <c r="W32" i="4"/>
  <c r="M19" i="3"/>
  <c r="M7" i="3"/>
  <c r="M34" i="3"/>
  <c r="M30" i="3"/>
  <c r="M26" i="3"/>
  <c r="M22" i="3"/>
  <c r="M18" i="3"/>
  <c r="M14" i="3"/>
  <c r="M10" i="3"/>
  <c r="M6" i="3"/>
  <c r="M31" i="3"/>
  <c r="U31" i="3"/>
  <c r="M23" i="3"/>
  <c r="V31" i="3"/>
  <c r="M3" i="3"/>
  <c r="M38" i="3"/>
  <c r="M33" i="3"/>
  <c r="M25" i="3"/>
  <c r="M21" i="3"/>
  <c r="M17" i="3"/>
  <c r="M13" i="3"/>
  <c r="M9" i="3"/>
  <c r="M5" i="3"/>
  <c r="N5" i="3"/>
  <c r="N9" i="3"/>
  <c r="N13" i="3"/>
  <c r="N17" i="3"/>
  <c r="N21" i="3"/>
  <c r="N25" i="3"/>
  <c r="N29" i="3"/>
  <c r="N33" i="3"/>
  <c r="N37" i="3"/>
  <c r="N41" i="3"/>
  <c r="N34" i="3"/>
  <c r="N42" i="3"/>
  <c r="N3" i="3"/>
  <c r="N11" i="3"/>
  <c r="N15" i="3"/>
  <c r="N19" i="3"/>
  <c r="N23" i="3"/>
  <c r="N31" i="3"/>
  <c r="N35" i="3"/>
  <c r="N2" i="3"/>
  <c r="N4" i="3"/>
  <c r="N12" i="3"/>
  <c r="N16" i="3"/>
  <c r="N20" i="3"/>
  <c r="N28" i="3"/>
  <c r="N32" i="3"/>
  <c r="N40" i="3"/>
  <c r="N6" i="3"/>
  <c r="N10" i="3"/>
  <c r="N14" i="3"/>
  <c r="N18" i="3"/>
  <c r="N22" i="3"/>
  <c r="N26" i="3"/>
  <c r="N30" i="3"/>
  <c r="N38" i="3"/>
  <c r="N7" i="3"/>
  <c r="N27" i="3"/>
  <c r="N39" i="3"/>
  <c r="N8" i="3"/>
  <c r="N24" i="3"/>
  <c r="N36" i="3"/>
  <c r="M2" i="3"/>
  <c r="M35" i="3"/>
  <c r="M27" i="3"/>
  <c r="M15" i="3"/>
  <c r="M11" i="3"/>
  <c r="M42" i="3"/>
  <c r="M41" i="3"/>
  <c r="M37" i="3"/>
  <c r="M29" i="3"/>
  <c r="M40" i="3"/>
  <c r="M36" i="3"/>
  <c r="M32" i="3"/>
  <c r="M28" i="3"/>
  <c r="M24" i="3"/>
  <c r="M20" i="3"/>
  <c r="M16" i="3"/>
  <c r="M12" i="3"/>
  <c r="M8" i="3"/>
  <c r="M4" i="3"/>
  <c r="U30" i="3"/>
  <c r="V30" i="3"/>
</calcChain>
</file>

<file path=xl/sharedStrings.xml><?xml version="1.0" encoding="utf-8"?>
<sst xmlns="http://schemas.openxmlformats.org/spreadsheetml/2006/main" count="616" uniqueCount="58">
  <si>
    <t>pos.</t>
  </si>
  <si>
    <t>-</t>
  </si>
  <si>
    <t>A0JM97_XENTR</t>
  </si>
  <si>
    <t>B1APM2_HUMAN</t>
  </si>
  <si>
    <t>A5YN34_RAT</t>
  </si>
  <si>
    <t>D6W770_TRICA</t>
  </si>
  <si>
    <t>B7X6D7_HORSE</t>
  </si>
  <si>
    <t>A3KP92_DANRE</t>
  </si>
  <si>
    <t>B4MYI6_DROWI</t>
  </si>
  <si>
    <t>B3KQ04_HUMAN</t>
  </si>
  <si>
    <t>A8K7K0_HUMAN</t>
  </si>
  <si>
    <t>B4GIU8_DROPE</t>
  </si>
  <si>
    <t>E5SRD5_TRISP</t>
  </si>
  <si>
    <t>E0VFJ5_PEDHC</t>
  </si>
  <si>
    <t>(Fragment)</t>
  </si>
  <si>
    <t>B0JZ48_XENTR</t>
  </si>
  <si>
    <t>A5WW79_DANRE</t>
  </si>
  <si>
    <t>A8XYG5_CAEBR</t>
  </si>
  <si>
    <t>A7RAC5_EPIAW</t>
  </si>
  <si>
    <t>E9GYG2_DAPPU</t>
  </si>
  <si>
    <t>A8WGN3_DANRE</t>
  </si>
  <si>
    <t>Q9W7I6_CHICK</t>
  </si>
  <si>
    <t>A2AGZ8_MOUSE</t>
  </si>
  <si>
    <t>B7PHT8_IXOSC</t>
  </si>
  <si>
    <t>Q9U756_HOMAM</t>
  </si>
  <si>
    <t>E1G0I3_LOALO</t>
  </si>
  <si>
    <t>E3MLC3_CAERE</t>
  </si>
  <si>
    <t>D6WXC9_TRICA</t>
  </si>
  <si>
    <t>B5LZ08_DANRE</t>
  </si>
  <si>
    <t>GPRK1_DROME</t>
  </si>
  <si>
    <t>E1JGX2_DROME</t>
  </si>
  <si>
    <t>D2H585_AILME</t>
  </si>
  <si>
    <t>D2HZ75_AILME</t>
  </si>
  <si>
    <t>E9IWS8_SOLIN</t>
  </si>
  <si>
    <t>D6RHX8_HUMAN</t>
  </si>
  <si>
    <t>B3KPS5_HUMAN</t>
  </si>
  <si>
    <t>E1BP29_BOVIN</t>
  </si>
  <si>
    <t>D0EWS2_DANRE</t>
  </si>
  <si>
    <t>A9JRC5_DANRE</t>
  </si>
  <si>
    <t>E9FXK3_DAPPU</t>
  </si>
  <si>
    <t>B0V3V2_DANRE</t>
  </si>
  <si>
    <t>E2RB39_CANFA</t>
  </si>
  <si>
    <t>B7PEM1_IXOSC</t>
  </si>
  <si>
    <t>B7PZR9_IXOSC</t>
  </si>
  <si>
    <t>Норм.вес</t>
  </si>
  <si>
    <t>Координаты</t>
  </si>
  <si>
    <t>Идентификатор</t>
  </si>
  <si>
    <t>Y</t>
  </si>
  <si>
    <t>B7P2U3_IXOSC</t>
  </si>
  <si>
    <t>Кооррдинаты</t>
  </si>
  <si>
    <t>В первой ли архитектуре</t>
  </si>
  <si>
    <t>Норм, Вес</t>
  </si>
  <si>
    <t>1-специфичность</t>
  </si>
  <si>
    <t>чувствительность</t>
  </si>
  <si>
    <t>+</t>
  </si>
  <si>
    <t>ТЕСТ</t>
  </si>
  <si>
    <t>Во второй ли архитектуре</t>
  </si>
  <si>
    <t>Тест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</si>
</sst>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B7DB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quotePrefix="1" applyBorder="1"/>
    <xf numFmtId="0" fontId="0" fillId="2" borderId="1" xfId="0" applyFill="1" applyBorder="1"/>
    <xf numFmtId="0" fontId="0" fillId="3" borderId="1" xfId="0" applyFill="1" applyBorder="1"/>
    <xf numFmtId="0" fontId="0" fillId="4" borderId="0" xfId="0" applyFill="1"/>
    <xf numFmtId="0" fontId="0" fillId="5" borderId="0" xfId="0" applyFill="1"/>
    <xf numFmtId="0" fontId="0" fillId="0" borderId="0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 textRotation="90"/>
    </xf>
    <xf numFmtId="0" fontId="0" fillId="0" borderId="0" xfId="0" applyFont="1"/>
    <xf numFmtId="0" fontId="0" fillId="4" borderId="0" xfId="0" applyFont="1" applyFill="1"/>
    <xf numFmtId="0" fontId="2" fillId="0" borderId="0" xfId="0" applyFont="1"/>
    <xf numFmtId="0" fontId="2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66"/>
      <color rgb="FFB7DBFF"/>
      <color rgb="FF99CCFF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0" i="0" baseline="0">
                <a:effectLst/>
              </a:rPr>
              <a:t>График весов находок </a:t>
            </a:r>
            <a:r>
              <a:rPr lang="en-US" sz="1800" b="0" i="0" baseline="0">
                <a:effectLst/>
              </a:rPr>
              <a:t>pfsearch </a:t>
            </a:r>
            <a:r>
              <a:rPr lang="ru-RU" sz="1800" b="0" i="0" baseline="0">
                <a:effectLst/>
              </a:rPr>
              <a:t>для архитектуры </a:t>
            </a:r>
            <a:r>
              <a:rPr lang="en-US" sz="1800" b="0" i="0" baseline="0">
                <a:effectLst/>
              </a:rPr>
              <a:t>RGS</a:t>
            </a:r>
            <a:endParaRPr lang="ru-RU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2700">
              <a:solidFill>
                <a:schemeClr val="accent5">
                  <a:lumMod val="75000"/>
                </a:schemeClr>
              </a:solidFill>
            </a:ln>
          </c:spPr>
          <c:marker>
            <c:symbol val="star"/>
            <c:size val="7"/>
          </c:marker>
          <c:yVal>
            <c:numRef>
              <c:f>RGS!$K$2:$K$99</c:f>
              <c:numCache>
                <c:formatCode>General</c:formatCode>
                <c:ptCount val="98"/>
                <c:pt idx="0">
                  <c:v>33.11</c:v>
                </c:pt>
                <c:pt idx="1">
                  <c:v>32.950000000000003</c:v>
                </c:pt>
                <c:pt idx="2">
                  <c:v>32.74</c:v>
                </c:pt>
                <c:pt idx="3">
                  <c:v>32.5</c:v>
                </c:pt>
                <c:pt idx="4">
                  <c:v>32.4</c:v>
                </c:pt>
                <c:pt idx="5">
                  <c:v>32.32</c:v>
                </c:pt>
                <c:pt idx="6">
                  <c:v>32.270000000000003</c:v>
                </c:pt>
                <c:pt idx="7">
                  <c:v>32.26</c:v>
                </c:pt>
                <c:pt idx="8">
                  <c:v>31.63</c:v>
                </c:pt>
                <c:pt idx="9">
                  <c:v>31.31</c:v>
                </c:pt>
                <c:pt idx="10">
                  <c:v>31.11</c:v>
                </c:pt>
                <c:pt idx="11">
                  <c:v>30.89</c:v>
                </c:pt>
                <c:pt idx="12">
                  <c:v>30.83</c:v>
                </c:pt>
                <c:pt idx="13">
                  <c:v>30.12</c:v>
                </c:pt>
                <c:pt idx="14">
                  <c:v>29.43</c:v>
                </c:pt>
                <c:pt idx="15">
                  <c:v>29.04</c:v>
                </c:pt>
                <c:pt idx="16">
                  <c:v>28.91</c:v>
                </c:pt>
                <c:pt idx="17">
                  <c:v>28.72</c:v>
                </c:pt>
                <c:pt idx="18">
                  <c:v>28.64</c:v>
                </c:pt>
                <c:pt idx="19">
                  <c:v>28.51</c:v>
                </c:pt>
                <c:pt idx="20">
                  <c:v>27.59</c:v>
                </c:pt>
                <c:pt idx="21">
                  <c:v>8.52</c:v>
                </c:pt>
                <c:pt idx="22">
                  <c:v>8.39</c:v>
                </c:pt>
                <c:pt idx="23">
                  <c:v>7.74</c:v>
                </c:pt>
                <c:pt idx="24">
                  <c:v>7.68</c:v>
                </c:pt>
                <c:pt idx="25">
                  <c:v>7.57</c:v>
                </c:pt>
                <c:pt idx="26">
                  <c:v>7.21</c:v>
                </c:pt>
                <c:pt idx="27">
                  <c:v>6.63</c:v>
                </c:pt>
                <c:pt idx="28">
                  <c:v>6.63</c:v>
                </c:pt>
                <c:pt idx="29">
                  <c:v>3.68</c:v>
                </c:pt>
                <c:pt idx="30">
                  <c:v>3.06</c:v>
                </c:pt>
                <c:pt idx="31">
                  <c:v>2.97</c:v>
                </c:pt>
                <c:pt idx="32">
                  <c:v>2.77</c:v>
                </c:pt>
                <c:pt idx="33">
                  <c:v>2.77</c:v>
                </c:pt>
                <c:pt idx="34">
                  <c:v>2.76</c:v>
                </c:pt>
                <c:pt idx="35">
                  <c:v>2.5099999999999998</c:v>
                </c:pt>
                <c:pt idx="36">
                  <c:v>2.4300000000000002</c:v>
                </c:pt>
                <c:pt idx="37">
                  <c:v>2.2400000000000002</c:v>
                </c:pt>
                <c:pt idx="38">
                  <c:v>2.21</c:v>
                </c:pt>
                <c:pt idx="39">
                  <c:v>2.0499999999999998</c:v>
                </c:pt>
                <c:pt idx="40">
                  <c:v>1.61</c:v>
                </c:pt>
                <c:pt idx="41">
                  <c:v>1.19</c:v>
                </c:pt>
                <c:pt idx="42">
                  <c:v>1.18</c:v>
                </c:pt>
                <c:pt idx="43">
                  <c:v>1.0900000000000001</c:v>
                </c:pt>
                <c:pt idx="44">
                  <c:v>0.95</c:v>
                </c:pt>
                <c:pt idx="45">
                  <c:v>0.92</c:v>
                </c:pt>
                <c:pt idx="46">
                  <c:v>0.78</c:v>
                </c:pt>
                <c:pt idx="47">
                  <c:v>0.75</c:v>
                </c:pt>
                <c:pt idx="48">
                  <c:v>0.75</c:v>
                </c:pt>
                <c:pt idx="49">
                  <c:v>0.68</c:v>
                </c:pt>
                <c:pt idx="50">
                  <c:v>0.67</c:v>
                </c:pt>
                <c:pt idx="51">
                  <c:v>0.66</c:v>
                </c:pt>
                <c:pt idx="52">
                  <c:v>0.6</c:v>
                </c:pt>
                <c:pt idx="53">
                  <c:v>0.57999999999999996</c:v>
                </c:pt>
                <c:pt idx="54">
                  <c:v>0.57999999999999996</c:v>
                </c:pt>
                <c:pt idx="55">
                  <c:v>0.55000000000000004</c:v>
                </c:pt>
                <c:pt idx="56">
                  <c:v>0.53</c:v>
                </c:pt>
                <c:pt idx="57">
                  <c:v>0.52</c:v>
                </c:pt>
                <c:pt idx="58">
                  <c:v>0.52</c:v>
                </c:pt>
                <c:pt idx="59">
                  <c:v>0.5</c:v>
                </c:pt>
                <c:pt idx="60">
                  <c:v>0.46</c:v>
                </c:pt>
                <c:pt idx="61">
                  <c:v>0.46</c:v>
                </c:pt>
                <c:pt idx="62">
                  <c:v>0.45</c:v>
                </c:pt>
                <c:pt idx="63">
                  <c:v>0.43</c:v>
                </c:pt>
                <c:pt idx="64">
                  <c:v>0.41</c:v>
                </c:pt>
                <c:pt idx="65">
                  <c:v>0.38</c:v>
                </c:pt>
                <c:pt idx="66">
                  <c:v>0.34</c:v>
                </c:pt>
                <c:pt idx="67">
                  <c:v>0.32</c:v>
                </c:pt>
                <c:pt idx="68">
                  <c:v>0.32</c:v>
                </c:pt>
                <c:pt idx="69">
                  <c:v>0.3</c:v>
                </c:pt>
                <c:pt idx="70">
                  <c:v>0.3</c:v>
                </c:pt>
                <c:pt idx="71">
                  <c:v>0.25</c:v>
                </c:pt>
                <c:pt idx="72">
                  <c:v>0.25</c:v>
                </c:pt>
                <c:pt idx="73">
                  <c:v>0.25</c:v>
                </c:pt>
                <c:pt idx="74">
                  <c:v>0.23</c:v>
                </c:pt>
                <c:pt idx="75">
                  <c:v>0.2</c:v>
                </c:pt>
                <c:pt idx="76">
                  <c:v>0.18</c:v>
                </c:pt>
                <c:pt idx="77">
                  <c:v>0.18</c:v>
                </c:pt>
                <c:pt idx="78">
                  <c:v>0.17</c:v>
                </c:pt>
                <c:pt idx="79">
                  <c:v>0.17</c:v>
                </c:pt>
                <c:pt idx="80">
                  <c:v>0.17</c:v>
                </c:pt>
                <c:pt idx="81">
                  <c:v>0.17</c:v>
                </c:pt>
                <c:pt idx="82">
                  <c:v>0.17</c:v>
                </c:pt>
                <c:pt idx="83">
                  <c:v>0.17</c:v>
                </c:pt>
                <c:pt idx="84">
                  <c:v>0.17</c:v>
                </c:pt>
                <c:pt idx="85">
                  <c:v>0.16</c:v>
                </c:pt>
                <c:pt idx="86">
                  <c:v>0.15</c:v>
                </c:pt>
                <c:pt idx="87">
                  <c:v>0.14000000000000001</c:v>
                </c:pt>
                <c:pt idx="88">
                  <c:v>0.14000000000000001</c:v>
                </c:pt>
                <c:pt idx="89">
                  <c:v>0.14000000000000001</c:v>
                </c:pt>
                <c:pt idx="90">
                  <c:v>0.13</c:v>
                </c:pt>
                <c:pt idx="91">
                  <c:v>0.12</c:v>
                </c:pt>
                <c:pt idx="92">
                  <c:v>0.09</c:v>
                </c:pt>
                <c:pt idx="93">
                  <c:v>0.09</c:v>
                </c:pt>
                <c:pt idx="94">
                  <c:v>0.09</c:v>
                </c:pt>
                <c:pt idx="95">
                  <c:v>0.05</c:v>
                </c:pt>
                <c:pt idx="96">
                  <c:v>0.04</c:v>
                </c:pt>
                <c:pt idx="97">
                  <c:v>0.04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453824"/>
        <c:axId val="165455360"/>
      </c:scatterChart>
      <c:valAx>
        <c:axId val="165453824"/>
        <c:scaling>
          <c:orientation val="minMax"/>
        </c:scaling>
        <c:delete val="0"/>
        <c:axPos val="b"/>
        <c:majorTickMark val="out"/>
        <c:minorTickMark val="none"/>
        <c:tickLblPos val="nextTo"/>
        <c:crossAx val="165455360"/>
        <c:crosses val="autoZero"/>
        <c:crossBetween val="midCat"/>
      </c:valAx>
      <c:valAx>
        <c:axId val="1654553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ВЕС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54538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baseline="0">
                <a:effectLst/>
              </a:rPr>
              <a:t>ROC-</a:t>
            </a:r>
            <a:r>
              <a:rPr lang="ru-RU" sz="1800" b="0" i="0" baseline="0">
                <a:effectLst/>
              </a:rPr>
              <a:t>кривая для архитектуры </a:t>
            </a:r>
            <a:r>
              <a:rPr lang="en-US" sz="1800" b="0" i="0" baseline="0">
                <a:effectLst/>
              </a:rPr>
              <a:t>RGS</a:t>
            </a:r>
            <a:endParaRPr lang="ru-RU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3810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RGS!$M$2:$M$39</c:f>
              <c:numCache>
                <c:formatCode>General</c:formatCode>
                <c:ptCount val="3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5.0000000000000044E-2</c:v>
                </c:pt>
                <c:pt idx="23">
                  <c:v>9.9999999999999978E-2</c:v>
                </c:pt>
                <c:pt idx="24">
                  <c:v>0.15000000000000002</c:v>
                </c:pt>
                <c:pt idx="25">
                  <c:v>0.19999999999999996</c:v>
                </c:pt>
                <c:pt idx="26">
                  <c:v>0.25</c:v>
                </c:pt>
                <c:pt idx="27">
                  <c:v>0.30000000000000004</c:v>
                </c:pt>
                <c:pt idx="28">
                  <c:v>0.35</c:v>
                </c:pt>
                <c:pt idx="29">
                  <c:v>0.4</c:v>
                </c:pt>
                <c:pt idx="30">
                  <c:v>0.44999999999999996</c:v>
                </c:pt>
                <c:pt idx="31">
                  <c:v>0.5</c:v>
                </c:pt>
                <c:pt idx="32">
                  <c:v>0.55000000000000004</c:v>
                </c:pt>
                <c:pt idx="33">
                  <c:v>0.6</c:v>
                </c:pt>
                <c:pt idx="34">
                  <c:v>0.65</c:v>
                </c:pt>
                <c:pt idx="35">
                  <c:v>0.7</c:v>
                </c:pt>
                <c:pt idx="36">
                  <c:v>0.75</c:v>
                </c:pt>
                <c:pt idx="37">
                  <c:v>0.8</c:v>
                </c:pt>
              </c:numCache>
            </c:numRef>
          </c:xVal>
          <c:yVal>
            <c:numRef>
              <c:f>RGS!$N$2:$N$39</c:f>
              <c:numCache>
                <c:formatCode>General</c:formatCode>
                <c:ptCount val="38"/>
                <c:pt idx="0">
                  <c:v>4.7619047619047616E-2</c:v>
                </c:pt>
                <c:pt idx="1">
                  <c:v>9.5238095238095233E-2</c:v>
                </c:pt>
                <c:pt idx="2">
                  <c:v>0.14285714285714285</c:v>
                </c:pt>
                <c:pt idx="3">
                  <c:v>0.19047619047619047</c:v>
                </c:pt>
                <c:pt idx="4">
                  <c:v>0.23809523809523808</c:v>
                </c:pt>
                <c:pt idx="5">
                  <c:v>0.2857142857142857</c:v>
                </c:pt>
                <c:pt idx="6">
                  <c:v>0.33333333333333331</c:v>
                </c:pt>
                <c:pt idx="7">
                  <c:v>0.38095238095238093</c:v>
                </c:pt>
                <c:pt idx="8">
                  <c:v>0.42857142857142855</c:v>
                </c:pt>
                <c:pt idx="9">
                  <c:v>0.47619047619047616</c:v>
                </c:pt>
                <c:pt idx="10">
                  <c:v>0.52380952380952384</c:v>
                </c:pt>
                <c:pt idx="11">
                  <c:v>0.5714285714285714</c:v>
                </c:pt>
                <c:pt idx="12">
                  <c:v>0.61904761904761907</c:v>
                </c:pt>
                <c:pt idx="13">
                  <c:v>0.66666666666666663</c:v>
                </c:pt>
                <c:pt idx="14">
                  <c:v>0.7142857142857143</c:v>
                </c:pt>
                <c:pt idx="15">
                  <c:v>0.76190476190476186</c:v>
                </c:pt>
                <c:pt idx="16">
                  <c:v>0.80952380952380953</c:v>
                </c:pt>
                <c:pt idx="17">
                  <c:v>0.8571428571428571</c:v>
                </c:pt>
                <c:pt idx="18">
                  <c:v>0.90476190476190477</c:v>
                </c:pt>
                <c:pt idx="19">
                  <c:v>0.95238095238095233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5488128"/>
        <c:axId val="165490048"/>
      </c:scatterChart>
      <c:valAx>
        <c:axId val="16548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FPR</a:t>
                </a:r>
                <a:endParaRPr lang="ru-RU" sz="9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5490048"/>
        <c:crosses val="autoZero"/>
        <c:crossBetween val="midCat"/>
      </c:valAx>
      <c:valAx>
        <c:axId val="165490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TPR</a:t>
                </a:r>
                <a:endParaRPr lang="ru-RU" sz="16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54881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800" b="0" i="0" baseline="0">
                <a:effectLst/>
              </a:rPr>
              <a:t>График весов находок </a:t>
            </a:r>
            <a:r>
              <a:rPr lang="en-US" sz="1800" b="0" i="0" baseline="0">
                <a:effectLst/>
              </a:rPr>
              <a:t>pfsearch </a:t>
            </a:r>
            <a:r>
              <a:rPr lang="ru-RU" sz="1800" b="0" i="0" baseline="0">
                <a:effectLst/>
              </a:rPr>
              <a:t>для архитектуры </a:t>
            </a:r>
            <a:r>
              <a:rPr lang="en-US" sz="1800" b="0" i="0" baseline="0">
                <a:effectLst/>
              </a:rPr>
              <a:t>RGS</a:t>
            </a:r>
            <a:r>
              <a:rPr lang="ru-RU" sz="1800" b="0" i="0" baseline="0">
                <a:effectLst/>
              </a:rPr>
              <a:t> + </a:t>
            </a:r>
            <a:r>
              <a:rPr lang="en-US" sz="1800" b="0" i="0" baseline="0">
                <a:effectLst/>
              </a:rPr>
              <a:t>Pkinase</a:t>
            </a:r>
            <a:endParaRPr lang="ru-RU">
              <a:effectLst/>
            </a:endParaRPr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2700">
              <a:solidFill>
                <a:srgbClr val="00B050"/>
              </a:solidFill>
            </a:ln>
          </c:spPr>
          <c:marker>
            <c:symbol val="star"/>
            <c:size val="7"/>
            <c:spPr>
              <a:ln>
                <a:solidFill>
                  <a:srgbClr val="00B050"/>
                </a:solidFill>
              </a:ln>
            </c:spPr>
          </c:marker>
          <c:yVal>
            <c:numRef>
              <c:f>'RGS+Pkinase'!$A$2:$A$66</c:f>
              <c:numCache>
                <c:formatCode>General</c:formatCode>
                <c:ptCount val="65"/>
                <c:pt idx="0">
                  <c:v>19.690000000000001</c:v>
                </c:pt>
                <c:pt idx="1">
                  <c:v>19.32</c:v>
                </c:pt>
                <c:pt idx="2">
                  <c:v>19.32</c:v>
                </c:pt>
                <c:pt idx="3">
                  <c:v>19.07</c:v>
                </c:pt>
                <c:pt idx="4">
                  <c:v>18.84</c:v>
                </c:pt>
                <c:pt idx="5">
                  <c:v>18.84</c:v>
                </c:pt>
                <c:pt idx="6">
                  <c:v>18.670000000000002</c:v>
                </c:pt>
                <c:pt idx="7">
                  <c:v>18.59</c:v>
                </c:pt>
                <c:pt idx="8">
                  <c:v>18.34</c:v>
                </c:pt>
                <c:pt idx="9">
                  <c:v>17.8</c:v>
                </c:pt>
                <c:pt idx="10">
                  <c:v>17.71</c:v>
                </c:pt>
                <c:pt idx="11">
                  <c:v>17.14</c:v>
                </c:pt>
                <c:pt idx="12">
                  <c:v>16.98</c:v>
                </c:pt>
                <c:pt idx="13">
                  <c:v>16.46</c:v>
                </c:pt>
                <c:pt idx="14">
                  <c:v>15.52</c:v>
                </c:pt>
                <c:pt idx="15">
                  <c:v>14.76</c:v>
                </c:pt>
                <c:pt idx="16">
                  <c:v>14.58</c:v>
                </c:pt>
                <c:pt idx="17">
                  <c:v>14.51</c:v>
                </c:pt>
                <c:pt idx="18">
                  <c:v>14.35</c:v>
                </c:pt>
                <c:pt idx="19">
                  <c:v>4.13</c:v>
                </c:pt>
                <c:pt idx="20">
                  <c:v>3.89</c:v>
                </c:pt>
                <c:pt idx="21">
                  <c:v>3.5</c:v>
                </c:pt>
                <c:pt idx="22">
                  <c:v>2.96</c:v>
                </c:pt>
                <c:pt idx="23">
                  <c:v>2.86</c:v>
                </c:pt>
                <c:pt idx="24">
                  <c:v>2.73</c:v>
                </c:pt>
                <c:pt idx="25">
                  <c:v>2.73</c:v>
                </c:pt>
                <c:pt idx="26">
                  <c:v>2.72</c:v>
                </c:pt>
                <c:pt idx="27">
                  <c:v>2.65</c:v>
                </c:pt>
                <c:pt idx="28">
                  <c:v>2.59</c:v>
                </c:pt>
                <c:pt idx="29">
                  <c:v>2.5499999999999998</c:v>
                </c:pt>
                <c:pt idx="30">
                  <c:v>2.52</c:v>
                </c:pt>
                <c:pt idx="31">
                  <c:v>2.4500000000000002</c:v>
                </c:pt>
                <c:pt idx="32">
                  <c:v>2.4300000000000002</c:v>
                </c:pt>
                <c:pt idx="33">
                  <c:v>2.4300000000000002</c:v>
                </c:pt>
                <c:pt idx="34">
                  <c:v>2.16</c:v>
                </c:pt>
                <c:pt idx="35">
                  <c:v>1.96</c:v>
                </c:pt>
                <c:pt idx="36">
                  <c:v>1.78</c:v>
                </c:pt>
                <c:pt idx="37">
                  <c:v>1.1599999999999999</c:v>
                </c:pt>
                <c:pt idx="38">
                  <c:v>0.87</c:v>
                </c:pt>
                <c:pt idx="39">
                  <c:v>0.85</c:v>
                </c:pt>
                <c:pt idx="40">
                  <c:v>0.43</c:v>
                </c:pt>
                <c:pt idx="41">
                  <c:v>0.72</c:v>
                </c:pt>
                <c:pt idx="42">
                  <c:v>0.66</c:v>
                </c:pt>
                <c:pt idx="43">
                  <c:v>0.56999999999999995</c:v>
                </c:pt>
                <c:pt idx="44">
                  <c:v>0.56000000000000005</c:v>
                </c:pt>
                <c:pt idx="45">
                  <c:v>0.54</c:v>
                </c:pt>
                <c:pt idx="46">
                  <c:v>0.5</c:v>
                </c:pt>
                <c:pt idx="47">
                  <c:v>0.49</c:v>
                </c:pt>
                <c:pt idx="48">
                  <c:v>0.47</c:v>
                </c:pt>
                <c:pt idx="49">
                  <c:v>0.43</c:v>
                </c:pt>
                <c:pt idx="50">
                  <c:v>0.4</c:v>
                </c:pt>
                <c:pt idx="51">
                  <c:v>0.4</c:v>
                </c:pt>
                <c:pt idx="52">
                  <c:v>0.4</c:v>
                </c:pt>
                <c:pt idx="53">
                  <c:v>0.32</c:v>
                </c:pt>
                <c:pt idx="54">
                  <c:v>0.28999999999999998</c:v>
                </c:pt>
                <c:pt idx="55">
                  <c:v>0.25</c:v>
                </c:pt>
                <c:pt idx="56">
                  <c:v>0.24</c:v>
                </c:pt>
                <c:pt idx="57">
                  <c:v>0.19</c:v>
                </c:pt>
                <c:pt idx="58">
                  <c:v>0.15</c:v>
                </c:pt>
                <c:pt idx="59">
                  <c:v>0.15</c:v>
                </c:pt>
                <c:pt idx="60">
                  <c:v>0.14000000000000001</c:v>
                </c:pt>
                <c:pt idx="61">
                  <c:v>0.08</c:v>
                </c:pt>
                <c:pt idx="62">
                  <c:v>0.03</c:v>
                </c:pt>
                <c:pt idx="63">
                  <c:v>0.03</c:v>
                </c:pt>
                <c:pt idx="64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870400"/>
        <c:axId val="166888960"/>
      </c:scatterChart>
      <c:valAx>
        <c:axId val="166870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66888960"/>
        <c:crosses val="autoZero"/>
        <c:crossBetween val="midCat"/>
      </c:valAx>
      <c:valAx>
        <c:axId val="166888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Вес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68704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baseline="0">
                <a:effectLst/>
              </a:rPr>
              <a:t>ROC-</a:t>
            </a:r>
            <a:r>
              <a:rPr lang="ru-RU" sz="1800" b="0" i="0" baseline="0">
                <a:effectLst/>
              </a:rPr>
              <a:t>кривая для архитектуры </a:t>
            </a:r>
            <a:r>
              <a:rPr lang="en-US" sz="1800" b="0" i="0" baseline="0">
                <a:effectLst/>
              </a:rPr>
              <a:t>RGS + Pkinase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31408235806273"/>
          <c:y val="0.10823506588242539"/>
          <c:w val="0.78247987117552331"/>
          <c:h val="0.80306668064947861"/>
        </c:manualLayout>
      </c:layout>
      <c:scatterChart>
        <c:scatterStyle val="smoothMarker"/>
        <c:varyColors val="0"/>
        <c:ser>
          <c:idx val="0"/>
          <c:order val="0"/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'RGS+Pkinase'!$N$2:$N$42</c:f>
              <c:numCache>
                <c:formatCode>General</c:formatCode>
                <c:ptCount val="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4.7619047619047672E-2</c:v>
                </c:pt>
                <c:pt idx="21">
                  <c:v>9.5238095238095233E-2</c:v>
                </c:pt>
                <c:pt idx="22">
                  <c:v>0.1428571428571429</c:v>
                </c:pt>
                <c:pt idx="23">
                  <c:v>0.19047619047619047</c:v>
                </c:pt>
                <c:pt idx="24">
                  <c:v>0.23809523809523814</c:v>
                </c:pt>
                <c:pt idx="25">
                  <c:v>0.2857142857142857</c:v>
                </c:pt>
                <c:pt idx="26">
                  <c:v>0.33333333333333337</c:v>
                </c:pt>
                <c:pt idx="27">
                  <c:v>0.38095238095238093</c:v>
                </c:pt>
                <c:pt idx="28">
                  <c:v>0.4285714285714286</c:v>
                </c:pt>
                <c:pt idx="29">
                  <c:v>0.47619047619047616</c:v>
                </c:pt>
                <c:pt idx="30">
                  <c:v>0.52380952380952384</c:v>
                </c:pt>
                <c:pt idx="31">
                  <c:v>0.5714285714285714</c:v>
                </c:pt>
                <c:pt idx="32">
                  <c:v>0.61904761904761907</c:v>
                </c:pt>
                <c:pt idx="33">
                  <c:v>0.66666666666666674</c:v>
                </c:pt>
                <c:pt idx="34">
                  <c:v>0.7142857142857143</c:v>
                </c:pt>
                <c:pt idx="35">
                  <c:v>0.76190476190476186</c:v>
                </c:pt>
                <c:pt idx="36">
                  <c:v>0.80952380952380953</c:v>
                </c:pt>
                <c:pt idx="37">
                  <c:v>0.85714285714285721</c:v>
                </c:pt>
                <c:pt idx="38">
                  <c:v>0.90476190476190477</c:v>
                </c:pt>
                <c:pt idx="39">
                  <c:v>0.95238095238095233</c:v>
                </c:pt>
                <c:pt idx="40">
                  <c:v>0.95238095238095233</c:v>
                </c:pt>
              </c:numCache>
            </c:numRef>
          </c:xVal>
          <c:yVal>
            <c:numRef>
              <c:f>'RGS+Pkinase'!$O$2:$O$42</c:f>
              <c:numCache>
                <c:formatCode>General</c:formatCode>
                <c:ptCount val="41"/>
                <c:pt idx="0">
                  <c:v>0.05</c:v>
                </c:pt>
                <c:pt idx="1">
                  <c:v>0.1</c:v>
                </c:pt>
                <c:pt idx="2">
                  <c:v>0.15</c:v>
                </c:pt>
                <c:pt idx="3">
                  <c:v>0.2</c:v>
                </c:pt>
                <c:pt idx="4">
                  <c:v>0.25</c:v>
                </c:pt>
                <c:pt idx="5">
                  <c:v>0.3</c:v>
                </c:pt>
                <c:pt idx="6">
                  <c:v>0.35</c:v>
                </c:pt>
                <c:pt idx="7">
                  <c:v>0.4</c:v>
                </c:pt>
                <c:pt idx="8">
                  <c:v>0.45</c:v>
                </c:pt>
                <c:pt idx="9">
                  <c:v>0.5</c:v>
                </c:pt>
                <c:pt idx="10">
                  <c:v>0.55000000000000004</c:v>
                </c:pt>
                <c:pt idx="11">
                  <c:v>0.6</c:v>
                </c:pt>
                <c:pt idx="12">
                  <c:v>0.65</c:v>
                </c:pt>
                <c:pt idx="13">
                  <c:v>0.7</c:v>
                </c:pt>
                <c:pt idx="14">
                  <c:v>0.75</c:v>
                </c:pt>
                <c:pt idx="15">
                  <c:v>0.8</c:v>
                </c:pt>
                <c:pt idx="16">
                  <c:v>0.85</c:v>
                </c:pt>
                <c:pt idx="17">
                  <c:v>0.9</c:v>
                </c:pt>
                <c:pt idx="18">
                  <c:v>0.95</c:v>
                </c:pt>
                <c:pt idx="19">
                  <c:v>0.95</c:v>
                </c:pt>
                <c:pt idx="20">
                  <c:v>0.95</c:v>
                </c:pt>
                <c:pt idx="21">
                  <c:v>0.95</c:v>
                </c:pt>
                <c:pt idx="22">
                  <c:v>0.95</c:v>
                </c:pt>
                <c:pt idx="23">
                  <c:v>0.95</c:v>
                </c:pt>
                <c:pt idx="24">
                  <c:v>0.95</c:v>
                </c:pt>
                <c:pt idx="25">
                  <c:v>0.95</c:v>
                </c:pt>
                <c:pt idx="26">
                  <c:v>0.95</c:v>
                </c:pt>
                <c:pt idx="27">
                  <c:v>0.95</c:v>
                </c:pt>
                <c:pt idx="28">
                  <c:v>0.95</c:v>
                </c:pt>
                <c:pt idx="29">
                  <c:v>0.95</c:v>
                </c:pt>
                <c:pt idx="30">
                  <c:v>0.95</c:v>
                </c:pt>
                <c:pt idx="31">
                  <c:v>0.95</c:v>
                </c:pt>
                <c:pt idx="32">
                  <c:v>0.95</c:v>
                </c:pt>
                <c:pt idx="33">
                  <c:v>0.95</c:v>
                </c:pt>
                <c:pt idx="34">
                  <c:v>0.95</c:v>
                </c:pt>
                <c:pt idx="35">
                  <c:v>0.95</c:v>
                </c:pt>
                <c:pt idx="36">
                  <c:v>0.95</c:v>
                </c:pt>
                <c:pt idx="37">
                  <c:v>0.95</c:v>
                </c:pt>
                <c:pt idx="38">
                  <c:v>0.95</c:v>
                </c:pt>
                <c:pt idx="39">
                  <c:v>1</c:v>
                </c:pt>
                <c:pt idx="40">
                  <c:v>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101376"/>
        <c:axId val="168103296"/>
      </c:scatterChart>
      <c:valAx>
        <c:axId val="16810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FPR</a:t>
                </a:r>
                <a:endParaRPr lang="ru-RU" sz="14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8103296"/>
        <c:crosses val="autoZero"/>
        <c:crossBetween val="midCat"/>
      </c:valAx>
      <c:valAx>
        <c:axId val="168103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TPR</a:t>
                </a:r>
                <a:endParaRPr lang="ru-RU" sz="140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8101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371474</xdr:colOff>
      <xdr:row>4</xdr:row>
      <xdr:rowOff>23811</xdr:rowOff>
    </xdr:from>
    <xdr:to>
      <xdr:col>16</xdr:col>
      <xdr:colOff>419099</xdr:colOff>
      <xdr:row>21</xdr:row>
      <xdr:rowOff>47624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209549</xdr:colOff>
      <xdr:row>3</xdr:row>
      <xdr:rowOff>185736</xdr:rowOff>
    </xdr:from>
    <xdr:to>
      <xdr:col>27</xdr:col>
      <xdr:colOff>209550</xdr:colOff>
      <xdr:row>26</xdr:row>
      <xdr:rowOff>76199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400049</xdr:colOff>
      <xdr:row>6</xdr:row>
      <xdr:rowOff>157162</xdr:rowOff>
    </xdr:from>
    <xdr:to>
      <xdr:col>17</xdr:col>
      <xdr:colOff>66674</xdr:colOff>
      <xdr:row>23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571499</xdr:colOff>
      <xdr:row>5</xdr:row>
      <xdr:rowOff>61911</xdr:rowOff>
    </xdr:from>
    <xdr:to>
      <xdr:col>27</xdr:col>
      <xdr:colOff>390524</xdr:colOff>
      <xdr:row>28</xdr:row>
      <xdr:rowOff>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2"/>
  <sheetViews>
    <sheetView tabSelected="1" topLeftCell="A25" workbookViewId="0">
      <selection activeCell="G42" sqref="G42"/>
    </sheetView>
  </sheetViews>
  <sheetFormatPr defaultRowHeight="15" x14ac:dyDescent="0.25"/>
  <cols>
    <col min="3" max="3" width="4.7109375" bestFit="1" customWidth="1"/>
    <col min="4" max="4" width="4" bestFit="1" customWidth="1"/>
    <col min="5" max="5" width="2.28515625" customWidth="1"/>
    <col min="6" max="6" width="4" bestFit="1" customWidth="1"/>
    <col min="7" max="7" width="24.5703125" bestFit="1" customWidth="1"/>
    <col min="8" max="8" width="0.140625" customWidth="1"/>
    <col min="11" max="11" width="9.42578125" customWidth="1"/>
  </cols>
  <sheetData>
    <row r="1" spans="1:14" x14ac:dyDescent="0.25">
      <c r="A1" t="s">
        <v>51</v>
      </c>
      <c r="D1" s="9" t="s">
        <v>49</v>
      </c>
      <c r="E1" s="9"/>
      <c r="F1" s="9"/>
      <c r="G1" t="s">
        <v>46</v>
      </c>
      <c r="I1" t="s">
        <v>50</v>
      </c>
      <c r="K1" s="13" t="s">
        <v>51</v>
      </c>
      <c r="M1" t="s">
        <v>52</v>
      </c>
      <c r="N1" t="s">
        <v>53</v>
      </c>
    </row>
    <row r="2" spans="1:14" x14ac:dyDescent="0.25">
      <c r="A2" s="7">
        <v>33.11</v>
      </c>
      <c r="B2">
        <v>3311</v>
      </c>
      <c r="C2" t="s">
        <v>0</v>
      </c>
      <c r="D2">
        <v>64</v>
      </c>
      <c r="E2" t="s">
        <v>1</v>
      </c>
      <c r="F2">
        <v>179</v>
      </c>
      <c r="G2" t="s">
        <v>2</v>
      </c>
      <c r="I2" t="str">
        <f>VLOOKUP(G2, Лист2!$1:$1048576, 2,FALSE)</f>
        <v>Y</v>
      </c>
      <c r="K2" s="14">
        <v>33.11</v>
      </c>
      <c r="M2">
        <f>1-COUNTIF($I2:$I$42,"&lt;&gt;Y")/COUNTIF($I$2:$I$42,"&lt;&gt;Y")</f>
        <v>0</v>
      </c>
      <c r="N2">
        <f>COUNTIF($I$2:$K2,"=Y")/COUNTIF($I$2:$I$42,"=Y")</f>
        <v>4.7619047619047616E-2</v>
      </c>
    </row>
    <row r="3" spans="1:14" x14ac:dyDescent="0.25">
      <c r="A3" s="7">
        <v>32.950000000000003</v>
      </c>
      <c r="B3">
        <v>3295</v>
      </c>
      <c r="C3" t="s">
        <v>0</v>
      </c>
      <c r="D3">
        <v>84</v>
      </c>
      <c r="E3" t="s">
        <v>1</v>
      </c>
      <c r="F3">
        <v>199</v>
      </c>
      <c r="G3" t="s">
        <v>3</v>
      </c>
      <c r="I3" t="str">
        <f>VLOOKUP(G3, Лист2!$1:$1048576, 2,FALSE)</f>
        <v>Y</v>
      </c>
      <c r="K3" s="14">
        <v>32.950000000000003</v>
      </c>
      <c r="M3">
        <f>1-COUNTIF($I3:$I$42,"&lt;&gt;Y")/COUNTIF($I$2:$I$42,"&lt;&gt;Y")</f>
        <v>0</v>
      </c>
      <c r="N3">
        <f>COUNTIF($I$2:$K3,"=Y")/COUNTIF($I$2:$I$42,"=Y")</f>
        <v>9.5238095238095233E-2</v>
      </c>
    </row>
    <row r="4" spans="1:14" x14ac:dyDescent="0.25">
      <c r="A4" s="7">
        <v>32.74</v>
      </c>
      <c r="B4">
        <v>3274</v>
      </c>
      <c r="C4" t="s">
        <v>0</v>
      </c>
      <c r="D4">
        <v>64</v>
      </c>
      <c r="E4" t="s">
        <v>1</v>
      </c>
      <c r="F4">
        <v>179</v>
      </c>
      <c r="G4" t="s">
        <v>4</v>
      </c>
      <c r="I4" t="str">
        <f>VLOOKUP(G4, Лист2!$1:$1048576, 2,FALSE)</f>
        <v>Y</v>
      </c>
      <c r="K4" s="14">
        <v>32.74</v>
      </c>
      <c r="M4">
        <f>1-COUNTIF($I4:$I$42,"&lt;&gt;Y")/COUNTIF($I$2:$I$42,"&lt;&gt;Y")</f>
        <v>0</v>
      </c>
      <c r="N4">
        <f>COUNTIF($I$2:$K4,"=Y")/COUNTIF($I$2:$I$42,"=Y")</f>
        <v>0.14285714285714285</v>
      </c>
    </row>
    <row r="5" spans="1:14" x14ac:dyDescent="0.25">
      <c r="A5" s="7">
        <v>32.5</v>
      </c>
      <c r="B5">
        <v>3250</v>
      </c>
      <c r="C5" t="s">
        <v>0</v>
      </c>
      <c r="D5">
        <v>16</v>
      </c>
      <c r="E5" t="s">
        <v>1</v>
      </c>
      <c r="F5">
        <v>131</v>
      </c>
      <c r="G5" t="s">
        <v>5</v>
      </c>
      <c r="I5" t="str">
        <f>VLOOKUP(G5, Лист2!$1:$1048576, 2,FALSE)</f>
        <v>Y</v>
      </c>
      <c r="K5" s="14">
        <v>32.5</v>
      </c>
      <c r="M5">
        <f>1-COUNTIF($I5:$I$42,"&lt;&gt;Y")/COUNTIF($I$2:$I$42,"&lt;&gt;Y")</f>
        <v>0</v>
      </c>
      <c r="N5">
        <f>COUNTIF($I$2:$K5,"=Y")/COUNTIF($I$2:$I$42,"=Y")</f>
        <v>0.19047619047619047</v>
      </c>
    </row>
    <row r="6" spans="1:14" x14ac:dyDescent="0.25">
      <c r="A6" s="7">
        <v>32.4</v>
      </c>
      <c r="B6">
        <v>3240</v>
      </c>
      <c r="C6" t="s">
        <v>0</v>
      </c>
      <c r="D6">
        <v>83</v>
      </c>
      <c r="E6" t="s">
        <v>1</v>
      </c>
      <c r="F6">
        <v>198</v>
      </c>
      <c r="G6" t="s">
        <v>6</v>
      </c>
      <c r="I6" t="str">
        <f>VLOOKUP(G6, Лист2!$1:$1048576, 2,FALSE)</f>
        <v>Y</v>
      </c>
      <c r="K6" s="14">
        <v>32.4</v>
      </c>
      <c r="M6">
        <f>1-COUNTIF($I6:$I$42,"&lt;&gt;Y")/COUNTIF($I$2:$I$42,"&lt;&gt;Y")</f>
        <v>0</v>
      </c>
      <c r="N6">
        <f>COUNTIF($I$2:$K6,"=Y")/COUNTIF($I$2:$I$42,"=Y")</f>
        <v>0.23809523809523808</v>
      </c>
    </row>
    <row r="7" spans="1:14" x14ac:dyDescent="0.25">
      <c r="A7" s="7">
        <v>32.32</v>
      </c>
      <c r="B7">
        <v>3232</v>
      </c>
      <c r="C7" t="s">
        <v>0</v>
      </c>
      <c r="D7">
        <v>37</v>
      </c>
      <c r="E7" t="s">
        <v>1</v>
      </c>
      <c r="F7">
        <v>152</v>
      </c>
      <c r="G7" t="s">
        <v>7</v>
      </c>
      <c r="I7" t="str">
        <f>VLOOKUP(G7, Лист2!$1:$1048576, 2,FALSE)</f>
        <v>Y</v>
      </c>
      <c r="K7" s="14">
        <v>32.32</v>
      </c>
      <c r="M7">
        <f>1-COUNTIF($I7:$I$42,"&lt;&gt;Y")/COUNTIF($I$2:$I$42,"&lt;&gt;Y")</f>
        <v>0</v>
      </c>
      <c r="N7">
        <f>COUNTIF($I$2:$K7,"=Y")/COUNTIF($I$2:$I$42,"=Y")</f>
        <v>0.2857142857142857</v>
      </c>
    </row>
    <row r="8" spans="1:14" x14ac:dyDescent="0.25">
      <c r="A8" s="7">
        <v>32.270000000000003</v>
      </c>
      <c r="B8">
        <v>3227</v>
      </c>
      <c r="C8" t="s">
        <v>0</v>
      </c>
      <c r="D8">
        <v>141</v>
      </c>
      <c r="E8" t="s">
        <v>1</v>
      </c>
      <c r="F8">
        <v>256</v>
      </c>
      <c r="G8" t="s">
        <v>8</v>
      </c>
      <c r="I8" t="str">
        <f>VLOOKUP(G8, Лист2!$1:$1048576, 2,FALSE)</f>
        <v>Y</v>
      </c>
      <c r="K8" s="14">
        <v>32.270000000000003</v>
      </c>
      <c r="M8">
        <f>1-COUNTIF($I8:$I$42,"&lt;&gt;Y")/COUNTIF($I$2:$I$42,"&lt;&gt;Y")</f>
        <v>0</v>
      </c>
      <c r="N8">
        <f>COUNTIF($I$2:$K8,"=Y")/COUNTIF($I$2:$I$42,"=Y")</f>
        <v>0.33333333333333331</v>
      </c>
    </row>
    <row r="9" spans="1:14" x14ac:dyDescent="0.25">
      <c r="A9" s="7">
        <v>32.26</v>
      </c>
      <c r="B9">
        <v>3226</v>
      </c>
      <c r="C9" t="s">
        <v>0</v>
      </c>
      <c r="D9">
        <v>86</v>
      </c>
      <c r="E9" t="s">
        <v>1</v>
      </c>
      <c r="F9">
        <v>201</v>
      </c>
      <c r="G9" t="s">
        <v>9</v>
      </c>
      <c r="I9" t="str">
        <f>VLOOKUP(G9, Лист2!$1:$1048576, 2,FALSE)</f>
        <v>Y</v>
      </c>
      <c r="K9" s="14">
        <v>32.26</v>
      </c>
      <c r="M9">
        <f>1-COUNTIF($I9:$I$42,"&lt;&gt;Y")/COUNTIF($I$2:$I$42,"&lt;&gt;Y")</f>
        <v>0</v>
      </c>
      <c r="N9">
        <f>COUNTIF($I$2:$K9,"=Y")/COUNTIF($I$2:$I$42,"=Y")</f>
        <v>0.38095238095238093</v>
      </c>
    </row>
    <row r="10" spans="1:14" x14ac:dyDescent="0.25">
      <c r="A10" s="7">
        <v>31.63</v>
      </c>
      <c r="B10">
        <v>3163</v>
      </c>
      <c r="C10" t="s">
        <v>0</v>
      </c>
      <c r="D10">
        <v>86</v>
      </c>
      <c r="E10" t="s">
        <v>1</v>
      </c>
      <c r="F10">
        <v>201</v>
      </c>
      <c r="G10" t="s">
        <v>10</v>
      </c>
      <c r="I10" t="str">
        <f>VLOOKUP(G10, Лист2!$1:$1048576, 2,FALSE)</f>
        <v>Y</v>
      </c>
      <c r="K10" s="14">
        <v>31.63</v>
      </c>
      <c r="M10">
        <f>1-COUNTIF($I10:$I$42,"&lt;&gt;Y")/COUNTIF($I$2:$I$42,"&lt;&gt;Y")</f>
        <v>0</v>
      </c>
      <c r="N10">
        <f>COUNTIF($I$2:$K10,"=Y")/COUNTIF($I$2:$I$42,"=Y")</f>
        <v>0.42857142857142855</v>
      </c>
    </row>
    <row r="11" spans="1:14" x14ac:dyDescent="0.25">
      <c r="A11" s="7">
        <v>31.31</v>
      </c>
      <c r="B11">
        <v>3131</v>
      </c>
      <c r="C11" t="s">
        <v>0</v>
      </c>
      <c r="D11">
        <v>150</v>
      </c>
      <c r="E11" t="s">
        <v>1</v>
      </c>
      <c r="F11">
        <v>265</v>
      </c>
      <c r="G11" t="s">
        <v>11</v>
      </c>
      <c r="I11" t="str">
        <f>VLOOKUP(G11, Лист2!$1:$1048576, 2,FALSE)</f>
        <v>Y</v>
      </c>
      <c r="K11" s="14">
        <v>31.31</v>
      </c>
      <c r="M11">
        <f>1-COUNTIF($I11:$I$42,"&lt;&gt;Y")/COUNTIF($I$2:$I$42,"&lt;&gt;Y")</f>
        <v>0</v>
      </c>
      <c r="N11">
        <f>COUNTIF($I$2:$K11,"=Y")/COUNTIF($I$2:$I$42,"=Y")</f>
        <v>0.47619047619047616</v>
      </c>
    </row>
    <row r="12" spans="1:14" x14ac:dyDescent="0.25">
      <c r="A12" s="7">
        <v>31.11</v>
      </c>
      <c r="B12">
        <v>3111</v>
      </c>
      <c r="C12" t="s">
        <v>0</v>
      </c>
      <c r="D12">
        <v>56</v>
      </c>
      <c r="E12" t="s">
        <v>1</v>
      </c>
      <c r="F12">
        <v>171</v>
      </c>
      <c r="G12" t="s">
        <v>12</v>
      </c>
      <c r="I12" t="str">
        <f>VLOOKUP(G12, Лист2!$1:$1048576, 2,FALSE)</f>
        <v>Y</v>
      </c>
      <c r="K12" s="14">
        <v>31.11</v>
      </c>
      <c r="M12">
        <f>1-COUNTIF($I12:$I$42,"&lt;&gt;Y")/COUNTIF($I$2:$I$42,"&lt;&gt;Y")</f>
        <v>0</v>
      </c>
      <c r="N12">
        <f>COUNTIF($I$2:$K12,"=Y")/COUNTIF($I$2:$I$42,"=Y")</f>
        <v>0.52380952380952384</v>
      </c>
    </row>
    <row r="13" spans="1:14" x14ac:dyDescent="0.25">
      <c r="A13" s="7">
        <v>30.89</v>
      </c>
      <c r="B13">
        <v>3089</v>
      </c>
      <c r="C13" t="s">
        <v>0</v>
      </c>
      <c r="D13">
        <v>10</v>
      </c>
      <c r="E13" t="s">
        <v>1</v>
      </c>
      <c r="F13">
        <v>125</v>
      </c>
      <c r="G13" t="s">
        <v>13</v>
      </c>
      <c r="H13" t="s">
        <v>14</v>
      </c>
      <c r="I13" t="str">
        <f>VLOOKUP(G13, Лист2!$1:$1048576, 2,FALSE)</f>
        <v>Y</v>
      </c>
      <c r="K13" s="14">
        <v>30.89</v>
      </c>
      <c r="M13">
        <f>1-COUNTIF($I13:$I$42,"&lt;&gt;Y")/COUNTIF($I$2:$I$42,"&lt;&gt;Y")</f>
        <v>0</v>
      </c>
      <c r="N13">
        <f>COUNTIF($I$2:$K13,"=Y")/COUNTIF($I$2:$I$42,"=Y")</f>
        <v>0.5714285714285714</v>
      </c>
    </row>
    <row r="14" spans="1:14" x14ac:dyDescent="0.25">
      <c r="A14" s="7">
        <v>30.83</v>
      </c>
      <c r="B14">
        <v>3083</v>
      </c>
      <c r="C14" t="s">
        <v>0</v>
      </c>
      <c r="D14">
        <v>94</v>
      </c>
      <c r="E14" t="s">
        <v>1</v>
      </c>
      <c r="F14">
        <v>209</v>
      </c>
      <c r="G14" t="s">
        <v>15</v>
      </c>
      <c r="I14" t="str">
        <f>VLOOKUP(G14, Лист2!$1:$1048576, 2,FALSE)</f>
        <v>Y</v>
      </c>
      <c r="K14" s="14">
        <v>30.83</v>
      </c>
      <c r="M14">
        <f>1-COUNTIF($I14:$I$42,"&lt;&gt;Y")/COUNTIF($I$2:$I$42,"&lt;&gt;Y")</f>
        <v>0</v>
      </c>
      <c r="N14">
        <f>COUNTIF($I$2:$K14,"=Y")/COUNTIF($I$2:$I$42,"=Y")</f>
        <v>0.61904761904761907</v>
      </c>
    </row>
    <row r="15" spans="1:14" x14ac:dyDescent="0.25">
      <c r="A15" s="7">
        <v>30.12</v>
      </c>
      <c r="B15">
        <v>3012</v>
      </c>
      <c r="C15" t="s">
        <v>0</v>
      </c>
      <c r="D15">
        <v>36</v>
      </c>
      <c r="E15" t="s">
        <v>1</v>
      </c>
      <c r="F15">
        <v>151</v>
      </c>
      <c r="G15" t="s">
        <v>16</v>
      </c>
      <c r="I15" t="str">
        <f>VLOOKUP(G15, Лист2!$1:$1048576, 2,FALSE)</f>
        <v>Y</v>
      </c>
      <c r="K15" s="14">
        <v>30.12</v>
      </c>
      <c r="M15">
        <f>1-COUNTIF($I15:$I$42,"&lt;&gt;Y")/COUNTIF($I$2:$I$42,"&lt;&gt;Y")</f>
        <v>0</v>
      </c>
      <c r="N15">
        <f>COUNTIF($I$2:$K15,"=Y")/COUNTIF($I$2:$I$42,"=Y")</f>
        <v>0.66666666666666663</v>
      </c>
    </row>
    <row r="16" spans="1:14" x14ac:dyDescent="0.25">
      <c r="A16" s="7">
        <v>29.43</v>
      </c>
      <c r="B16">
        <v>2943</v>
      </c>
      <c r="C16" t="s">
        <v>0</v>
      </c>
      <c r="D16">
        <v>49</v>
      </c>
      <c r="E16" t="s">
        <v>1</v>
      </c>
      <c r="F16">
        <v>164</v>
      </c>
      <c r="G16" t="s">
        <v>17</v>
      </c>
      <c r="I16" t="str">
        <f>VLOOKUP(G16, Лист2!$1:$1048576, 2,FALSE)</f>
        <v>Y</v>
      </c>
      <c r="K16" s="14">
        <v>29.43</v>
      </c>
      <c r="M16">
        <f>1-COUNTIF($I16:$I$42,"&lt;&gt;Y")/COUNTIF($I$2:$I$42,"&lt;&gt;Y")</f>
        <v>0</v>
      </c>
      <c r="N16">
        <f>COUNTIF($I$2:$K16,"=Y")/COUNTIF($I$2:$I$42,"=Y")</f>
        <v>0.7142857142857143</v>
      </c>
    </row>
    <row r="17" spans="1:23" x14ac:dyDescent="0.25">
      <c r="A17" s="7">
        <v>29.04</v>
      </c>
      <c r="B17">
        <v>2904</v>
      </c>
      <c r="C17" t="s">
        <v>0</v>
      </c>
      <c r="D17">
        <v>57</v>
      </c>
      <c r="E17" t="s">
        <v>1</v>
      </c>
      <c r="F17">
        <v>171</v>
      </c>
      <c r="G17" t="s">
        <v>18</v>
      </c>
      <c r="I17" t="str">
        <f>VLOOKUP(G17, Лист2!$1:$1048576, 2,FALSE)</f>
        <v>Y</v>
      </c>
      <c r="K17" s="14">
        <v>29.04</v>
      </c>
      <c r="M17">
        <f>1-COUNTIF($I17:$I$42,"&lt;&gt;Y")/COUNTIF($I$2:$I$42,"&lt;&gt;Y")</f>
        <v>0</v>
      </c>
      <c r="N17">
        <f>COUNTIF($I$2:$K17,"=Y")/COUNTIF($I$2:$I$42,"=Y")</f>
        <v>0.76190476190476186</v>
      </c>
    </row>
    <row r="18" spans="1:23" x14ac:dyDescent="0.25">
      <c r="A18" s="7">
        <v>28.91</v>
      </c>
      <c r="B18">
        <v>2891</v>
      </c>
      <c r="C18" t="s">
        <v>0</v>
      </c>
      <c r="D18">
        <v>32</v>
      </c>
      <c r="E18" t="s">
        <v>1</v>
      </c>
      <c r="F18">
        <v>148</v>
      </c>
      <c r="G18" t="s">
        <v>19</v>
      </c>
      <c r="I18" t="str">
        <f>VLOOKUP(G18, Лист2!$1:$1048576, 2,FALSE)</f>
        <v>Y</v>
      </c>
      <c r="K18" s="14">
        <v>28.91</v>
      </c>
      <c r="M18">
        <f>1-COUNTIF($I18:$I$42,"&lt;&gt;Y")/COUNTIF($I$2:$I$42,"&lt;&gt;Y")</f>
        <v>0</v>
      </c>
      <c r="N18">
        <f>COUNTIF($I$2:$K18,"=Y")/COUNTIF($I$2:$I$42,"=Y")</f>
        <v>0.80952380952380953</v>
      </c>
    </row>
    <row r="19" spans="1:23" x14ac:dyDescent="0.25">
      <c r="A19" s="7">
        <v>28.72</v>
      </c>
      <c r="B19">
        <v>2872</v>
      </c>
      <c r="C19" t="s">
        <v>0</v>
      </c>
      <c r="D19">
        <v>70</v>
      </c>
      <c r="E19" t="s">
        <v>1</v>
      </c>
      <c r="F19">
        <v>184</v>
      </c>
      <c r="G19" t="s">
        <v>20</v>
      </c>
      <c r="I19" t="str">
        <f>VLOOKUP(G19, Лист2!$1:$1048576, 2,FALSE)</f>
        <v>Y</v>
      </c>
      <c r="K19" s="14">
        <v>28.72</v>
      </c>
      <c r="M19">
        <f>1-COUNTIF($I19:$I$42,"&lt;&gt;Y")/COUNTIF($I$2:$I$42,"&lt;&gt;Y")</f>
        <v>0</v>
      </c>
      <c r="N19">
        <f>COUNTIF($I$2:$K19,"=Y")/COUNTIF($I$2:$I$42,"=Y")</f>
        <v>0.8571428571428571</v>
      </c>
    </row>
    <row r="20" spans="1:23" x14ac:dyDescent="0.25">
      <c r="A20" s="7">
        <v>28.64</v>
      </c>
      <c r="B20">
        <v>2864</v>
      </c>
      <c r="C20" t="s">
        <v>0</v>
      </c>
      <c r="D20">
        <v>4</v>
      </c>
      <c r="E20" t="s">
        <v>1</v>
      </c>
      <c r="F20">
        <v>108</v>
      </c>
      <c r="G20" t="s">
        <v>21</v>
      </c>
      <c r="H20" t="s">
        <v>14</v>
      </c>
      <c r="I20" t="str">
        <f>VLOOKUP(G20, Лист2!$1:$1048576, 2,FALSE)</f>
        <v>Y</v>
      </c>
      <c r="K20" s="14">
        <v>28.64</v>
      </c>
      <c r="M20">
        <f>1-COUNTIF($I20:$I$42,"&lt;&gt;Y")/COUNTIF($I$2:$I$42,"&lt;&gt;Y")</f>
        <v>0</v>
      </c>
      <c r="N20">
        <f>COUNTIF($I$2:$K20,"=Y")/COUNTIF($I$2:$I$42,"=Y")</f>
        <v>0.90476190476190477</v>
      </c>
    </row>
    <row r="21" spans="1:23" x14ac:dyDescent="0.25">
      <c r="A21" s="7">
        <v>28.51</v>
      </c>
      <c r="B21">
        <v>2851</v>
      </c>
      <c r="C21" t="s">
        <v>0</v>
      </c>
      <c r="D21">
        <v>34</v>
      </c>
      <c r="E21" t="s">
        <v>1</v>
      </c>
      <c r="F21">
        <v>149</v>
      </c>
      <c r="G21" t="s">
        <v>22</v>
      </c>
      <c r="I21" t="str">
        <f>VLOOKUP(G21, Лист2!$1:$1048576, 2,FALSE)</f>
        <v>Y</v>
      </c>
      <c r="K21" s="14">
        <v>28.51</v>
      </c>
      <c r="M21">
        <f>1-COUNTIF($I21:$I$42,"&lt;&gt;Y")/COUNTIF($I$2:$I$42,"&lt;&gt;Y")</f>
        <v>0</v>
      </c>
      <c r="N21">
        <f>COUNTIF($I$2:$K21,"=Y")/COUNTIF($I$2:$I$42,"=Y")</f>
        <v>0.95238095238095233</v>
      </c>
    </row>
    <row r="22" spans="1:23" x14ac:dyDescent="0.25">
      <c r="A22" s="7">
        <v>27.59</v>
      </c>
      <c r="B22">
        <v>2759</v>
      </c>
      <c r="C22" t="s">
        <v>0</v>
      </c>
      <c r="D22">
        <v>78</v>
      </c>
      <c r="E22" t="s">
        <v>1</v>
      </c>
      <c r="F22">
        <v>192</v>
      </c>
      <c r="G22" t="s">
        <v>23</v>
      </c>
      <c r="I22" t="str">
        <f>VLOOKUP(G22, Лист2!$1:$1048576, 2,FALSE)</f>
        <v>Y</v>
      </c>
      <c r="K22" s="14">
        <v>27.59</v>
      </c>
      <c r="M22">
        <f>1-COUNTIF($I22:$I$42,"&lt;&gt;Y")/COUNTIF($I$2:$I$42,"&lt;&gt;Y")</f>
        <v>0</v>
      </c>
      <c r="N22">
        <f>COUNTIF($I$2:$K22,"=Y")/COUNTIF($I$2:$I$42,"=Y")</f>
        <v>1</v>
      </c>
    </row>
    <row r="23" spans="1:23" x14ac:dyDescent="0.25">
      <c r="A23">
        <v>8.52</v>
      </c>
      <c r="B23">
        <v>852</v>
      </c>
      <c r="C23" t="s">
        <v>0</v>
      </c>
      <c r="D23">
        <v>54</v>
      </c>
      <c r="E23" t="s">
        <v>1</v>
      </c>
      <c r="F23">
        <v>174</v>
      </c>
      <c r="G23" t="s">
        <v>24</v>
      </c>
      <c r="I23" t="e">
        <f>VLOOKUP(G23, Лист2!$1:$1048576, 2,FALSE)</f>
        <v>#N/A</v>
      </c>
      <c r="K23" s="13">
        <v>8.52</v>
      </c>
      <c r="M23">
        <f>1-COUNTIF($I23:$I$42,"&lt;&gt;Y")/COUNTIF($I$2:$I$42,"&lt;&gt;Y")</f>
        <v>0</v>
      </c>
      <c r="N23">
        <f>COUNTIF($I$2:$K23,"=Y")/COUNTIF($I$2:$I$42,"=Y")</f>
        <v>1</v>
      </c>
    </row>
    <row r="24" spans="1:23" x14ac:dyDescent="0.25">
      <c r="A24">
        <v>8.39</v>
      </c>
      <c r="B24">
        <v>839</v>
      </c>
      <c r="C24" t="s">
        <v>0</v>
      </c>
      <c r="D24">
        <v>28</v>
      </c>
      <c r="E24" t="s">
        <v>1</v>
      </c>
      <c r="F24">
        <v>148</v>
      </c>
      <c r="G24" t="s">
        <v>43</v>
      </c>
      <c r="I24" t="e">
        <f>VLOOKUP(G24, Лист2!$1:$1048576, 2,FALSE)</f>
        <v>#N/A</v>
      </c>
      <c r="K24" s="13">
        <v>8.39</v>
      </c>
      <c r="M24">
        <f>1-COUNTIF($I24:$I$42,"&lt;&gt;Y")/COUNTIF($I$2:$I$42,"&lt;&gt;Y")</f>
        <v>5.0000000000000044E-2</v>
      </c>
      <c r="N24">
        <f>COUNTIF($I$2:$K24,"=Y")/COUNTIF($I$2:$I$42,"=Y")</f>
        <v>1</v>
      </c>
    </row>
    <row r="25" spans="1:23" x14ac:dyDescent="0.25">
      <c r="A25">
        <v>7.74</v>
      </c>
      <c r="B25">
        <v>774</v>
      </c>
      <c r="C25" t="s">
        <v>0</v>
      </c>
      <c r="D25">
        <v>54</v>
      </c>
      <c r="E25" t="s">
        <v>1</v>
      </c>
      <c r="F25">
        <v>174</v>
      </c>
      <c r="G25" t="s">
        <v>25</v>
      </c>
      <c r="I25" t="e">
        <f>VLOOKUP(G25, Лист2!$1:$1048576, 2,FALSE)</f>
        <v>#N/A</v>
      </c>
      <c r="K25" s="13">
        <v>7.74</v>
      </c>
      <c r="M25">
        <f>1-COUNTIF($I25:$I$42,"&lt;&gt;Y")/COUNTIF($I$2:$I$42,"&lt;&gt;Y")</f>
        <v>9.9999999999999978E-2</v>
      </c>
      <c r="N25">
        <f>COUNTIF($I$2:$K25,"=Y")/COUNTIF($I$2:$I$42,"=Y")</f>
        <v>1</v>
      </c>
    </row>
    <row r="26" spans="1:23" x14ac:dyDescent="0.25">
      <c r="A26">
        <v>7.68</v>
      </c>
      <c r="B26">
        <v>768</v>
      </c>
      <c r="C26" t="s">
        <v>0</v>
      </c>
      <c r="D26">
        <v>115</v>
      </c>
      <c r="E26" t="s">
        <v>1</v>
      </c>
      <c r="F26">
        <v>235</v>
      </c>
      <c r="G26" t="s">
        <v>26</v>
      </c>
      <c r="I26" t="e">
        <f>VLOOKUP(G26, Лист2!$1:$1048576, 2,FALSE)</f>
        <v>#N/A</v>
      </c>
      <c r="K26" s="13">
        <v>7.68</v>
      </c>
      <c r="M26">
        <f>1-COUNTIF($I26:$I$42,"&lt;&gt;Y")/COUNTIF($I$2:$I$42,"&lt;&gt;Y")</f>
        <v>0.15000000000000002</v>
      </c>
      <c r="N26">
        <f>COUNTIF($I$2:$K26,"=Y")/COUNTIF($I$2:$I$42,"=Y")</f>
        <v>1</v>
      </c>
    </row>
    <row r="27" spans="1:23" x14ac:dyDescent="0.25">
      <c r="A27">
        <v>7.57</v>
      </c>
      <c r="B27">
        <v>757</v>
      </c>
      <c r="C27" t="s">
        <v>0</v>
      </c>
      <c r="D27">
        <v>54</v>
      </c>
      <c r="E27" t="s">
        <v>1</v>
      </c>
      <c r="F27">
        <v>174</v>
      </c>
      <c r="G27" t="s">
        <v>27</v>
      </c>
      <c r="I27" t="e">
        <f>VLOOKUP(G27, Лист2!$1:$1048576, 2,FALSE)</f>
        <v>#N/A</v>
      </c>
      <c r="K27" s="13">
        <v>7.57</v>
      </c>
      <c r="M27">
        <f>1-COUNTIF($I27:$I$42,"&lt;&gt;Y")/COUNTIF($I$2:$I$42,"&lt;&gt;Y")</f>
        <v>0.19999999999999996</v>
      </c>
      <c r="N27">
        <f>COUNTIF($I$2:$K27,"=Y")/COUNTIF($I$2:$I$42,"=Y")</f>
        <v>1</v>
      </c>
    </row>
    <row r="28" spans="1:23" x14ac:dyDescent="0.25">
      <c r="A28">
        <v>7.21</v>
      </c>
      <c r="B28">
        <v>721</v>
      </c>
      <c r="C28" t="s">
        <v>0</v>
      </c>
      <c r="D28">
        <v>54</v>
      </c>
      <c r="E28" t="s">
        <v>1</v>
      </c>
      <c r="F28">
        <v>174</v>
      </c>
      <c r="G28" t="s">
        <v>28</v>
      </c>
      <c r="I28" t="e">
        <f>VLOOKUP(G28, Лист2!$1:$1048576, 2,FALSE)</f>
        <v>#N/A</v>
      </c>
      <c r="K28" s="13">
        <v>7.21</v>
      </c>
      <c r="M28">
        <f>1-COUNTIF($I28:$I$42,"&lt;&gt;Y")/COUNTIF($I$2:$I$42,"&lt;&gt;Y")</f>
        <v>0.25</v>
      </c>
      <c r="N28">
        <f>COUNTIF($I$2:$K28,"=Y")/COUNTIF($I$2:$I$42,"=Y")</f>
        <v>1</v>
      </c>
    </row>
    <row r="29" spans="1:23" x14ac:dyDescent="0.25">
      <c r="A29">
        <v>6.63</v>
      </c>
      <c r="B29">
        <v>663</v>
      </c>
      <c r="C29" t="s">
        <v>0</v>
      </c>
      <c r="D29">
        <v>54</v>
      </c>
      <c r="E29" t="s">
        <v>1</v>
      </c>
      <c r="F29">
        <v>174</v>
      </c>
      <c r="G29" t="s">
        <v>29</v>
      </c>
      <c r="I29" t="e">
        <f>VLOOKUP(G29, Лист2!$1:$1048576, 2,FALSE)</f>
        <v>#N/A</v>
      </c>
      <c r="K29" s="13">
        <v>6.63</v>
      </c>
      <c r="M29">
        <f>1-COUNTIF($I29:$I$42,"&lt;&gt;Y")/COUNTIF($I$2:$I$42,"&lt;&gt;Y")</f>
        <v>0.30000000000000004</v>
      </c>
      <c r="N29">
        <f>COUNTIF($I$2:$K29,"=Y")/COUNTIF($I$2:$I$42,"=Y")</f>
        <v>1</v>
      </c>
      <c r="S29" s="2"/>
      <c r="T29" s="2"/>
      <c r="U29" s="3" t="s">
        <v>54</v>
      </c>
      <c r="V29" s="3" t="s">
        <v>1</v>
      </c>
    </row>
    <row r="30" spans="1:23" x14ac:dyDescent="0.25">
      <c r="A30">
        <v>6.63</v>
      </c>
      <c r="B30">
        <v>663</v>
      </c>
      <c r="C30" t="s">
        <v>0</v>
      </c>
      <c r="D30">
        <v>54</v>
      </c>
      <c r="E30" t="s">
        <v>1</v>
      </c>
      <c r="F30">
        <v>174</v>
      </c>
      <c r="G30" t="s">
        <v>30</v>
      </c>
      <c r="I30" t="e">
        <f>VLOOKUP(G30, Лист2!$1:$1048576, 2,FALSE)</f>
        <v>#N/A</v>
      </c>
      <c r="K30" s="13">
        <v>6.63</v>
      </c>
      <c r="M30">
        <f>1-COUNTIF($I30:$I$42,"&lt;&gt;Y")/COUNTIF($I$2:$I$42,"&lt;&gt;Y")</f>
        <v>0.35</v>
      </c>
      <c r="N30">
        <f>COUNTIF($I$2:$K30,"=Y")/COUNTIF($I$2:$I$42,"=Y")</f>
        <v>1</v>
      </c>
      <c r="S30" s="10" t="s">
        <v>55</v>
      </c>
      <c r="T30" s="3" t="s">
        <v>54</v>
      </c>
      <c r="U30" s="4">
        <f>COUNTIF(I2:I22,"=Y")</f>
        <v>21</v>
      </c>
      <c r="V30" s="2">
        <f>COUNTIF(I2:I22, "&lt;&gt;Y")</f>
        <v>0</v>
      </c>
      <c r="W30">
        <v>21</v>
      </c>
    </row>
    <row r="31" spans="1:23" x14ac:dyDescent="0.25">
      <c r="A31">
        <v>3.68</v>
      </c>
      <c r="B31">
        <v>368</v>
      </c>
      <c r="C31" t="s">
        <v>0</v>
      </c>
      <c r="D31">
        <v>55</v>
      </c>
      <c r="E31" t="s">
        <v>1</v>
      </c>
      <c r="F31">
        <v>175</v>
      </c>
      <c r="G31" t="s">
        <v>31</v>
      </c>
      <c r="I31" t="e">
        <f>VLOOKUP(G31, Лист2!$1:$1048576, 2,FALSE)</f>
        <v>#N/A</v>
      </c>
      <c r="K31" s="13">
        <v>3.68</v>
      </c>
      <c r="M31">
        <f>1-COUNTIF($I31:$I$42,"&lt;&gt;Y")/COUNTIF($I$2:$I$42,"&lt;&gt;Y")</f>
        <v>0.4</v>
      </c>
      <c r="N31">
        <f>COUNTIF($I$2:$K31,"=Y")/COUNTIF($I$2:$I$42,"=Y")</f>
        <v>1</v>
      </c>
      <c r="S31" s="10"/>
      <c r="T31" s="3" t="s">
        <v>1</v>
      </c>
      <c r="U31" s="2">
        <f>COUNTIF(I23:I42,"=Y")</f>
        <v>0</v>
      </c>
      <c r="V31" s="4">
        <f>COUNTIF(I23:I42, "&lt;&gt;Y")</f>
        <v>20</v>
      </c>
      <c r="W31">
        <v>20</v>
      </c>
    </row>
    <row r="32" spans="1:23" x14ac:dyDescent="0.25">
      <c r="A32">
        <v>3.06</v>
      </c>
      <c r="B32">
        <v>306</v>
      </c>
      <c r="C32" t="s">
        <v>0</v>
      </c>
      <c r="D32">
        <v>8</v>
      </c>
      <c r="E32" t="s">
        <v>1</v>
      </c>
      <c r="F32">
        <v>126</v>
      </c>
      <c r="G32" t="s">
        <v>32</v>
      </c>
      <c r="H32" t="s">
        <v>14</v>
      </c>
      <c r="I32" t="e">
        <f>VLOOKUP(G32, Лист2!$1:$1048576, 2,FALSE)</f>
        <v>#N/A</v>
      </c>
      <c r="K32" s="13">
        <v>3.06</v>
      </c>
      <c r="M32">
        <f>1-COUNTIF($I32:$I$42,"&lt;&gt;Y")/COUNTIF($I$2:$I$42,"&lt;&gt;Y")</f>
        <v>0.44999999999999996</v>
      </c>
      <c r="N32">
        <f>COUNTIF($I$2:$K32,"=Y")/COUNTIF($I$2:$I$42,"=Y")</f>
        <v>1</v>
      </c>
      <c r="U32">
        <v>21</v>
      </c>
      <c r="V32">
        <v>20</v>
      </c>
    </row>
    <row r="33" spans="1:14" x14ac:dyDescent="0.25">
      <c r="A33">
        <v>2.97</v>
      </c>
      <c r="B33">
        <v>297</v>
      </c>
      <c r="C33" t="s">
        <v>0</v>
      </c>
      <c r="D33">
        <v>5</v>
      </c>
      <c r="E33" t="s">
        <v>1</v>
      </c>
      <c r="F33">
        <v>123</v>
      </c>
      <c r="G33" t="s">
        <v>33</v>
      </c>
      <c r="H33" t="s">
        <v>14</v>
      </c>
      <c r="I33" t="e">
        <f>VLOOKUP(G33, Лист2!$1:$1048576, 2,FALSE)</f>
        <v>#N/A</v>
      </c>
      <c r="K33" s="13">
        <v>2.97</v>
      </c>
      <c r="M33">
        <f>1-COUNTIF($I33:$I$42,"&lt;&gt;Y")/COUNTIF($I$2:$I$42,"&lt;&gt;Y")</f>
        <v>0.5</v>
      </c>
      <c r="N33">
        <f>COUNTIF($I$2:$K33,"=Y")/COUNTIF($I$2:$I$42,"=Y")</f>
        <v>1</v>
      </c>
    </row>
    <row r="34" spans="1:14" x14ac:dyDescent="0.25">
      <c r="A34">
        <v>2.77</v>
      </c>
      <c r="B34">
        <v>277</v>
      </c>
      <c r="C34" t="s">
        <v>0</v>
      </c>
      <c r="D34">
        <v>52</v>
      </c>
      <c r="E34" t="s">
        <v>1</v>
      </c>
      <c r="F34">
        <v>170</v>
      </c>
      <c r="G34" t="s">
        <v>34</v>
      </c>
      <c r="I34" t="e">
        <f>VLOOKUP(G34, Лист2!$1:$1048576, 2,FALSE)</f>
        <v>#N/A</v>
      </c>
      <c r="K34" s="13">
        <v>2.77</v>
      </c>
      <c r="M34">
        <f>1-COUNTIF($I34:$I$42,"&lt;&gt;Y")/COUNTIF($I$2:$I$42,"&lt;&gt;Y")</f>
        <v>0.55000000000000004</v>
      </c>
      <c r="N34">
        <f>COUNTIF($I$2:$K34,"=Y")/COUNTIF($I$2:$I$42,"=Y")</f>
        <v>1</v>
      </c>
    </row>
    <row r="35" spans="1:14" x14ac:dyDescent="0.25">
      <c r="A35">
        <v>2.77</v>
      </c>
      <c r="B35">
        <v>277</v>
      </c>
      <c r="C35" t="s">
        <v>0</v>
      </c>
      <c r="D35">
        <v>22</v>
      </c>
      <c r="E35" t="s">
        <v>1</v>
      </c>
      <c r="F35">
        <v>140</v>
      </c>
      <c r="G35" t="s">
        <v>35</v>
      </c>
      <c r="I35" t="e">
        <f>VLOOKUP(G35, Лист2!$1:$1048576, 2,FALSE)</f>
        <v>#N/A</v>
      </c>
      <c r="K35" s="13">
        <v>2.77</v>
      </c>
      <c r="M35">
        <f>1-COUNTIF($I35:$I$42,"&lt;&gt;Y")/COUNTIF($I$2:$I$42,"&lt;&gt;Y")</f>
        <v>0.6</v>
      </c>
      <c r="N35">
        <f>COUNTIF($I$2:$K35,"=Y")/COUNTIF($I$2:$I$42,"=Y")</f>
        <v>1</v>
      </c>
    </row>
    <row r="36" spans="1:14" x14ac:dyDescent="0.25">
      <c r="A36">
        <v>2.76</v>
      </c>
      <c r="B36">
        <v>276</v>
      </c>
      <c r="C36" t="s">
        <v>0</v>
      </c>
      <c r="D36">
        <v>52</v>
      </c>
      <c r="E36" t="s">
        <v>1</v>
      </c>
      <c r="F36">
        <v>170</v>
      </c>
      <c r="G36" t="s">
        <v>36</v>
      </c>
      <c r="I36" t="e">
        <f>VLOOKUP(G36, Лист2!$1:$1048576, 2,FALSE)</f>
        <v>#N/A</v>
      </c>
      <c r="K36" s="13">
        <v>2.76</v>
      </c>
      <c r="M36">
        <f>1-COUNTIF($I36:$I$42,"&lt;&gt;Y")/COUNTIF($I$2:$I$42,"&lt;&gt;Y")</f>
        <v>0.65</v>
      </c>
      <c r="N36">
        <f>COUNTIF($I$2:$K36,"=Y")/COUNTIF($I$2:$I$42,"=Y")</f>
        <v>1</v>
      </c>
    </row>
    <row r="37" spans="1:14" x14ac:dyDescent="0.25">
      <c r="A37">
        <v>2.5099999999999998</v>
      </c>
      <c r="B37">
        <v>251</v>
      </c>
      <c r="C37" t="s">
        <v>0</v>
      </c>
      <c r="D37">
        <v>34</v>
      </c>
      <c r="E37" t="s">
        <v>1</v>
      </c>
      <c r="F37">
        <v>151</v>
      </c>
      <c r="G37" t="s">
        <v>42</v>
      </c>
      <c r="I37" t="e">
        <f>VLOOKUP(G37, Лист2!$1:$1048576, 2,FALSE)</f>
        <v>#N/A</v>
      </c>
      <c r="K37" s="13">
        <v>2.5099999999999998</v>
      </c>
      <c r="M37">
        <f>1-COUNTIF($I37:$I$42,"&lt;&gt;Y")/COUNTIF($I$2:$I$42,"&lt;&gt;Y")</f>
        <v>0.7</v>
      </c>
      <c r="N37">
        <f>COUNTIF($I$2:$K37,"=Y")/COUNTIF($I$2:$I$42,"=Y")</f>
        <v>1</v>
      </c>
    </row>
    <row r="38" spans="1:14" x14ac:dyDescent="0.25">
      <c r="A38">
        <v>2.4300000000000002</v>
      </c>
      <c r="B38">
        <v>243</v>
      </c>
      <c r="C38" t="s">
        <v>0</v>
      </c>
      <c r="D38">
        <v>52</v>
      </c>
      <c r="E38" t="s">
        <v>1</v>
      </c>
      <c r="F38">
        <v>183</v>
      </c>
      <c r="G38" t="s">
        <v>37</v>
      </c>
      <c r="I38" t="e">
        <f>VLOOKUP(G38, Лист2!$1:$1048576, 2,FALSE)</f>
        <v>#N/A</v>
      </c>
      <c r="K38" s="13">
        <v>2.4300000000000002</v>
      </c>
      <c r="M38">
        <f>1-COUNTIF($I38:$I$42,"&lt;&gt;Y")/COUNTIF($I$2:$I$42,"&lt;&gt;Y")</f>
        <v>0.75</v>
      </c>
      <c r="N38">
        <f>COUNTIF($I$2:$K38,"=Y")/COUNTIF($I$2:$I$42,"=Y")</f>
        <v>1</v>
      </c>
    </row>
    <row r="39" spans="1:14" x14ac:dyDescent="0.25">
      <c r="A39" s="11">
        <v>2.21</v>
      </c>
      <c r="B39" s="11">
        <v>221</v>
      </c>
      <c r="C39" s="11" t="s">
        <v>0</v>
      </c>
      <c r="D39" s="11">
        <v>52</v>
      </c>
      <c r="E39" s="11" t="s">
        <v>1</v>
      </c>
      <c r="F39" s="11">
        <v>183</v>
      </c>
      <c r="G39" s="11" t="s">
        <v>38</v>
      </c>
      <c r="H39" s="11" t="s">
        <v>14</v>
      </c>
      <c r="I39" s="11" t="e">
        <f>VLOOKUP(G39, Лист2!$1:$1048576, 2,FALSE)</f>
        <v>#N/A</v>
      </c>
      <c r="K39" s="13">
        <v>2.2400000000000002</v>
      </c>
      <c r="M39">
        <f>1-COUNTIF($I39:$I$42,"&lt;&gt;Y")/COUNTIF($I$2:$I$42,"&lt;&gt;Y")</f>
        <v>0.8</v>
      </c>
      <c r="N39">
        <f>COUNTIF($I$2:$K39,"=Y")/COUNTIF($I$2:$I$42,"=Y")</f>
        <v>1</v>
      </c>
    </row>
    <row r="40" spans="1:14" s="11" customFormat="1" x14ac:dyDescent="0.25">
      <c r="A40" s="11">
        <v>1.61</v>
      </c>
      <c r="B40" s="11">
        <v>161</v>
      </c>
      <c r="C40" s="11" t="s">
        <v>0</v>
      </c>
      <c r="D40" s="11">
        <v>44</v>
      </c>
      <c r="E40" s="11" t="s">
        <v>1</v>
      </c>
      <c r="F40" s="11">
        <v>168</v>
      </c>
      <c r="G40" s="11" t="s">
        <v>39</v>
      </c>
      <c r="I40" s="11" t="e">
        <f>VLOOKUP(G40, Лист2!$1:$1048576, 2,FALSE)</f>
        <v>#N/A</v>
      </c>
      <c r="K40" s="13">
        <v>2.21</v>
      </c>
      <c r="M40">
        <f>1-COUNTIF($I40:$I$42,"&lt;&gt;Y")/COUNTIF($I$2:$I$42,"&lt;&gt;Y")</f>
        <v>0.85</v>
      </c>
      <c r="N40">
        <f>COUNTIF($I$2:$K40,"=Y")/COUNTIF($I$2:$I$42,"=Y")</f>
        <v>1</v>
      </c>
    </row>
    <row r="41" spans="1:14" x14ac:dyDescent="0.25">
      <c r="A41" s="11">
        <v>0.95</v>
      </c>
      <c r="B41" s="11">
        <v>95</v>
      </c>
      <c r="C41" s="11" t="s">
        <v>0</v>
      </c>
      <c r="D41" s="11">
        <v>52</v>
      </c>
      <c r="E41" s="11" t="s">
        <v>1</v>
      </c>
      <c r="F41" s="11">
        <v>174</v>
      </c>
      <c r="G41" s="11" t="s">
        <v>40</v>
      </c>
      <c r="H41" s="11"/>
      <c r="I41" s="11" t="e">
        <f>VLOOKUP(G41, Лист2!$1:$1048576, 2,FALSE)</f>
        <v>#N/A</v>
      </c>
      <c r="K41" s="13">
        <v>2.0499999999999998</v>
      </c>
      <c r="M41">
        <f>1-COUNTIF($I41:$I$42,"&lt;&gt;Y")/COUNTIF($I$2:$I$42,"&lt;&gt;Y")</f>
        <v>0.9</v>
      </c>
      <c r="N41">
        <f>COUNTIF($I$2:$K41,"=Y")/COUNTIF($I$2:$I$42,"=Y")</f>
        <v>1</v>
      </c>
    </row>
    <row r="42" spans="1:14" s="11" customFormat="1" x14ac:dyDescent="0.25">
      <c r="A42" s="11">
        <v>0.25</v>
      </c>
      <c r="B42" s="11">
        <v>25</v>
      </c>
      <c r="C42" s="11" t="s">
        <v>0</v>
      </c>
      <c r="D42" s="11">
        <v>365</v>
      </c>
      <c r="E42" s="11" t="s">
        <v>1</v>
      </c>
      <c r="F42" s="11">
        <v>383</v>
      </c>
      <c r="G42" s="11" t="s">
        <v>41</v>
      </c>
      <c r="I42" s="11" t="e">
        <f>VLOOKUP(G42, Лист2!$1:$1048576, 2,FALSE)</f>
        <v>#N/A</v>
      </c>
      <c r="K42" s="13">
        <v>1.61</v>
      </c>
      <c r="M42">
        <f>1-COUNTIF($I42:$I$42,"&lt;&gt;Y")/COUNTIF($I$2:$I$42,"&lt;&gt;Y")</f>
        <v>0.95</v>
      </c>
      <c r="N42">
        <f>COUNTIF($I$2:$K42,"=Y")/COUNTIF($I$2:$I$42,"=Y")</f>
        <v>1</v>
      </c>
    </row>
    <row r="43" spans="1:14" x14ac:dyDescent="0.25">
      <c r="A43" s="1">
        <v>2.2400000000000002</v>
      </c>
      <c r="B43" s="1">
        <v>224</v>
      </c>
      <c r="C43" s="1" t="s">
        <v>0</v>
      </c>
      <c r="D43" s="1">
        <v>197</v>
      </c>
      <c r="E43" s="1" t="s">
        <v>1</v>
      </c>
      <c r="F43" s="1">
        <v>235</v>
      </c>
      <c r="G43" s="1" t="s">
        <v>10</v>
      </c>
      <c r="H43" s="1"/>
      <c r="I43" s="1" t="str">
        <f>VLOOKUP(G43, Лист2!$1:$1048576, 2,FALSE)</f>
        <v>Y</v>
      </c>
      <c r="K43" s="13">
        <v>1.19</v>
      </c>
    </row>
    <row r="44" spans="1:14" x14ac:dyDescent="0.25">
      <c r="A44" s="1">
        <v>2.0499999999999998</v>
      </c>
      <c r="B44" s="1">
        <v>205</v>
      </c>
      <c r="C44" s="1" t="s">
        <v>0</v>
      </c>
      <c r="D44" s="1">
        <v>197</v>
      </c>
      <c r="E44" s="1" t="s">
        <v>1</v>
      </c>
      <c r="F44" s="1">
        <v>235</v>
      </c>
      <c r="G44" s="1" t="s">
        <v>9</v>
      </c>
      <c r="H44" s="1"/>
      <c r="I44" s="1" t="str">
        <f>VLOOKUP(G44, Лист2!$1:$1048576, 2,FALSE)</f>
        <v>Y</v>
      </c>
      <c r="K44" s="13">
        <v>1.18</v>
      </c>
    </row>
    <row r="45" spans="1:14" x14ac:dyDescent="0.25">
      <c r="A45" s="1">
        <v>1.19</v>
      </c>
      <c r="B45" s="1">
        <v>119</v>
      </c>
      <c r="C45" s="1" t="s">
        <v>0</v>
      </c>
      <c r="D45" s="1">
        <v>148</v>
      </c>
      <c r="E45" s="1" t="s">
        <v>1</v>
      </c>
      <c r="F45" s="1">
        <v>162</v>
      </c>
      <c r="G45" s="1" t="s">
        <v>7</v>
      </c>
      <c r="H45" s="1"/>
      <c r="I45" s="1" t="str">
        <f>VLOOKUP(G45, Лист2!$1:$1048576, 2,FALSE)</f>
        <v>Y</v>
      </c>
      <c r="K45" s="13">
        <v>1.0900000000000001</v>
      </c>
    </row>
    <row r="46" spans="1:14" s="11" customFormat="1" x14ac:dyDescent="0.25">
      <c r="A46" s="1">
        <v>1.18</v>
      </c>
      <c r="B46" s="1">
        <v>118</v>
      </c>
      <c r="C46" s="1" t="s">
        <v>0</v>
      </c>
      <c r="D46" s="1">
        <v>739</v>
      </c>
      <c r="E46" s="1" t="s">
        <v>1</v>
      </c>
      <c r="F46" s="1">
        <v>768</v>
      </c>
      <c r="G46" s="1" t="s">
        <v>26</v>
      </c>
      <c r="H46" s="1"/>
      <c r="I46" s="1" t="e">
        <f>VLOOKUP(G46, Лист2!$1:$1048576, 2,FALSE)</f>
        <v>#N/A</v>
      </c>
      <c r="K46" s="13">
        <v>0.95</v>
      </c>
    </row>
    <row r="47" spans="1:14" x14ac:dyDescent="0.25">
      <c r="A47" s="1">
        <v>1.0900000000000001</v>
      </c>
      <c r="B47" s="1">
        <v>109</v>
      </c>
      <c r="C47" s="1" t="s">
        <v>0</v>
      </c>
      <c r="D47" s="1">
        <v>1</v>
      </c>
      <c r="E47" s="1" t="s">
        <v>1</v>
      </c>
      <c r="F47" s="1">
        <v>9</v>
      </c>
      <c r="G47" s="1" t="s">
        <v>6</v>
      </c>
      <c r="H47" s="1"/>
      <c r="I47" s="1" t="str">
        <f>VLOOKUP(G47, Лист2!$1:$1048576, 2,FALSE)</f>
        <v>Y</v>
      </c>
      <c r="K47" s="13">
        <v>0.92</v>
      </c>
    </row>
    <row r="48" spans="1:14" x14ac:dyDescent="0.25">
      <c r="A48" s="1">
        <v>0.92</v>
      </c>
      <c r="B48" s="1">
        <v>92</v>
      </c>
      <c r="C48" s="1" t="s">
        <v>0</v>
      </c>
      <c r="D48" s="1">
        <v>705</v>
      </c>
      <c r="E48" s="1" t="s">
        <v>1</v>
      </c>
      <c r="F48" s="1">
        <v>710</v>
      </c>
      <c r="G48" s="1" t="s">
        <v>25</v>
      </c>
      <c r="H48" s="1"/>
      <c r="I48" s="1" t="e">
        <f>VLOOKUP(G48, Лист2!$1:$1048576, 2,FALSE)</f>
        <v>#N/A</v>
      </c>
      <c r="K48" s="13">
        <v>0.78</v>
      </c>
    </row>
    <row r="49" spans="1:11" x14ac:dyDescent="0.25">
      <c r="A49" s="1">
        <v>0.78</v>
      </c>
      <c r="B49" s="1">
        <v>78</v>
      </c>
      <c r="C49" s="1" t="s">
        <v>0</v>
      </c>
      <c r="D49" s="1">
        <v>1</v>
      </c>
      <c r="E49" s="1" t="s">
        <v>1</v>
      </c>
      <c r="F49" s="1">
        <v>10</v>
      </c>
      <c r="G49" s="1" t="s">
        <v>5</v>
      </c>
      <c r="H49" s="1"/>
      <c r="I49" s="1" t="str">
        <f>VLOOKUP(G49, Лист2!$1:$1048576, 2,FALSE)</f>
        <v>Y</v>
      </c>
      <c r="K49" s="13">
        <v>0.75</v>
      </c>
    </row>
    <row r="50" spans="1:11" x14ac:dyDescent="0.25">
      <c r="A50" s="1">
        <v>0.75</v>
      </c>
      <c r="B50" s="1">
        <v>75</v>
      </c>
      <c r="C50" s="1" t="s">
        <v>0</v>
      </c>
      <c r="D50" s="1">
        <v>195</v>
      </c>
      <c r="E50" s="1" t="s">
        <v>1</v>
      </c>
      <c r="F50" s="1">
        <v>201</v>
      </c>
      <c r="G50" s="1" t="s">
        <v>3</v>
      </c>
      <c r="H50" s="1"/>
      <c r="I50" s="1" t="str">
        <f>VLOOKUP(G50, Лист2!$1:$1048576, 2,FALSE)</f>
        <v>Y</v>
      </c>
      <c r="K50" s="13">
        <v>0.75</v>
      </c>
    </row>
    <row r="51" spans="1:11" x14ac:dyDescent="0.25">
      <c r="A51" s="1">
        <v>0.75</v>
      </c>
      <c r="B51" s="1">
        <v>75</v>
      </c>
      <c r="C51" s="1" t="s">
        <v>0</v>
      </c>
      <c r="D51" s="1">
        <v>175</v>
      </c>
      <c r="E51" s="1" t="s">
        <v>1</v>
      </c>
      <c r="F51" s="1">
        <v>181</v>
      </c>
      <c r="G51" s="1" t="s">
        <v>2</v>
      </c>
      <c r="H51" s="1"/>
      <c r="I51" s="1" t="str">
        <f>VLOOKUP(G51, Лист2!$1:$1048576, 2,FALSE)</f>
        <v>Y</v>
      </c>
      <c r="K51" s="13">
        <v>0.68</v>
      </c>
    </row>
    <row r="52" spans="1:11" x14ac:dyDescent="0.25">
      <c r="A52" s="1">
        <v>0.68</v>
      </c>
      <c r="B52" s="1">
        <v>68</v>
      </c>
      <c r="C52" s="1" t="s">
        <v>0</v>
      </c>
      <c r="D52" s="1">
        <v>1</v>
      </c>
      <c r="E52" s="1" t="s">
        <v>1</v>
      </c>
      <c r="F52" s="1">
        <v>19</v>
      </c>
      <c r="G52" s="1" t="s">
        <v>31</v>
      </c>
      <c r="H52" s="1"/>
      <c r="I52" s="1" t="e">
        <f>VLOOKUP(G52, Лист2!$1:$1048576, 2,FALSE)</f>
        <v>#N/A</v>
      </c>
      <c r="K52" s="13">
        <v>0.67</v>
      </c>
    </row>
    <row r="53" spans="1:11" x14ac:dyDescent="0.25">
      <c r="A53" s="1">
        <v>0.67</v>
      </c>
      <c r="B53" s="1">
        <v>67</v>
      </c>
      <c r="C53" s="1" t="s">
        <v>0</v>
      </c>
      <c r="D53" s="1">
        <v>145</v>
      </c>
      <c r="E53" s="1" t="s">
        <v>1</v>
      </c>
      <c r="F53" s="1">
        <v>158</v>
      </c>
      <c r="G53" s="1" t="s">
        <v>22</v>
      </c>
      <c r="H53" s="1"/>
      <c r="I53" s="1" t="str">
        <f>VLOOKUP(G53, Лист2!$1:$1048576, 2,FALSE)</f>
        <v>Y</v>
      </c>
      <c r="K53" s="13">
        <v>0.66</v>
      </c>
    </row>
    <row r="54" spans="1:11" x14ac:dyDescent="0.25">
      <c r="A54" s="1">
        <v>0.66</v>
      </c>
      <c r="B54" s="1">
        <v>66</v>
      </c>
      <c r="C54" s="1" t="s">
        <v>0</v>
      </c>
      <c r="D54" s="1">
        <v>678</v>
      </c>
      <c r="E54" s="1" t="s">
        <v>1</v>
      </c>
      <c r="F54" s="1">
        <v>690</v>
      </c>
      <c r="G54" s="1" t="s">
        <v>24</v>
      </c>
      <c r="H54" s="1"/>
      <c r="I54" s="1" t="e">
        <f>VLOOKUP(G54, Лист2!$1:$1048576, 2,FALSE)</f>
        <v>#N/A</v>
      </c>
      <c r="K54" s="13">
        <v>0.6</v>
      </c>
    </row>
    <row r="55" spans="1:11" x14ac:dyDescent="0.25">
      <c r="A55" s="1">
        <v>0.6</v>
      </c>
      <c r="B55" s="1">
        <v>60</v>
      </c>
      <c r="C55" s="1" t="s">
        <v>0</v>
      </c>
      <c r="D55" s="1">
        <v>167</v>
      </c>
      <c r="E55" s="1" t="s">
        <v>1</v>
      </c>
      <c r="F55" s="1">
        <v>178</v>
      </c>
      <c r="G55" s="1" t="s">
        <v>18</v>
      </c>
      <c r="H55" s="1"/>
      <c r="I55" s="1" t="str">
        <f>VLOOKUP(G55, Лист2!$1:$1048576, 2,FALSE)</f>
        <v>Y</v>
      </c>
      <c r="K55" s="13">
        <v>0.57999999999999996</v>
      </c>
    </row>
    <row r="56" spans="1:11" x14ac:dyDescent="0.25">
      <c r="A56" s="1">
        <v>0.57999999999999996</v>
      </c>
      <c r="B56" s="1">
        <v>58</v>
      </c>
      <c r="C56" s="1" t="s">
        <v>0</v>
      </c>
      <c r="D56" s="1">
        <v>669</v>
      </c>
      <c r="E56" s="1" t="s">
        <v>1</v>
      </c>
      <c r="F56" s="1">
        <v>700</v>
      </c>
      <c r="G56" s="1" t="s">
        <v>29</v>
      </c>
      <c r="H56" s="1"/>
      <c r="I56" s="1" t="e">
        <f>VLOOKUP(G56, Лист2!$1:$1048576, 2,FALSE)</f>
        <v>#N/A</v>
      </c>
      <c r="K56" s="13">
        <v>0.57999999999999996</v>
      </c>
    </row>
    <row r="57" spans="1:11" x14ac:dyDescent="0.25">
      <c r="A57" s="1">
        <v>0.57999999999999996</v>
      </c>
      <c r="B57" s="1">
        <v>58</v>
      </c>
      <c r="C57" s="1" t="s">
        <v>0</v>
      </c>
      <c r="D57" s="1">
        <v>669</v>
      </c>
      <c r="E57" s="1" t="s">
        <v>1</v>
      </c>
      <c r="F57" s="1">
        <v>700</v>
      </c>
      <c r="G57" s="1" t="s">
        <v>30</v>
      </c>
      <c r="H57" s="1"/>
      <c r="I57" s="1" t="e">
        <f>VLOOKUP(G57, Лист2!$1:$1048576, 2,FALSE)</f>
        <v>#N/A</v>
      </c>
      <c r="K57" s="13">
        <v>0.55000000000000004</v>
      </c>
    </row>
    <row r="58" spans="1:11" x14ac:dyDescent="0.25">
      <c r="A58" s="1">
        <v>0.55000000000000004</v>
      </c>
      <c r="B58" s="1">
        <v>55</v>
      </c>
      <c r="C58" s="1" t="s">
        <v>0</v>
      </c>
      <c r="D58" s="1">
        <v>447</v>
      </c>
      <c r="E58" s="1" t="s">
        <v>1</v>
      </c>
      <c r="F58" s="1">
        <v>475</v>
      </c>
      <c r="G58" s="1" t="s">
        <v>34</v>
      </c>
      <c r="H58" s="1"/>
      <c r="I58" s="1" t="e">
        <f>VLOOKUP(G58, Лист2!$1:$1048576, 2,FALSE)</f>
        <v>#N/A</v>
      </c>
      <c r="K58" s="13">
        <v>0.53</v>
      </c>
    </row>
    <row r="59" spans="1:11" x14ac:dyDescent="0.25">
      <c r="A59" s="1">
        <v>0.53</v>
      </c>
      <c r="B59" s="1">
        <v>53</v>
      </c>
      <c r="C59" s="1" t="s">
        <v>0</v>
      </c>
      <c r="D59" s="1">
        <v>175</v>
      </c>
      <c r="E59" s="1" t="s">
        <v>1</v>
      </c>
      <c r="F59" s="1">
        <v>181</v>
      </c>
      <c r="G59" s="1" t="s">
        <v>4</v>
      </c>
      <c r="H59" s="1"/>
      <c r="I59" s="1" t="str">
        <f>VLOOKUP(G59, Лист2!$1:$1048576, 2,FALSE)</f>
        <v>Y</v>
      </c>
      <c r="K59" s="13">
        <v>0.52</v>
      </c>
    </row>
    <row r="60" spans="1:11" x14ac:dyDescent="0.25">
      <c r="A60" s="1">
        <v>0.52</v>
      </c>
      <c r="B60" s="1">
        <v>52</v>
      </c>
      <c r="C60" s="1" t="s">
        <v>0</v>
      </c>
      <c r="D60" s="1">
        <v>650</v>
      </c>
      <c r="E60" s="1" t="s">
        <v>1</v>
      </c>
      <c r="F60" s="1">
        <v>662</v>
      </c>
      <c r="G60" s="1" t="s">
        <v>43</v>
      </c>
      <c r="H60" s="1"/>
      <c r="I60" s="1" t="e">
        <f>VLOOKUP(G60, Лист2!$1:$1048576, 2,FALSE)</f>
        <v>#N/A</v>
      </c>
      <c r="K60" s="13">
        <v>0.52</v>
      </c>
    </row>
    <row r="61" spans="1:11" x14ac:dyDescent="0.25">
      <c r="A61" s="1">
        <v>0.52</v>
      </c>
      <c r="B61" s="1">
        <v>52</v>
      </c>
      <c r="C61" s="1" t="s">
        <v>0</v>
      </c>
      <c r="D61" s="1">
        <v>495</v>
      </c>
      <c r="E61" s="1" t="s">
        <v>1</v>
      </c>
      <c r="F61" s="1">
        <v>548</v>
      </c>
      <c r="G61" s="1" t="s">
        <v>40</v>
      </c>
      <c r="H61" s="1"/>
      <c r="I61" s="1" t="e">
        <f>VLOOKUP(G61, Лист2!$1:$1048576, 2,FALSE)</f>
        <v>#N/A</v>
      </c>
      <c r="K61" s="13">
        <v>0.5</v>
      </c>
    </row>
    <row r="62" spans="1:11" x14ac:dyDescent="0.25">
      <c r="A62" s="1">
        <v>0.5</v>
      </c>
      <c r="B62" s="1">
        <v>50</v>
      </c>
      <c r="C62" s="1" t="s">
        <v>0</v>
      </c>
      <c r="D62" s="1">
        <v>676</v>
      </c>
      <c r="E62" s="1" t="s">
        <v>1</v>
      </c>
      <c r="F62" s="1">
        <v>688</v>
      </c>
      <c r="G62" s="1" t="s">
        <v>28</v>
      </c>
      <c r="H62" s="1"/>
      <c r="I62" s="1" t="e">
        <f>VLOOKUP(G62, Лист2!$1:$1048576, 2,FALSE)</f>
        <v>#N/A</v>
      </c>
      <c r="K62" s="13">
        <v>0.46</v>
      </c>
    </row>
    <row r="63" spans="1:11" x14ac:dyDescent="0.25">
      <c r="A63" s="1">
        <v>0.46</v>
      </c>
      <c r="B63" s="1">
        <v>46</v>
      </c>
      <c r="C63" s="1" t="s">
        <v>0</v>
      </c>
      <c r="D63" s="1">
        <v>507</v>
      </c>
      <c r="E63" s="1" t="s">
        <v>1</v>
      </c>
      <c r="F63" s="1">
        <v>515</v>
      </c>
      <c r="G63" s="1" t="s">
        <v>32</v>
      </c>
      <c r="H63" s="1" t="s">
        <v>14</v>
      </c>
      <c r="I63" s="1" t="e">
        <f>VLOOKUP(G63, Лист2!$1:$1048576, 2,FALSE)</f>
        <v>#N/A</v>
      </c>
      <c r="K63" s="13">
        <v>0.46</v>
      </c>
    </row>
    <row r="64" spans="1:11" x14ac:dyDescent="0.25">
      <c r="A64" s="1">
        <v>0.46</v>
      </c>
      <c r="B64" s="1">
        <v>46</v>
      </c>
      <c r="C64" s="1" t="s">
        <v>0</v>
      </c>
      <c r="D64" s="1">
        <v>413</v>
      </c>
      <c r="E64" s="1" t="s">
        <v>1</v>
      </c>
      <c r="F64" s="1">
        <v>440</v>
      </c>
      <c r="G64" s="1" t="s">
        <v>38</v>
      </c>
      <c r="H64" s="1" t="s">
        <v>14</v>
      </c>
      <c r="I64" s="1" t="e">
        <f>VLOOKUP(G64, Лист2!$1:$1048576, 2,FALSE)</f>
        <v>#N/A</v>
      </c>
      <c r="K64" s="13">
        <v>0.45</v>
      </c>
    </row>
    <row r="65" spans="1:11" x14ac:dyDescent="0.25">
      <c r="A65" s="1">
        <v>0.45</v>
      </c>
      <c r="B65" s="1">
        <v>45</v>
      </c>
      <c r="C65" s="1" t="s">
        <v>0</v>
      </c>
      <c r="D65" s="1">
        <v>1</v>
      </c>
      <c r="E65" s="1" t="s">
        <v>1</v>
      </c>
      <c r="F65" s="1">
        <v>12</v>
      </c>
      <c r="G65" s="1" t="s">
        <v>32</v>
      </c>
      <c r="H65" s="1" t="s">
        <v>14</v>
      </c>
      <c r="I65" s="1" t="e">
        <f>VLOOKUP(G65, Лист2!$1:$1048576, 2,FALSE)</f>
        <v>#N/A</v>
      </c>
      <c r="K65" s="13">
        <v>0.43</v>
      </c>
    </row>
    <row r="66" spans="1:11" x14ac:dyDescent="0.25">
      <c r="A66" s="1">
        <v>0.43</v>
      </c>
      <c r="B66" s="1">
        <v>43</v>
      </c>
      <c r="C66" s="1" t="s">
        <v>0</v>
      </c>
      <c r="D66" s="1">
        <v>1</v>
      </c>
      <c r="E66" s="1" t="s">
        <v>1</v>
      </c>
      <c r="F66" s="1">
        <v>8</v>
      </c>
      <c r="G66" s="1" t="s">
        <v>23</v>
      </c>
      <c r="H66" s="1"/>
      <c r="I66" s="1" t="str">
        <f>VLOOKUP(G66, Лист2!$1:$1048576, 2,FALSE)</f>
        <v>Y</v>
      </c>
      <c r="K66" s="13">
        <v>0.41</v>
      </c>
    </row>
    <row r="67" spans="1:11" x14ac:dyDescent="0.25">
      <c r="A67" s="1">
        <v>0.41</v>
      </c>
      <c r="B67" s="1">
        <v>41</v>
      </c>
      <c r="C67" s="1" t="s">
        <v>0</v>
      </c>
      <c r="D67" s="1">
        <v>146</v>
      </c>
      <c r="E67" s="1" t="s">
        <v>1</v>
      </c>
      <c r="F67" s="1">
        <v>158</v>
      </c>
      <c r="G67" s="1" t="s">
        <v>16</v>
      </c>
      <c r="H67" s="1"/>
      <c r="I67" s="1" t="str">
        <f>VLOOKUP(G67, Лист2!$1:$1048576, 2,FALSE)</f>
        <v>Y</v>
      </c>
      <c r="K67" s="13">
        <v>0.38</v>
      </c>
    </row>
    <row r="68" spans="1:11" x14ac:dyDescent="0.25">
      <c r="A68" s="1">
        <v>0.38</v>
      </c>
      <c r="B68" s="1">
        <v>38</v>
      </c>
      <c r="C68" s="1" t="s">
        <v>0</v>
      </c>
      <c r="D68" s="1">
        <v>1</v>
      </c>
      <c r="E68" s="1" t="s">
        <v>1</v>
      </c>
      <c r="F68" s="1">
        <v>15</v>
      </c>
      <c r="G68" s="1" t="s">
        <v>26</v>
      </c>
      <c r="H68" s="1"/>
      <c r="I68" s="1" t="e">
        <f>VLOOKUP(G68, Лист2!$1:$1048576, 2,FALSE)</f>
        <v>#N/A</v>
      </c>
      <c r="K68" s="13">
        <v>0.34</v>
      </c>
    </row>
    <row r="69" spans="1:11" x14ac:dyDescent="0.25">
      <c r="A69" s="1">
        <v>0.34</v>
      </c>
      <c r="B69" s="1">
        <v>34</v>
      </c>
      <c r="C69" s="1" t="s">
        <v>0</v>
      </c>
      <c r="D69" s="1">
        <v>1</v>
      </c>
      <c r="E69" s="1" t="s">
        <v>1</v>
      </c>
      <c r="F69" s="1">
        <v>8</v>
      </c>
      <c r="G69" s="1" t="s">
        <v>21</v>
      </c>
      <c r="H69" s="1" t="s">
        <v>14</v>
      </c>
      <c r="I69" s="1" t="str">
        <f>VLOOKUP(G69, Лист2!$1:$1048576, 2,FALSE)</f>
        <v>Y</v>
      </c>
      <c r="K69" s="13">
        <v>0.32</v>
      </c>
    </row>
    <row r="70" spans="1:11" x14ac:dyDescent="0.25">
      <c r="A70" s="1">
        <v>0.32</v>
      </c>
      <c r="B70" s="1">
        <v>32</v>
      </c>
      <c r="C70" s="1" t="s">
        <v>0</v>
      </c>
      <c r="D70" s="1">
        <v>1</v>
      </c>
      <c r="E70" s="1" t="s">
        <v>1</v>
      </c>
      <c r="F70" s="1">
        <v>43</v>
      </c>
      <c r="G70" s="1" t="s">
        <v>3</v>
      </c>
      <c r="H70" s="1"/>
      <c r="I70" s="1" t="str">
        <f>VLOOKUP(G70, Лист2!$1:$1048576, 2,FALSE)</f>
        <v>Y</v>
      </c>
      <c r="K70" s="13">
        <v>0.32</v>
      </c>
    </row>
    <row r="71" spans="1:11" x14ac:dyDescent="0.25">
      <c r="A71" s="1">
        <v>0.32</v>
      </c>
      <c r="B71" s="1">
        <v>32</v>
      </c>
      <c r="C71" s="1" t="s">
        <v>0</v>
      </c>
      <c r="D71" s="1">
        <v>1</v>
      </c>
      <c r="E71" s="1" t="s">
        <v>1</v>
      </c>
      <c r="F71" s="1">
        <v>8</v>
      </c>
      <c r="G71" s="1" t="s">
        <v>11</v>
      </c>
      <c r="H71" s="1"/>
      <c r="I71" s="1" t="str">
        <f>VLOOKUP(G71, Лист2!$1:$1048576, 2,FALSE)</f>
        <v>Y</v>
      </c>
      <c r="K71" s="13">
        <v>0.3</v>
      </c>
    </row>
    <row r="72" spans="1:11" x14ac:dyDescent="0.25">
      <c r="A72" s="1">
        <v>0.3</v>
      </c>
      <c r="B72" s="1">
        <v>30</v>
      </c>
      <c r="C72" s="1" t="s">
        <v>0</v>
      </c>
      <c r="D72" s="1">
        <v>261</v>
      </c>
      <c r="E72" s="1" t="s">
        <v>1</v>
      </c>
      <c r="F72" s="1">
        <v>282</v>
      </c>
      <c r="G72" s="1" t="s">
        <v>11</v>
      </c>
      <c r="H72" s="1"/>
      <c r="I72" s="1" t="str">
        <f>VLOOKUP(G72, Лист2!$1:$1048576, 2,FALSE)</f>
        <v>Y</v>
      </c>
      <c r="K72" s="13">
        <v>0.3</v>
      </c>
    </row>
    <row r="73" spans="1:11" s="11" customFormat="1" x14ac:dyDescent="0.25">
      <c r="A73" s="1">
        <v>0.3</v>
      </c>
      <c r="B73" s="1">
        <v>30</v>
      </c>
      <c r="C73" s="1" t="s">
        <v>0</v>
      </c>
      <c r="D73" s="1">
        <v>1</v>
      </c>
      <c r="E73" s="1" t="s">
        <v>1</v>
      </c>
      <c r="F73" s="1">
        <v>8</v>
      </c>
      <c r="G73" s="1" t="s">
        <v>8</v>
      </c>
      <c r="H73" s="1"/>
      <c r="I73" s="1" t="str">
        <f>VLOOKUP(G73, Лист2!$1:$1048576, 2,FALSE)</f>
        <v>Y</v>
      </c>
      <c r="K73" s="13">
        <v>0.25</v>
      </c>
    </row>
    <row r="74" spans="1:11" x14ac:dyDescent="0.25">
      <c r="A74" s="1">
        <v>0.25</v>
      </c>
      <c r="B74" s="1">
        <v>25</v>
      </c>
      <c r="C74" s="1" t="s">
        <v>0</v>
      </c>
      <c r="D74" s="1">
        <v>209</v>
      </c>
      <c r="E74" s="1" t="s">
        <v>1</v>
      </c>
      <c r="F74" s="1">
        <v>220</v>
      </c>
      <c r="G74" s="1" t="s">
        <v>15</v>
      </c>
      <c r="H74" s="1"/>
      <c r="I74" s="1" t="str">
        <f>VLOOKUP(G74, Лист2!$1:$1048576, 2,FALSE)</f>
        <v>Y</v>
      </c>
      <c r="K74" s="13">
        <v>0.25</v>
      </c>
    </row>
    <row r="75" spans="1:11" x14ac:dyDescent="0.25">
      <c r="A75" s="1">
        <v>0.25</v>
      </c>
      <c r="B75" s="1">
        <v>25</v>
      </c>
      <c r="C75" s="1" t="s">
        <v>0</v>
      </c>
      <c r="D75" s="1">
        <v>1</v>
      </c>
      <c r="E75" s="1" t="s">
        <v>1</v>
      </c>
      <c r="F75" s="1">
        <v>19</v>
      </c>
      <c r="G75" s="1" t="s">
        <v>40</v>
      </c>
      <c r="H75" s="1"/>
      <c r="I75" s="1" t="e">
        <f>VLOOKUP(G75, Лист2!$1:$1048576, 2,FALSE)</f>
        <v>#N/A</v>
      </c>
      <c r="K75" s="13">
        <v>0.25</v>
      </c>
    </row>
    <row r="76" spans="1:11" x14ac:dyDescent="0.25">
      <c r="A76" s="1">
        <v>0.23</v>
      </c>
      <c r="B76" s="1">
        <v>23</v>
      </c>
      <c r="C76" s="1" t="s">
        <v>0</v>
      </c>
      <c r="D76" s="1">
        <v>206</v>
      </c>
      <c r="E76" s="1" t="s">
        <v>1</v>
      </c>
      <c r="F76" s="1">
        <v>215</v>
      </c>
      <c r="G76" s="1" t="s">
        <v>20</v>
      </c>
      <c r="H76" s="1"/>
      <c r="I76" s="1" t="str">
        <f>VLOOKUP(G76, Лист2!$1:$1048576, 2,FALSE)</f>
        <v>Y</v>
      </c>
      <c r="K76" s="13">
        <v>0.23</v>
      </c>
    </row>
    <row r="77" spans="1:11" x14ac:dyDescent="0.25">
      <c r="A77" s="1">
        <v>0.2</v>
      </c>
      <c r="B77" s="1">
        <v>20</v>
      </c>
      <c r="C77" s="1" t="s">
        <v>0</v>
      </c>
      <c r="D77" s="1">
        <v>625</v>
      </c>
      <c r="E77" s="1" t="s">
        <v>1</v>
      </c>
      <c r="F77" s="1">
        <v>639</v>
      </c>
      <c r="G77" s="1" t="s">
        <v>27</v>
      </c>
      <c r="H77" s="1"/>
      <c r="I77" s="1" t="e">
        <f>VLOOKUP(G77, Лист2!$1:$1048576, 2,FALSE)</f>
        <v>#N/A</v>
      </c>
      <c r="K77" s="13">
        <v>0.2</v>
      </c>
    </row>
    <row r="78" spans="1:11" x14ac:dyDescent="0.25">
      <c r="A78" s="1">
        <v>0.18</v>
      </c>
      <c r="B78" s="1">
        <v>18</v>
      </c>
      <c r="C78" s="1" t="s">
        <v>0</v>
      </c>
      <c r="D78" s="1">
        <v>515</v>
      </c>
      <c r="E78" s="1" t="s">
        <v>1</v>
      </c>
      <c r="F78" s="1">
        <v>530</v>
      </c>
      <c r="G78" s="1" t="s">
        <v>39</v>
      </c>
      <c r="H78" s="1"/>
      <c r="I78" s="1" t="e">
        <f>VLOOKUP(G78, Лист2!$1:$1048576, 2,FALSE)</f>
        <v>#N/A</v>
      </c>
      <c r="K78" s="13">
        <v>0.18</v>
      </c>
    </row>
    <row r="79" spans="1:11" x14ac:dyDescent="0.25">
      <c r="A79" s="1">
        <v>0.18</v>
      </c>
      <c r="B79" s="1">
        <v>18</v>
      </c>
      <c r="C79" s="1" t="s">
        <v>0</v>
      </c>
      <c r="D79" s="1">
        <v>160</v>
      </c>
      <c r="E79" s="1" t="s">
        <v>1</v>
      </c>
      <c r="F79" s="1">
        <v>176</v>
      </c>
      <c r="G79" s="1" t="s">
        <v>17</v>
      </c>
      <c r="H79" s="1"/>
      <c r="I79" s="1" t="str">
        <f>VLOOKUP(G79, Лист2!$1:$1048576, 2,FALSE)</f>
        <v>Y</v>
      </c>
      <c r="K79" s="13">
        <v>0.18</v>
      </c>
    </row>
    <row r="80" spans="1:11" x14ac:dyDescent="0.25">
      <c r="A80" s="1">
        <v>0.17</v>
      </c>
      <c r="B80" s="1">
        <v>17</v>
      </c>
      <c r="C80" s="1" t="s">
        <v>0</v>
      </c>
      <c r="D80" s="1">
        <v>1</v>
      </c>
      <c r="E80" s="1" t="s">
        <v>1</v>
      </c>
      <c r="F80" s="1">
        <v>15</v>
      </c>
      <c r="G80" s="1" t="s">
        <v>39</v>
      </c>
      <c r="H80" s="1"/>
      <c r="I80" s="1" t="e">
        <f>VLOOKUP(G80, Лист2!$1:$1048576, 2,FALSE)</f>
        <v>#N/A</v>
      </c>
      <c r="K80" s="13">
        <v>0.17</v>
      </c>
    </row>
    <row r="81" spans="1:19" x14ac:dyDescent="0.25">
      <c r="A81" s="1">
        <v>0.17</v>
      </c>
      <c r="B81" s="1">
        <v>17</v>
      </c>
      <c r="C81" s="1" t="s">
        <v>0</v>
      </c>
      <c r="D81" s="1">
        <v>1</v>
      </c>
      <c r="E81" s="1" t="s">
        <v>1</v>
      </c>
      <c r="F81" s="1">
        <v>8</v>
      </c>
      <c r="G81" s="1" t="s">
        <v>24</v>
      </c>
      <c r="H81" s="1"/>
      <c r="I81" s="1" t="e">
        <f>VLOOKUP(G81, Лист2!$1:$1048576, 2,FALSE)</f>
        <v>#N/A</v>
      </c>
      <c r="K81" s="13">
        <v>0.17</v>
      </c>
    </row>
    <row r="82" spans="1:19" x14ac:dyDescent="0.25">
      <c r="A82" s="1">
        <v>0.17</v>
      </c>
      <c r="B82" s="1">
        <v>17</v>
      </c>
      <c r="C82" s="1" t="s">
        <v>0</v>
      </c>
      <c r="D82" s="1">
        <v>1</v>
      </c>
      <c r="E82" s="1" t="s">
        <v>1</v>
      </c>
      <c r="F82" s="1">
        <v>8</v>
      </c>
      <c r="G82" s="1" t="s">
        <v>29</v>
      </c>
      <c r="H82" s="1"/>
      <c r="I82" s="1" t="e">
        <f>VLOOKUP(G82, Лист2!$1:$1048576, 2,FALSE)</f>
        <v>#N/A</v>
      </c>
      <c r="K82" s="13">
        <v>0.17</v>
      </c>
      <c r="L82" s="1"/>
      <c r="M82" s="1"/>
      <c r="N82" s="1"/>
      <c r="O82" s="1"/>
      <c r="P82" s="1"/>
      <c r="Q82" s="1"/>
      <c r="R82" s="1"/>
      <c r="S82" s="1"/>
    </row>
    <row r="83" spans="1:19" x14ac:dyDescent="0.25">
      <c r="A83" s="1">
        <v>0.17</v>
      </c>
      <c r="B83" s="1">
        <v>17</v>
      </c>
      <c r="C83" s="1" t="s">
        <v>0</v>
      </c>
      <c r="D83" s="1">
        <v>1</v>
      </c>
      <c r="E83" s="1" t="s">
        <v>1</v>
      </c>
      <c r="F83" s="1">
        <v>8</v>
      </c>
      <c r="G83" s="1" t="s">
        <v>30</v>
      </c>
      <c r="H83" s="1"/>
      <c r="I83" s="1" t="e">
        <f>VLOOKUP(G83, Лист2!$1:$1048576, 2,FALSE)</f>
        <v>#N/A</v>
      </c>
      <c r="K83" s="13">
        <v>0.17</v>
      </c>
      <c r="L83" s="11"/>
      <c r="M83" s="11"/>
      <c r="N83" s="11"/>
      <c r="O83" s="11"/>
      <c r="P83" s="11"/>
      <c r="Q83" s="11"/>
      <c r="R83" s="11"/>
      <c r="S83" s="11"/>
    </row>
    <row r="84" spans="1:19" x14ac:dyDescent="0.25">
      <c r="A84" s="1">
        <v>0.17</v>
      </c>
      <c r="B84" s="1">
        <v>17</v>
      </c>
      <c r="C84" s="1" t="s">
        <v>0</v>
      </c>
      <c r="D84" s="1">
        <v>1</v>
      </c>
      <c r="E84" s="1" t="s">
        <v>1</v>
      </c>
      <c r="F84" s="1">
        <v>8</v>
      </c>
      <c r="G84" s="1" t="s">
        <v>25</v>
      </c>
      <c r="H84" s="1"/>
      <c r="I84" s="1" t="e">
        <f>VLOOKUP(G84, Лист2!$1:$1048576, 2,FALSE)</f>
        <v>#N/A</v>
      </c>
      <c r="K84" s="13">
        <v>0.17</v>
      </c>
      <c r="L84" s="1"/>
      <c r="M84" s="1"/>
      <c r="N84" s="1"/>
      <c r="O84" s="1"/>
      <c r="P84" s="1"/>
      <c r="Q84" s="1"/>
      <c r="R84" s="1"/>
      <c r="S84" s="1"/>
    </row>
    <row r="85" spans="1:19" x14ac:dyDescent="0.25">
      <c r="A85" s="1">
        <v>0.17</v>
      </c>
      <c r="B85" s="1">
        <v>17</v>
      </c>
      <c r="C85" s="1" t="s">
        <v>0</v>
      </c>
      <c r="D85" s="1">
        <v>1</v>
      </c>
      <c r="E85" s="1" t="s">
        <v>1</v>
      </c>
      <c r="F85" s="1">
        <v>8</v>
      </c>
      <c r="G85" s="1" t="s">
        <v>27</v>
      </c>
      <c r="H85" s="1"/>
      <c r="I85" s="1" t="e">
        <f>VLOOKUP(G85, Лист2!$1:$1048576, 2,FALSE)</f>
        <v>#N/A</v>
      </c>
      <c r="K85" s="13">
        <v>0.17</v>
      </c>
      <c r="L85" s="11"/>
      <c r="M85" s="11"/>
      <c r="N85" s="11"/>
      <c r="O85" s="11"/>
      <c r="P85" s="11"/>
      <c r="Q85" s="11"/>
      <c r="R85" s="11"/>
      <c r="S85" s="11"/>
    </row>
    <row r="86" spans="1:19" x14ac:dyDescent="0.25">
      <c r="A86" s="1">
        <v>0.17</v>
      </c>
      <c r="B86" s="1">
        <v>17</v>
      </c>
      <c r="C86" s="1" t="s">
        <v>0</v>
      </c>
      <c r="D86" s="1">
        <v>1</v>
      </c>
      <c r="E86" s="1" t="s">
        <v>1</v>
      </c>
      <c r="F86" s="1">
        <v>8</v>
      </c>
      <c r="G86" s="1" t="s">
        <v>28</v>
      </c>
      <c r="H86" s="1"/>
      <c r="I86" s="1" t="e">
        <f>VLOOKUP(G86, Лист2!$1:$1048576, 2,FALSE)</f>
        <v>#N/A</v>
      </c>
      <c r="K86" s="13">
        <v>0.17</v>
      </c>
      <c r="L86" s="1"/>
      <c r="M86" s="1"/>
      <c r="N86" s="1"/>
      <c r="O86" s="1"/>
      <c r="P86" s="1"/>
      <c r="Q86" s="1"/>
      <c r="R86" s="1"/>
      <c r="S86" s="1"/>
    </row>
    <row r="87" spans="1:19" x14ac:dyDescent="0.25">
      <c r="A87" s="1">
        <v>0.16</v>
      </c>
      <c r="B87" s="1">
        <v>16</v>
      </c>
      <c r="C87" s="1" t="s">
        <v>0</v>
      </c>
      <c r="D87" s="1">
        <v>252</v>
      </c>
      <c r="E87" s="1" t="s">
        <v>1</v>
      </c>
      <c r="F87" s="1">
        <v>273</v>
      </c>
      <c r="G87" s="1" t="s">
        <v>8</v>
      </c>
      <c r="H87" s="1"/>
      <c r="I87" s="1" t="str">
        <f>VLOOKUP(G87, Лист2!$1:$1048576, 2,FALSE)</f>
        <v>Y</v>
      </c>
      <c r="K87" s="13">
        <v>0.16</v>
      </c>
      <c r="L87" s="1"/>
      <c r="M87" s="1"/>
      <c r="N87" s="1"/>
      <c r="O87" s="1"/>
      <c r="P87" s="1"/>
      <c r="Q87" s="1"/>
      <c r="R87" s="1"/>
      <c r="S87" s="1"/>
    </row>
    <row r="88" spans="1:19" x14ac:dyDescent="0.25">
      <c r="A88" s="1">
        <v>0.15</v>
      </c>
      <c r="B88" s="1">
        <v>15</v>
      </c>
      <c r="C88" s="1" t="s">
        <v>0</v>
      </c>
      <c r="D88" s="1">
        <v>574</v>
      </c>
      <c r="E88" s="1" t="s">
        <v>1</v>
      </c>
      <c r="F88" s="1">
        <v>597</v>
      </c>
      <c r="G88" s="1" t="s">
        <v>36</v>
      </c>
      <c r="H88" s="1"/>
      <c r="I88" s="1" t="e">
        <f>VLOOKUP(G88, Лист2!$1:$1048576, 2,FALSE)</f>
        <v>#N/A</v>
      </c>
      <c r="K88" s="13">
        <v>0.15</v>
      </c>
      <c r="L88" s="1"/>
      <c r="M88" s="1"/>
      <c r="N88" s="1"/>
      <c r="O88" s="1"/>
      <c r="P88" s="1"/>
      <c r="Q88" s="1"/>
      <c r="R88" s="1"/>
      <c r="S88" s="1"/>
    </row>
    <row r="89" spans="1:19" x14ac:dyDescent="0.25">
      <c r="A89" s="1">
        <v>0.14000000000000001</v>
      </c>
      <c r="B89" s="1">
        <v>14</v>
      </c>
      <c r="C89" s="1" t="s">
        <v>0</v>
      </c>
      <c r="D89" s="1">
        <v>435</v>
      </c>
      <c r="E89" s="1" t="s">
        <v>1</v>
      </c>
      <c r="F89" s="1">
        <v>470</v>
      </c>
      <c r="G89" s="1" t="s">
        <v>33</v>
      </c>
      <c r="H89" s="1" t="s">
        <v>14</v>
      </c>
      <c r="I89" s="1" t="e">
        <f>VLOOKUP(G89, Лист2!$1:$1048576, 2,FALSE)</f>
        <v>#N/A</v>
      </c>
      <c r="K89" s="13">
        <v>0.14000000000000001</v>
      </c>
      <c r="L89" s="11"/>
      <c r="M89" s="11"/>
      <c r="N89" s="11"/>
      <c r="O89" s="11"/>
      <c r="P89" s="11"/>
      <c r="Q89" s="11"/>
      <c r="R89" s="11"/>
      <c r="S89" s="11"/>
    </row>
    <row r="90" spans="1:19" x14ac:dyDescent="0.25">
      <c r="A90" s="1">
        <v>0.14000000000000001</v>
      </c>
      <c r="B90" s="1">
        <v>14</v>
      </c>
      <c r="C90" s="1" t="s">
        <v>0</v>
      </c>
      <c r="D90" s="1">
        <v>1</v>
      </c>
      <c r="E90" s="1" t="s">
        <v>1</v>
      </c>
      <c r="F90" s="1">
        <v>69</v>
      </c>
      <c r="G90" s="1" t="s">
        <v>9</v>
      </c>
      <c r="H90" s="1"/>
      <c r="I90" s="1" t="str">
        <f>VLOOKUP(G90, Лист2!$1:$1048576, 2,FALSE)</f>
        <v>Y</v>
      </c>
      <c r="K90" s="13">
        <v>0.14000000000000001</v>
      </c>
      <c r="L90" s="1"/>
      <c r="M90" s="1"/>
      <c r="N90" s="1"/>
      <c r="O90" s="1"/>
      <c r="P90" s="1"/>
      <c r="Q90" s="1"/>
      <c r="R90" s="1"/>
      <c r="S90" s="1"/>
    </row>
    <row r="91" spans="1:19" x14ac:dyDescent="0.25">
      <c r="A91" s="1">
        <v>0.14000000000000001</v>
      </c>
      <c r="B91" s="1">
        <v>14</v>
      </c>
      <c r="C91" s="1" t="s">
        <v>0</v>
      </c>
      <c r="D91" s="1">
        <v>1</v>
      </c>
      <c r="E91" s="1" t="s">
        <v>1</v>
      </c>
      <c r="F91" s="1">
        <v>69</v>
      </c>
      <c r="G91" s="1" t="s">
        <v>10</v>
      </c>
      <c r="H91" s="1"/>
      <c r="I91" s="1" t="str">
        <f>VLOOKUP(G91, Лист2!$1:$1048576, 2,FALSE)</f>
        <v>Y</v>
      </c>
      <c r="K91" s="13">
        <v>0.14000000000000001</v>
      </c>
      <c r="L91" s="1"/>
      <c r="M91" s="1"/>
      <c r="N91" s="1"/>
      <c r="O91" s="1"/>
      <c r="P91" s="1"/>
      <c r="Q91" s="1"/>
      <c r="R91" s="1"/>
      <c r="S91" s="1"/>
    </row>
    <row r="92" spans="1:19" x14ac:dyDescent="0.25">
      <c r="A92" s="1">
        <v>0.13</v>
      </c>
      <c r="B92" s="1">
        <v>13</v>
      </c>
      <c r="C92" s="1" t="s">
        <v>0</v>
      </c>
      <c r="D92" s="1">
        <v>170</v>
      </c>
      <c r="E92" s="1" t="s">
        <v>1</v>
      </c>
      <c r="F92" s="1">
        <v>180</v>
      </c>
      <c r="G92" s="1" t="s">
        <v>12</v>
      </c>
      <c r="H92" s="1"/>
      <c r="I92" s="1" t="str">
        <f>VLOOKUP(G92, Лист2!$1:$1048576, 2,FALSE)</f>
        <v>Y</v>
      </c>
      <c r="K92" s="13">
        <v>0.13</v>
      </c>
      <c r="L92" s="1"/>
      <c r="M92" s="1"/>
      <c r="N92" s="1"/>
      <c r="O92" s="1"/>
      <c r="P92" s="1"/>
      <c r="Q92" s="1"/>
      <c r="R92" s="1"/>
      <c r="S92" s="1"/>
    </row>
    <row r="93" spans="1:19" x14ac:dyDescent="0.25">
      <c r="A93" s="1">
        <v>0.12</v>
      </c>
      <c r="B93" s="1">
        <v>12</v>
      </c>
      <c r="C93" s="1" t="s">
        <v>0</v>
      </c>
      <c r="D93" s="1">
        <v>1</v>
      </c>
      <c r="E93" s="1" t="s">
        <v>1</v>
      </c>
      <c r="F93" s="1">
        <v>6</v>
      </c>
      <c r="G93" s="1" t="s">
        <v>16</v>
      </c>
      <c r="H93" s="1"/>
      <c r="I93" s="1" t="str">
        <f>VLOOKUP(G93, Лист2!$1:$1048576, 2,FALSE)</f>
        <v>Y</v>
      </c>
      <c r="K93" s="13">
        <v>0.12</v>
      </c>
      <c r="L93" s="1"/>
      <c r="M93" s="1"/>
      <c r="N93" s="1"/>
      <c r="O93" s="1"/>
      <c r="P93" s="1"/>
      <c r="Q93" s="1"/>
      <c r="R93" s="1"/>
      <c r="S93" s="1"/>
    </row>
    <row r="94" spans="1:19" x14ac:dyDescent="0.25">
      <c r="A94" s="1">
        <v>0.09</v>
      </c>
      <c r="B94" s="1">
        <v>9</v>
      </c>
      <c r="C94" s="1" t="s">
        <v>0</v>
      </c>
      <c r="D94" s="1">
        <v>547</v>
      </c>
      <c r="E94" s="1" t="s">
        <v>1</v>
      </c>
      <c r="F94" s="1">
        <v>552</v>
      </c>
      <c r="G94" s="1" t="s">
        <v>31</v>
      </c>
      <c r="H94" s="1"/>
      <c r="I94" s="1" t="e">
        <f>VLOOKUP(G94, Лист2!$1:$1048576, 2,FALSE)</f>
        <v>#N/A</v>
      </c>
      <c r="K94" s="13">
        <v>0.09</v>
      </c>
      <c r="L94" s="1"/>
      <c r="M94" s="1"/>
      <c r="N94" s="1"/>
      <c r="O94" s="1"/>
      <c r="P94" s="1"/>
      <c r="Q94" s="1"/>
      <c r="R94" s="1"/>
      <c r="S94" s="1"/>
    </row>
    <row r="95" spans="1:19" x14ac:dyDescent="0.25">
      <c r="A95" s="1">
        <v>0.09</v>
      </c>
      <c r="B95" s="1">
        <v>9</v>
      </c>
      <c r="C95" s="1" t="s">
        <v>0</v>
      </c>
      <c r="D95" s="1">
        <v>160</v>
      </c>
      <c r="E95" s="1" t="s">
        <v>1</v>
      </c>
      <c r="F95" s="1">
        <v>171</v>
      </c>
      <c r="G95" s="1" t="s">
        <v>19</v>
      </c>
      <c r="H95" s="1"/>
      <c r="I95" s="1" t="str">
        <f>VLOOKUP(G95, Лист2!$1:$1048576, 2,FALSE)</f>
        <v>Y</v>
      </c>
      <c r="K95" s="13">
        <v>0.09</v>
      </c>
      <c r="L95" s="1"/>
      <c r="M95" s="1"/>
      <c r="N95" s="1"/>
      <c r="O95" s="1"/>
      <c r="P95" s="1"/>
      <c r="Q95" s="1"/>
      <c r="R95" s="1"/>
      <c r="S95" s="1"/>
    </row>
    <row r="96" spans="1:19" x14ac:dyDescent="0.25">
      <c r="A96" s="1">
        <v>0.09</v>
      </c>
      <c r="B96" s="1">
        <v>9</v>
      </c>
      <c r="C96" s="1" t="s">
        <v>0</v>
      </c>
      <c r="D96" s="1">
        <v>1</v>
      </c>
      <c r="E96" s="1" t="s">
        <v>1</v>
      </c>
      <c r="F96" s="1">
        <v>13</v>
      </c>
      <c r="G96" s="1" t="s">
        <v>18</v>
      </c>
      <c r="H96" s="1"/>
      <c r="I96" s="1" t="str">
        <f>VLOOKUP(G96, Лист2!$1:$1048576, 2,FALSE)</f>
        <v>Y</v>
      </c>
      <c r="K96" s="13">
        <v>0.09</v>
      </c>
      <c r="L96" s="1"/>
      <c r="M96" s="1"/>
      <c r="N96" s="1"/>
      <c r="O96" s="1"/>
      <c r="P96" s="1"/>
      <c r="Q96" s="1"/>
      <c r="R96" s="1"/>
      <c r="S96" s="1"/>
    </row>
    <row r="97" spans="1:19" x14ac:dyDescent="0.25">
      <c r="A97" s="1">
        <v>0.05</v>
      </c>
      <c r="B97" s="1">
        <v>5</v>
      </c>
      <c r="C97" s="1" t="s">
        <v>0</v>
      </c>
      <c r="D97" s="1">
        <v>1</v>
      </c>
      <c r="E97" s="1" t="s">
        <v>1</v>
      </c>
      <c r="F97" s="1">
        <v>8</v>
      </c>
      <c r="G97" s="1" t="s">
        <v>12</v>
      </c>
      <c r="H97" s="1"/>
      <c r="I97" s="1" t="str">
        <f>VLOOKUP(G97, Лист2!$1:$1048576, 2,FALSE)</f>
        <v>Y</v>
      </c>
      <c r="K97" s="13">
        <v>0.05</v>
      </c>
      <c r="L97" s="1"/>
      <c r="M97" s="1"/>
      <c r="N97" s="1"/>
      <c r="O97" s="1"/>
      <c r="P97" s="1"/>
      <c r="Q97" s="1"/>
      <c r="R97" s="1"/>
      <c r="S97" s="1"/>
    </row>
    <row r="98" spans="1:19" x14ac:dyDescent="0.25">
      <c r="A98" s="1">
        <v>0.04</v>
      </c>
      <c r="B98" s="1">
        <v>4</v>
      </c>
      <c r="C98" s="1" t="s">
        <v>0</v>
      </c>
      <c r="D98" s="1">
        <v>152</v>
      </c>
      <c r="E98" s="1" t="s">
        <v>1</v>
      </c>
      <c r="F98" s="1">
        <v>167</v>
      </c>
      <c r="G98" s="1" t="s">
        <v>5</v>
      </c>
      <c r="H98" s="1"/>
      <c r="I98" s="1" t="str">
        <f>VLOOKUP(G98, Лист2!$1:$1048576, 2,FALSE)</f>
        <v>Y</v>
      </c>
      <c r="K98" s="13">
        <v>0.04</v>
      </c>
      <c r="L98" s="1"/>
      <c r="M98" s="1"/>
      <c r="N98" s="1"/>
      <c r="O98" s="1"/>
      <c r="P98" s="1"/>
      <c r="Q98" s="1"/>
      <c r="R98" s="1"/>
      <c r="S98" s="1"/>
    </row>
    <row r="99" spans="1:19" x14ac:dyDescent="0.25">
      <c r="A99" s="1">
        <v>0.04</v>
      </c>
      <c r="B99" s="1">
        <v>4</v>
      </c>
      <c r="C99" s="1" t="s">
        <v>0</v>
      </c>
      <c r="D99" s="1">
        <v>1</v>
      </c>
      <c r="E99" s="1" t="s">
        <v>1</v>
      </c>
      <c r="F99" s="1">
        <v>6</v>
      </c>
      <c r="G99" s="1" t="s">
        <v>17</v>
      </c>
      <c r="H99" s="1"/>
      <c r="I99" s="1" t="str">
        <f>VLOOKUP(G99, Лист2!$1:$1048576, 2,FALSE)</f>
        <v>Y</v>
      </c>
      <c r="K99" s="13">
        <v>0.04</v>
      </c>
      <c r="L99" s="1"/>
      <c r="M99" s="1"/>
      <c r="N99" s="1"/>
      <c r="O99" s="1"/>
      <c r="P99" s="1"/>
      <c r="Q99" s="1"/>
      <c r="R99" s="1"/>
      <c r="S99" s="1"/>
    </row>
    <row r="100" spans="1:19" x14ac:dyDescent="0.25">
      <c r="L100" s="1"/>
      <c r="M100" s="1"/>
      <c r="N100" s="1"/>
      <c r="O100" s="1"/>
      <c r="P100" s="1"/>
      <c r="Q100" s="1"/>
      <c r="R100" s="1"/>
      <c r="S100" s="1"/>
    </row>
    <row r="101" spans="1:19" x14ac:dyDescent="0.25">
      <c r="L101" s="1"/>
      <c r="M101" s="1"/>
      <c r="N101" s="1"/>
      <c r="O101" s="1"/>
      <c r="P101" s="1"/>
      <c r="Q101" s="1"/>
      <c r="R101" s="1"/>
      <c r="S101" s="1"/>
    </row>
    <row r="102" spans="1:19" x14ac:dyDescent="0.25">
      <c r="L102" s="1"/>
      <c r="M102" s="1"/>
      <c r="N102" s="1"/>
      <c r="O102" s="1"/>
      <c r="P102" s="1"/>
      <c r="Q102" s="1"/>
      <c r="R102" s="1"/>
      <c r="S102" s="1"/>
    </row>
    <row r="103" spans="1:19" x14ac:dyDescent="0.25">
      <c r="L103" s="1"/>
      <c r="M103" s="1"/>
      <c r="N103" s="1"/>
      <c r="O103" s="1"/>
      <c r="P103" s="1"/>
      <c r="Q103" s="1"/>
      <c r="R103" s="1"/>
      <c r="S103" s="1"/>
    </row>
    <row r="104" spans="1:19" x14ac:dyDescent="0.25">
      <c r="L104" s="1"/>
      <c r="M104" s="1"/>
      <c r="N104" s="1"/>
      <c r="O104" s="1"/>
      <c r="P104" s="1"/>
      <c r="Q104" s="1"/>
      <c r="R104" s="1"/>
      <c r="S104" s="1"/>
    </row>
    <row r="105" spans="1:19" x14ac:dyDescent="0.25">
      <c r="L105" s="1"/>
      <c r="M105" s="1"/>
      <c r="N105" s="1"/>
      <c r="O105" s="1"/>
      <c r="P105" s="1"/>
      <c r="Q105" s="1"/>
      <c r="R105" s="1"/>
      <c r="S105" s="1"/>
    </row>
    <row r="106" spans="1:19" x14ac:dyDescent="0.25">
      <c r="L106" s="1"/>
      <c r="M106" s="1"/>
      <c r="N106" s="1"/>
      <c r="O106" s="1"/>
      <c r="P106" s="1"/>
      <c r="Q106" s="1"/>
      <c r="R106" s="1"/>
      <c r="S106" s="1"/>
    </row>
    <row r="107" spans="1:19" x14ac:dyDescent="0.25">
      <c r="L107" s="1"/>
      <c r="M107" s="1"/>
      <c r="N107" s="1"/>
      <c r="O107" s="1"/>
      <c r="P107" s="1"/>
      <c r="Q107" s="1"/>
      <c r="R107" s="1"/>
      <c r="S107" s="1"/>
    </row>
    <row r="108" spans="1:19" x14ac:dyDescent="0.25">
      <c r="L108" s="1"/>
      <c r="M108" s="1"/>
      <c r="N108" s="1"/>
      <c r="O108" s="1"/>
      <c r="P108" s="1"/>
      <c r="Q108" s="1"/>
      <c r="R108" s="1"/>
      <c r="S108" s="1"/>
    </row>
    <row r="109" spans="1:19" x14ac:dyDescent="0.25">
      <c r="L109" s="1"/>
      <c r="M109" s="1"/>
      <c r="N109" s="1"/>
      <c r="O109" s="1"/>
      <c r="P109" s="1"/>
      <c r="Q109" s="1"/>
      <c r="R109" s="1"/>
      <c r="S109" s="1"/>
    </row>
    <row r="110" spans="1:19" x14ac:dyDescent="0.25">
      <c r="L110" s="1"/>
      <c r="M110" s="1"/>
      <c r="N110" s="1"/>
      <c r="O110" s="1"/>
      <c r="P110" s="1"/>
      <c r="Q110" s="1"/>
      <c r="R110" s="1"/>
      <c r="S110" s="1"/>
    </row>
    <row r="111" spans="1:19" x14ac:dyDescent="0.25">
      <c r="L111" s="1"/>
      <c r="M111" s="1"/>
      <c r="N111" s="1"/>
      <c r="O111" s="1"/>
      <c r="P111" s="1"/>
      <c r="Q111" s="1"/>
      <c r="R111" s="1"/>
      <c r="S111" s="1"/>
    </row>
    <row r="112" spans="1:19" x14ac:dyDescent="0.25">
      <c r="L112" s="1"/>
      <c r="M112" s="1"/>
      <c r="N112" s="1"/>
      <c r="O112" s="1"/>
      <c r="P112" s="1"/>
      <c r="Q112" s="1"/>
      <c r="R112" s="1"/>
      <c r="S112" s="1"/>
    </row>
    <row r="113" spans="12:19" x14ac:dyDescent="0.25">
      <c r="L113" s="1"/>
      <c r="M113" s="1"/>
      <c r="N113" s="1"/>
      <c r="O113" s="1"/>
      <c r="P113" s="1"/>
      <c r="Q113" s="1"/>
      <c r="R113" s="1"/>
      <c r="S113" s="1"/>
    </row>
    <row r="114" spans="12:19" x14ac:dyDescent="0.25">
      <c r="L114" s="1"/>
      <c r="M114" s="1"/>
      <c r="N114" s="1"/>
      <c r="O114" s="1"/>
      <c r="P114" s="1"/>
      <c r="Q114" s="1"/>
      <c r="R114" s="1"/>
      <c r="S114" s="1"/>
    </row>
    <row r="115" spans="12:19" x14ac:dyDescent="0.25">
      <c r="L115" s="1"/>
      <c r="M115" s="1"/>
      <c r="N115" s="1"/>
      <c r="O115" s="1"/>
      <c r="P115" s="1"/>
      <c r="Q115" s="1"/>
      <c r="R115" s="1"/>
      <c r="S115" s="1"/>
    </row>
    <row r="116" spans="12:19" x14ac:dyDescent="0.25">
      <c r="L116" s="11"/>
      <c r="M116" s="11"/>
      <c r="N116" s="11"/>
      <c r="O116" s="11"/>
      <c r="P116" s="11"/>
      <c r="Q116" s="11"/>
      <c r="R116" s="11"/>
      <c r="S116" s="11"/>
    </row>
    <row r="117" spans="12:19" x14ac:dyDescent="0.25">
      <c r="L117" s="1"/>
      <c r="M117" s="1"/>
      <c r="N117" s="1"/>
      <c r="O117" s="1"/>
      <c r="P117" s="1"/>
      <c r="Q117" s="1"/>
      <c r="R117" s="1"/>
      <c r="S117" s="1"/>
    </row>
    <row r="118" spans="12:19" x14ac:dyDescent="0.25">
      <c r="L118" s="1"/>
      <c r="M118" s="1"/>
      <c r="N118" s="1"/>
      <c r="O118" s="1"/>
      <c r="P118" s="1"/>
      <c r="Q118" s="1"/>
      <c r="R118" s="1"/>
      <c r="S118" s="1"/>
    </row>
    <row r="119" spans="12:19" x14ac:dyDescent="0.25">
      <c r="L119" s="1"/>
      <c r="M119" s="1"/>
      <c r="N119" s="1"/>
      <c r="O119" s="1"/>
      <c r="P119" s="1"/>
      <c r="Q119" s="1"/>
      <c r="R119" s="1"/>
      <c r="S119" s="1"/>
    </row>
    <row r="120" spans="12:19" x14ac:dyDescent="0.25">
      <c r="L120" s="1"/>
      <c r="M120" s="1"/>
      <c r="N120" s="1"/>
      <c r="O120" s="1"/>
      <c r="P120" s="1"/>
      <c r="Q120" s="1"/>
      <c r="R120" s="1"/>
      <c r="S120" s="1"/>
    </row>
    <row r="121" spans="12:19" x14ac:dyDescent="0.25">
      <c r="L121" s="1"/>
      <c r="M121" s="1"/>
      <c r="N121" s="1"/>
      <c r="O121" s="1"/>
      <c r="P121" s="1"/>
      <c r="Q121" s="1"/>
      <c r="R121" s="1"/>
      <c r="S121" s="1"/>
    </row>
    <row r="122" spans="12:19" x14ac:dyDescent="0.25">
      <c r="L122" s="1"/>
      <c r="M122" s="1"/>
      <c r="N122" s="1"/>
      <c r="O122" s="1"/>
      <c r="P122" s="1"/>
      <c r="Q122" s="1"/>
      <c r="R122" s="1"/>
      <c r="S122" s="1"/>
    </row>
    <row r="123" spans="12:19" x14ac:dyDescent="0.25">
      <c r="L123" s="1"/>
      <c r="M123" s="1"/>
      <c r="N123" s="1"/>
      <c r="O123" s="1"/>
      <c r="P123" s="1"/>
      <c r="Q123" s="1"/>
      <c r="R123" s="1"/>
      <c r="S123" s="1"/>
    </row>
    <row r="124" spans="12:19" x14ac:dyDescent="0.25">
      <c r="L124" s="1"/>
      <c r="M124" s="1"/>
      <c r="N124" s="1"/>
      <c r="O124" s="1"/>
      <c r="P124" s="1"/>
      <c r="Q124" s="1"/>
      <c r="R124" s="1"/>
      <c r="S124" s="1"/>
    </row>
    <row r="125" spans="12:19" x14ac:dyDescent="0.25">
      <c r="L125" s="1"/>
      <c r="M125" s="1"/>
      <c r="N125" s="1"/>
      <c r="O125" s="1"/>
      <c r="P125" s="1"/>
      <c r="Q125" s="1"/>
      <c r="R125" s="1"/>
      <c r="S125" s="1"/>
    </row>
    <row r="126" spans="12:19" x14ac:dyDescent="0.25">
      <c r="L126" s="1"/>
      <c r="M126" s="1"/>
      <c r="N126" s="1"/>
      <c r="O126" s="1"/>
      <c r="P126" s="1"/>
      <c r="Q126" s="1"/>
      <c r="R126" s="1"/>
      <c r="S126" s="1"/>
    </row>
    <row r="127" spans="12:19" x14ac:dyDescent="0.25">
      <c r="L127" s="1"/>
      <c r="M127" s="1"/>
      <c r="N127" s="1"/>
      <c r="O127" s="1"/>
      <c r="P127" s="1"/>
      <c r="Q127" s="1"/>
      <c r="R127" s="1"/>
      <c r="S127" s="1"/>
    </row>
    <row r="128" spans="12:19" x14ac:dyDescent="0.25">
      <c r="L128" s="1"/>
      <c r="M128" s="1"/>
      <c r="N128" s="1"/>
      <c r="O128" s="1"/>
      <c r="P128" s="1"/>
      <c r="Q128" s="1"/>
      <c r="R128" s="1"/>
      <c r="S128" s="1"/>
    </row>
    <row r="129" spans="12:19" x14ac:dyDescent="0.25">
      <c r="L129" s="1"/>
      <c r="M129" s="1"/>
      <c r="N129" s="1"/>
      <c r="O129" s="1"/>
      <c r="P129" s="1"/>
      <c r="Q129" s="1"/>
      <c r="R129" s="1"/>
      <c r="S129" s="1"/>
    </row>
    <row r="130" spans="12:19" x14ac:dyDescent="0.25">
      <c r="L130" s="1"/>
      <c r="M130" s="1"/>
      <c r="N130" s="1"/>
      <c r="O130" s="1"/>
      <c r="P130" s="1"/>
      <c r="Q130" s="1"/>
      <c r="R130" s="1"/>
      <c r="S130" s="1"/>
    </row>
    <row r="131" spans="12:19" x14ac:dyDescent="0.25">
      <c r="L131" s="1"/>
      <c r="M131" s="1"/>
      <c r="N131" s="1"/>
      <c r="O131" s="1"/>
      <c r="P131" s="1"/>
      <c r="Q131" s="1"/>
      <c r="R131" s="1"/>
      <c r="S131" s="1"/>
    </row>
    <row r="132" spans="12:19" x14ac:dyDescent="0.25">
      <c r="L132" s="1"/>
      <c r="M132" s="1"/>
      <c r="N132" s="1"/>
      <c r="O132" s="1"/>
      <c r="P132" s="1"/>
      <c r="Q132" s="1"/>
      <c r="R132" s="1"/>
      <c r="S132" s="1"/>
    </row>
    <row r="133" spans="12:19" x14ac:dyDescent="0.25">
      <c r="L133" s="1"/>
      <c r="M133" s="1"/>
      <c r="N133" s="1"/>
      <c r="O133" s="1"/>
      <c r="P133" s="1"/>
      <c r="Q133" s="1"/>
      <c r="R133" s="1"/>
      <c r="S133" s="1"/>
    </row>
    <row r="134" spans="12:19" x14ac:dyDescent="0.25">
      <c r="L134" s="1"/>
      <c r="M134" s="1"/>
      <c r="N134" s="1"/>
      <c r="O134" s="1"/>
      <c r="P134" s="1"/>
      <c r="Q134" s="1"/>
      <c r="R134" s="1"/>
      <c r="S134" s="1"/>
    </row>
    <row r="135" spans="12:19" x14ac:dyDescent="0.25">
      <c r="L135" s="1"/>
      <c r="M135" s="1"/>
      <c r="N135" s="1"/>
      <c r="O135" s="1"/>
      <c r="P135" s="1"/>
      <c r="Q135" s="1"/>
      <c r="R135" s="1"/>
      <c r="S135" s="1"/>
    </row>
    <row r="136" spans="12:19" x14ac:dyDescent="0.25">
      <c r="L136" s="1"/>
      <c r="M136" s="1"/>
      <c r="N136" s="1"/>
      <c r="O136" s="1"/>
      <c r="P136" s="1"/>
      <c r="Q136" s="1"/>
      <c r="R136" s="1"/>
      <c r="S136" s="1"/>
    </row>
    <row r="137" spans="12:19" x14ac:dyDescent="0.25">
      <c r="L137" s="1"/>
      <c r="M137" s="1"/>
      <c r="N137" s="1"/>
      <c r="O137" s="1"/>
      <c r="P137" s="1"/>
      <c r="Q137" s="1"/>
      <c r="R137" s="1"/>
      <c r="S137" s="1"/>
    </row>
    <row r="138" spans="12:19" x14ac:dyDescent="0.25">
      <c r="L138" s="1"/>
      <c r="M138" s="1"/>
      <c r="N138" s="1"/>
      <c r="O138" s="1"/>
      <c r="P138" s="1"/>
      <c r="Q138" s="1"/>
      <c r="R138" s="1"/>
      <c r="S138" s="1"/>
    </row>
    <row r="139" spans="12:19" x14ac:dyDescent="0.25">
      <c r="L139" s="1"/>
      <c r="M139" s="1"/>
      <c r="N139" s="1"/>
      <c r="O139" s="1"/>
      <c r="P139" s="1"/>
      <c r="Q139" s="1"/>
      <c r="R139" s="1"/>
      <c r="S139" s="1"/>
    </row>
    <row r="140" spans="12:19" x14ac:dyDescent="0.25">
      <c r="L140" s="1"/>
      <c r="M140" s="1"/>
      <c r="N140" s="1"/>
      <c r="O140" s="1"/>
      <c r="P140" s="1"/>
      <c r="Q140" s="1"/>
      <c r="R140" s="1"/>
      <c r="S140" s="1"/>
    </row>
    <row r="141" spans="12:19" x14ac:dyDescent="0.25">
      <c r="L141" s="1"/>
      <c r="M141" s="1"/>
      <c r="N141" s="1"/>
      <c r="O141" s="1"/>
      <c r="P141" s="1"/>
      <c r="Q141" s="1"/>
      <c r="R141" s="1"/>
      <c r="S141" s="1"/>
    </row>
    <row r="142" spans="12:19" x14ac:dyDescent="0.25">
      <c r="L142" s="1"/>
      <c r="M142" s="1"/>
      <c r="N142" s="1"/>
      <c r="O142" s="1"/>
      <c r="P142" s="1"/>
      <c r="Q142" s="1"/>
      <c r="R142" s="1"/>
      <c r="S142" s="1"/>
    </row>
  </sheetData>
  <sortState ref="K2:K142">
    <sortCondition descending="1" ref="K1"/>
  </sortState>
  <mergeCells count="2">
    <mergeCell ref="D1:F1"/>
    <mergeCell ref="S30:S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C7" sqref="C7"/>
    </sheetView>
  </sheetViews>
  <sheetFormatPr defaultRowHeight="15" x14ac:dyDescent="0.25"/>
  <cols>
    <col min="1" max="1" width="16.42578125" bestFit="1" customWidth="1"/>
  </cols>
  <sheetData>
    <row r="1" spans="1:2" x14ac:dyDescent="0.25">
      <c r="A1" t="s">
        <v>2</v>
      </c>
      <c r="B1" t="s">
        <v>47</v>
      </c>
    </row>
    <row r="2" spans="1:2" x14ac:dyDescent="0.25">
      <c r="A2" t="s">
        <v>22</v>
      </c>
      <c r="B2" t="s">
        <v>47</v>
      </c>
    </row>
    <row r="3" spans="1:2" x14ac:dyDescent="0.25">
      <c r="A3" t="s">
        <v>7</v>
      </c>
      <c r="B3" t="s">
        <v>47</v>
      </c>
    </row>
    <row r="4" spans="1:2" x14ac:dyDescent="0.25">
      <c r="A4" t="s">
        <v>16</v>
      </c>
      <c r="B4" t="s">
        <v>47</v>
      </c>
    </row>
    <row r="5" spans="1:2" x14ac:dyDescent="0.25">
      <c r="A5" t="s">
        <v>4</v>
      </c>
      <c r="B5" t="s">
        <v>47</v>
      </c>
    </row>
    <row r="6" spans="1:2" x14ac:dyDescent="0.25">
      <c r="A6" t="s">
        <v>18</v>
      </c>
      <c r="B6" t="s">
        <v>47</v>
      </c>
    </row>
    <row r="7" spans="1:2" x14ac:dyDescent="0.25">
      <c r="A7" t="s">
        <v>10</v>
      </c>
      <c r="B7" t="s">
        <v>47</v>
      </c>
    </row>
    <row r="8" spans="1:2" x14ac:dyDescent="0.25">
      <c r="A8" t="s">
        <v>17</v>
      </c>
      <c r="B8" t="s">
        <v>47</v>
      </c>
    </row>
    <row r="9" spans="1:2" x14ac:dyDescent="0.25">
      <c r="A9" t="s">
        <v>20</v>
      </c>
      <c r="B9" t="s">
        <v>47</v>
      </c>
    </row>
    <row r="10" spans="1:2" x14ac:dyDescent="0.25">
      <c r="A10" t="s">
        <v>15</v>
      </c>
      <c r="B10" t="s">
        <v>47</v>
      </c>
    </row>
    <row r="11" spans="1:2" x14ac:dyDescent="0.25">
      <c r="A11" t="s">
        <v>3</v>
      </c>
      <c r="B11" t="s">
        <v>47</v>
      </c>
    </row>
    <row r="12" spans="1:2" x14ac:dyDescent="0.25">
      <c r="A12" t="s">
        <v>9</v>
      </c>
      <c r="B12" t="s">
        <v>47</v>
      </c>
    </row>
    <row r="13" spans="1:2" x14ac:dyDescent="0.25">
      <c r="A13" t="s">
        <v>11</v>
      </c>
      <c r="B13" t="s">
        <v>47</v>
      </c>
    </row>
    <row r="14" spans="1:2" x14ac:dyDescent="0.25">
      <c r="A14" t="s">
        <v>8</v>
      </c>
      <c r="B14" t="s">
        <v>47</v>
      </c>
    </row>
    <row r="15" spans="1:2" x14ac:dyDescent="0.25">
      <c r="A15" t="s">
        <v>48</v>
      </c>
      <c r="B15" t="s">
        <v>47</v>
      </c>
    </row>
    <row r="16" spans="1:2" x14ac:dyDescent="0.25">
      <c r="A16" t="s">
        <v>23</v>
      </c>
      <c r="B16" t="s">
        <v>47</v>
      </c>
    </row>
    <row r="17" spans="1:2" x14ac:dyDescent="0.25">
      <c r="A17" t="s">
        <v>6</v>
      </c>
      <c r="B17" t="s">
        <v>47</v>
      </c>
    </row>
    <row r="18" spans="1:2" x14ac:dyDescent="0.25">
      <c r="A18" t="s">
        <v>5</v>
      </c>
      <c r="B18" t="s">
        <v>47</v>
      </c>
    </row>
    <row r="19" spans="1:2" x14ac:dyDescent="0.25">
      <c r="A19" t="s">
        <v>13</v>
      </c>
      <c r="B19" t="s">
        <v>47</v>
      </c>
    </row>
    <row r="20" spans="1:2" x14ac:dyDescent="0.25">
      <c r="A20" t="s">
        <v>12</v>
      </c>
      <c r="B20" t="s">
        <v>47</v>
      </c>
    </row>
    <row r="21" spans="1:2" x14ac:dyDescent="0.25">
      <c r="A21" t="s">
        <v>19</v>
      </c>
      <c r="B21" t="s">
        <v>47</v>
      </c>
    </row>
    <row r="22" spans="1:2" x14ac:dyDescent="0.25">
      <c r="A22" t="s">
        <v>21</v>
      </c>
      <c r="B22" t="s">
        <v>47</v>
      </c>
    </row>
  </sheetData>
  <sortState ref="A1:A27">
    <sortCondition ref="A2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"/>
  <sheetViews>
    <sheetView topLeftCell="A28" workbookViewId="0">
      <selection activeCell="G41" sqref="G41"/>
    </sheetView>
  </sheetViews>
  <sheetFormatPr defaultRowHeight="15" x14ac:dyDescent="0.25"/>
  <cols>
    <col min="2" max="2" width="5" bestFit="1" customWidth="1"/>
    <col min="3" max="3" width="4.7109375" bestFit="1" customWidth="1"/>
    <col min="4" max="4" width="4" bestFit="1" customWidth="1"/>
    <col min="5" max="5" width="1.7109375" bestFit="1" customWidth="1"/>
    <col min="6" max="6" width="4" bestFit="1" customWidth="1"/>
    <col min="7" max="7" width="24.5703125" customWidth="1"/>
    <col min="8" max="8" width="0.140625" customWidth="1"/>
  </cols>
  <sheetData>
    <row r="1" spans="1:15" x14ac:dyDescent="0.25">
      <c r="A1" t="s">
        <v>44</v>
      </c>
      <c r="D1" s="9" t="s">
        <v>45</v>
      </c>
      <c r="E1" s="9"/>
      <c r="F1" s="9"/>
      <c r="G1" t="s">
        <v>46</v>
      </c>
      <c r="I1" t="s">
        <v>56</v>
      </c>
      <c r="N1" t="s">
        <v>52</v>
      </c>
      <c r="O1" t="s">
        <v>53</v>
      </c>
    </row>
    <row r="2" spans="1:15" x14ac:dyDescent="0.25">
      <c r="A2" s="6">
        <v>19.690000000000001</v>
      </c>
      <c r="B2">
        <v>1969</v>
      </c>
      <c r="C2" t="s">
        <v>0</v>
      </c>
      <c r="D2">
        <v>54</v>
      </c>
      <c r="E2" t="s">
        <v>1</v>
      </c>
      <c r="F2">
        <v>174</v>
      </c>
      <c r="G2" t="s">
        <v>27</v>
      </c>
      <c r="I2" t="str">
        <f>VLOOKUP(G2,Лист5!$1:$1048576,2,FALSE)</f>
        <v>Y</v>
      </c>
      <c r="N2">
        <f>1-COUNTIF($I2:$I$42, "&lt;&gt;Y")/COUNTIF($I$2:$I$42,"&lt;&gt;Y")</f>
        <v>0</v>
      </c>
      <c r="O2">
        <f>COUNTIF($I$2:$I2, "=Y")/COUNTIF($I$2:$I$42,"=Y")</f>
        <v>0.05</v>
      </c>
    </row>
    <row r="3" spans="1:15" x14ac:dyDescent="0.25">
      <c r="A3" s="6">
        <v>19.32</v>
      </c>
      <c r="B3">
        <v>1932</v>
      </c>
      <c r="C3" t="s">
        <v>0</v>
      </c>
      <c r="D3">
        <v>54</v>
      </c>
      <c r="E3" t="s">
        <v>1</v>
      </c>
      <c r="F3">
        <v>174</v>
      </c>
      <c r="G3" t="s">
        <v>29</v>
      </c>
      <c r="I3" t="str">
        <f>VLOOKUP(G3,Лист5!$1:$1048576,2,FALSE)</f>
        <v>Y</v>
      </c>
      <c r="N3">
        <f>1-COUNTIF($I3:$I$42, "&lt;&gt;Y")/COUNTIF($I$2:$I$42,"&lt;&gt;Y")</f>
        <v>0</v>
      </c>
      <c r="O3">
        <f>COUNTIF($I$2:$I3, "=Y")/COUNTIF($I$2:$I$42,"=Y")</f>
        <v>0.1</v>
      </c>
    </row>
    <row r="4" spans="1:15" x14ac:dyDescent="0.25">
      <c r="A4" s="6">
        <v>19.32</v>
      </c>
      <c r="B4">
        <v>1932</v>
      </c>
      <c r="C4" t="s">
        <v>0</v>
      </c>
      <c r="D4">
        <v>54</v>
      </c>
      <c r="E4" t="s">
        <v>1</v>
      </c>
      <c r="F4">
        <v>174</v>
      </c>
      <c r="G4" t="s">
        <v>30</v>
      </c>
      <c r="I4" t="str">
        <f>VLOOKUP(G4,Лист5!$1:$1048576,2,FALSE)</f>
        <v>Y</v>
      </c>
      <c r="N4">
        <f>1-COUNTIF($I4:$I$42, "&lt;&gt;Y")/COUNTIF($I$2:$I$42,"&lt;&gt;Y")</f>
        <v>0</v>
      </c>
      <c r="O4">
        <f>COUNTIF($I$2:$I4, "=Y")/COUNTIF($I$2:$I$42,"=Y")</f>
        <v>0.15</v>
      </c>
    </row>
    <row r="5" spans="1:15" x14ac:dyDescent="0.25">
      <c r="A5" s="6">
        <v>19.07</v>
      </c>
      <c r="B5">
        <v>1907</v>
      </c>
      <c r="C5" t="s">
        <v>0</v>
      </c>
      <c r="D5">
        <v>8</v>
      </c>
      <c r="E5" t="s">
        <v>1</v>
      </c>
      <c r="F5">
        <v>126</v>
      </c>
      <c r="G5" t="s">
        <v>32</v>
      </c>
      <c r="H5" t="s">
        <v>14</v>
      </c>
      <c r="I5" t="str">
        <f>VLOOKUP(G5,Лист5!$1:$1048576,2,FALSE)</f>
        <v>Y</v>
      </c>
      <c r="N5">
        <f>1-COUNTIF($I5:$I$42, "&lt;&gt;Y")/COUNTIF($I$2:$I$42,"&lt;&gt;Y")</f>
        <v>0</v>
      </c>
      <c r="O5">
        <f>COUNTIF($I$2:$I5, "=Y")/COUNTIF($I$2:$I$42,"=Y")</f>
        <v>0.2</v>
      </c>
    </row>
    <row r="6" spans="1:15" x14ac:dyDescent="0.25">
      <c r="A6" s="6">
        <v>18.84</v>
      </c>
      <c r="B6">
        <v>1884</v>
      </c>
      <c r="C6" t="s">
        <v>0</v>
      </c>
      <c r="D6">
        <v>52</v>
      </c>
      <c r="E6" t="s">
        <v>1</v>
      </c>
      <c r="F6">
        <v>170</v>
      </c>
      <c r="G6" t="s">
        <v>34</v>
      </c>
      <c r="I6" t="str">
        <f>VLOOKUP(G6,Лист5!$1:$1048576,2,FALSE)</f>
        <v>Y</v>
      </c>
      <c r="N6">
        <f>1-COUNTIF($I6:$I$42, "&lt;&gt;Y")/COUNTIF($I$2:$I$42,"&lt;&gt;Y")</f>
        <v>0</v>
      </c>
      <c r="O6">
        <f>COUNTIF($I$2:$I6, "=Y")/COUNTIF($I$2:$I$42,"=Y")</f>
        <v>0.25</v>
      </c>
    </row>
    <row r="7" spans="1:15" x14ac:dyDescent="0.25">
      <c r="A7" s="6">
        <v>18.84</v>
      </c>
      <c r="B7">
        <v>1884</v>
      </c>
      <c r="C7" t="s">
        <v>0</v>
      </c>
      <c r="D7">
        <v>22</v>
      </c>
      <c r="E7" t="s">
        <v>1</v>
      </c>
      <c r="F7">
        <v>140</v>
      </c>
      <c r="G7" t="s">
        <v>35</v>
      </c>
      <c r="I7" t="str">
        <f>VLOOKUP(G7,Лист5!$1:$1048576,2,FALSE)</f>
        <v>Y</v>
      </c>
      <c r="N7">
        <f>1-COUNTIF($I7:$I$42, "&lt;&gt;Y")/COUNTIF($I$2:$I$42,"&lt;&gt;Y")</f>
        <v>0</v>
      </c>
      <c r="O7">
        <f>COUNTIF($I$2:$I7, "=Y")/COUNTIF($I$2:$I$42,"=Y")</f>
        <v>0.3</v>
      </c>
    </row>
    <row r="8" spans="1:15" x14ac:dyDescent="0.25">
      <c r="A8" s="6">
        <v>18.670000000000002</v>
      </c>
      <c r="B8">
        <v>1867</v>
      </c>
      <c r="C8" t="s">
        <v>0</v>
      </c>
      <c r="D8">
        <v>52</v>
      </c>
      <c r="E8" t="s">
        <v>1</v>
      </c>
      <c r="F8">
        <v>170</v>
      </c>
      <c r="G8" t="s">
        <v>36</v>
      </c>
      <c r="I8" t="str">
        <f>VLOOKUP(G8,Лист5!$1:$1048576,2,FALSE)</f>
        <v>Y</v>
      </c>
      <c r="N8">
        <f>1-COUNTIF($I8:$I$42, "&lt;&gt;Y")/COUNTIF($I$2:$I$42,"&lt;&gt;Y")</f>
        <v>0</v>
      </c>
      <c r="O8">
        <f>COUNTIF($I$2:$I8, "=Y")/COUNTIF($I$2:$I$42,"=Y")</f>
        <v>0.35</v>
      </c>
    </row>
    <row r="9" spans="1:15" x14ac:dyDescent="0.25">
      <c r="A9" s="6">
        <v>18.59</v>
      </c>
      <c r="B9">
        <v>1859</v>
      </c>
      <c r="C9" t="s">
        <v>0</v>
      </c>
      <c r="D9">
        <v>54</v>
      </c>
      <c r="E9" t="s">
        <v>1</v>
      </c>
      <c r="F9">
        <v>174</v>
      </c>
      <c r="G9" t="s">
        <v>24</v>
      </c>
      <c r="I9" t="str">
        <f>VLOOKUP(G9,Лист5!$1:$1048576,2,FALSE)</f>
        <v>Y</v>
      </c>
      <c r="N9">
        <f>1-COUNTIF($I9:$I$42, "&lt;&gt;Y")/COUNTIF($I$2:$I$42,"&lt;&gt;Y")</f>
        <v>0</v>
      </c>
      <c r="O9">
        <f>COUNTIF($I$2:$I9, "=Y")/COUNTIF($I$2:$I$42,"=Y")</f>
        <v>0.4</v>
      </c>
    </row>
    <row r="10" spans="1:15" x14ac:dyDescent="0.25">
      <c r="A10" s="6">
        <v>18.34</v>
      </c>
      <c r="B10">
        <v>1834</v>
      </c>
      <c r="C10" t="s">
        <v>0</v>
      </c>
      <c r="D10">
        <v>28</v>
      </c>
      <c r="E10" t="s">
        <v>1</v>
      </c>
      <c r="F10">
        <v>148</v>
      </c>
      <c r="G10" t="s">
        <v>43</v>
      </c>
      <c r="H10" t="s">
        <v>14</v>
      </c>
      <c r="I10" t="str">
        <f>VLOOKUP(G10,Лист5!$1:$1048576,2,FALSE)</f>
        <v>Y</v>
      </c>
      <c r="N10">
        <f>1-COUNTIF($I10:$I$42, "&lt;&gt;Y")/COUNTIF($I$2:$I$42,"&lt;&gt;Y")</f>
        <v>0</v>
      </c>
      <c r="O10">
        <f>COUNTIF($I$2:$I10, "=Y")/COUNTIF($I$2:$I$42,"=Y")</f>
        <v>0.45</v>
      </c>
    </row>
    <row r="11" spans="1:15" x14ac:dyDescent="0.25">
      <c r="A11" s="6">
        <v>17.8</v>
      </c>
      <c r="B11">
        <v>1780</v>
      </c>
      <c r="C11" t="s">
        <v>0</v>
      </c>
      <c r="D11">
        <v>34</v>
      </c>
      <c r="E11" t="s">
        <v>1</v>
      </c>
      <c r="F11">
        <v>151</v>
      </c>
      <c r="G11" t="s">
        <v>42</v>
      </c>
      <c r="H11" t="s">
        <v>14</v>
      </c>
      <c r="I11" t="str">
        <f>VLOOKUP(G11,Лист5!$1:$1048576,2,FALSE)</f>
        <v>Y</v>
      </c>
      <c r="N11">
        <f>1-COUNTIF($I11:$I$42, "&lt;&gt;Y")/COUNTIF($I$2:$I$42,"&lt;&gt;Y")</f>
        <v>0</v>
      </c>
      <c r="O11">
        <f>COUNTIF($I$2:$I11, "=Y")/COUNTIF($I$2:$I$42,"=Y")</f>
        <v>0.5</v>
      </c>
    </row>
    <row r="12" spans="1:15" x14ac:dyDescent="0.25">
      <c r="A12" s="6">
        <v>17.71</v>
      </c>
      <c r="B12">
        <v>1771</v>
      </c>
      <c r="C12" t="s">
        <v>0</v>
      </c>
      <c r="D12">
        <v>54</v>
      </c>
      <c r="E12" t="s">
        <v>1</v>
      </c>
      <c r="F12">
        <v>174</v>
      </c>
      <c r="G12" t="s">
        <v>28</v>
      </c>
      <c r="I12" t="str">
        <f>VLOOKUP(G12,Лист5!$1:$1048576,2,FALSE)</f>
        <v>Y</v>
      </c>
      <c r="N12">
        <f>1-COUNTIF($I12:$I$42, "&lt;&gt;Y")/COUNTIF($I$2:$I$42,"&lt;&gt;Y")</f>
        <v>0</v>
      </c>
      <c r="O12">
        <f>COUNTIF($I$2:$I12, "=Y")/COUNTIF($I$2:$I$42,"=Y")</f>
        <v>0.55000000000000004</v>
      </c>
    </row>
    <row r="13" spans="1:15" x14ac:dyDescent="0.25">
      <c r="A13" s="6">
        <v>17.14</v>
      </c>
      <c r="B13">
        <v>1714</v>
      </c>
      <c r="C13" t="s">
        <v>0</v>
      </c>
      <c r="D13">
        <v>5</v>
      </c>
      <c r="E13" t="s">
        <v>1</v>
      </c>
      <c r="F13">
        <v>123</v>
      </c>
      <c r="G13" t="s">
        <v>33</v>
      </c>
      <c r="H13" t="s">
        <v>14</v>
      </c>
      <c r="I13" t="str">
        <f>VLOOKUP(G13,Лист5!$1:$1048576,2,FALSE)</f>
        <v>Y</v>
      </c>
      <c r="N13">
        <f>1-COUNTIF($I13:$I$42, "&lt;&gt;Y")/COUNTIF($I$2:$I$42,"&lt;&gt;Y")</f>
        <v>0</v>
      </c>
      <c r="O13">
        <f>COUNTIF($I$2:$I13, "=Y")/COUNTIF($I$2:$I$42,"=Y")</f>
        <v>0.6</v>
      </c>
    </row>
    <row r="14" spans="1:15" x14ac:dyDescent="0.25">
      <c r="A14" s="6">
        <v>16.98</v>
      </c>
      <c r="B14">
        <v>1698</v>
      </c>
      <c r="C14" t="s">
        <v>0</v>
      </c>
      <c r="D14">
        <v>115</v>
      </c>
      <c r="E14" t="s">
        <v>1</v>
      </c>
      <c r="F14">
        <v>235</v>
      </c>
      <c r="G14" t="s">
        <v>26</v>
      </c>
      <c r="I14" t="str">
        <f>VLOOKUP(G14,Лист5!$1:$1048576,2,FALSE)</f>
        <v>Y</v>
      </c>
      <c r="N14">
        <f>1-COUNTIF($I14:$I$42, "&lt;&gt;Y")/COUNTIF($I$2:$I$42,"&lt;&gt;Y")</f>
        <v>0</v>
      </c>
      <c r="O14">
        <f>COUNTIF($I$2:$I14, "=Y")/COUNTIF($I$2:$I$42,"=Y")</f>
        <v>0.65</v>
      </c>
    </row>
    <row r="15" spans="1:15" x14ac:dyDescent="0.25">
      <c r="A15" s="6">
        <v>16.46</v>
      </c>
      <c r="B15">
        <v>1646</v>
      </c>
      <c r="C15" t="s">
        <v>0</v>
      </c>
      <c r="D15">
        <v>54</v>
      </c>
      <c r="E15" t="s">
        <v>1</v>
      </c>
      <c r="F15">
        <v>174</v>
      </c>
      <c r="G15" t="s">
        <v>25</v>
      </c>
      <c r="I15" t="str">
        <f>VLOOKUP(G15,Лист5!$1:$1048576,2,FALSE)</f>
        <v>Y</v>
      </c>
      <c r="N15">
        <f>1-COUNTIF($I15:$I$42, "&lt;&gt;Y")/COUNTIF($I$2:$I$42,"&lt;&gt;Y")</f>
        <v>0</v>
      </c>
      <c r="O15">
        <f>COUNTIF($I$2:$I15, "=Y")/COUNTIF($I$2:$I$42,"=Y")</f>
        <v>0.7</v>
      </c>
    </row>
    <row r="16" spans="1:15" x14ac:dyDescent="0.25">
      <c r="A16" s="6">
        <v>15.52</v>
      </c>
      <c r="B16">
        <v>1552</v>
      </c>
      <c r="C16" t="s">
        <v>0</v>
      </c>
      <c r="D16">
        <v>52</v>
      </c>
      <c r="E16" t="s">
        <v>1</v>
      </c>
      <c r="F16">
        <v>168</v>
      </c>
      <c r="G16" t="s">
        <v>39</v>
      </c>
      <c r="I16" t="str">
        <f>VLOOKUP(G16,Лист5!$1:$1048576,2,FALSE)</f>
        <v>Y</v>
      </c>
      <c r="N16">
        <f>1-COUNTIF($I16:$I$42, "&lt;&gt;Y")/COUNTIF($I$2:$I$42,"&lt;&gt;Y")</f>
        <v>0</v>
      </c>
      <c r="O16">
        <f>COUNTIF($I$2:$I16, "=Y")/COUNTIF($I$2:$I$42,"=Y")</f>
        <v>0.75</v>
      </c>
    </row>
    <row r="17" spans="1:24" x14ac:dyDescent="0.25">
      <c r="A17" s="6">
        <v>14.76</v>
      </c>
      <c r="B17">
        <v>1476</v>
      </c>
      <c r="C17" t="s">
        <v>0</v>
      </c>
      <c r="D17">
        <v>52</v>
      </c>
      <c r="E17" t="s">
        <v>1</v>
      </c>
      <c r="F17">
        <v>171</v>
      </c>
      <c r="G17" t="s">
        <v>40</v>
      </c>
      <c r="I17" t="str">
        <f>VLOOKUP(G17,Лист5!$1:$1048576,2,FALSE)</f>
        <v>Y</v>
      </c>
      <c r="N17">
        <f>1-COUNTIF($I17:$I$42, "&lt;&gt;Y")/COUNTIF($I$2:$I$42,"&lt;&gt;Y")</f>
        <v>0</v>
      </c>
      <c r="O17">
        <f>COUNTIF($I$2:$I17, "=Y")/COUNTIF($I$2:$I$42,"=Y")</f>
        <v>0.8</v>
      </c>
    </row>
    <row r="18" spans="1:24" x14ac:dyDescent="0.25">
      <c r="A18" s="6">
        <v>14.58</v>
      </c>
      <c r="B18">
        <v>1458</v>
      </c>
      <c r="C18" t="s">
        <v>0</v>
      </c>
      <c r="D18">
        <v>52</v>
      </c>
      <c r="E18" t="s">
        <v>1</v>
      </c>
      <c r="F18">
        <v>164</v>
      </c>
      <c r="G18" t="s">
        <v>37</v>
      </c>
      <c r="I18" t="str">
        <f>VLOOKUP(G18,Лист5!$1:$1048576,2,FALSE)</f>
        <v>Y</v>
      </c>
      <c r="N18">
        <f>1-COUNTIF($I18:$I$42, "&lt;&gt;Y")/COUNTIF($I$2:$I$42,"&lt;&gt;Y")</f>
        <v>0</v>
      </c>
      <c r="O18">
        <f>COUNTIF($I$2:$I18, "=Y")/COUNTIF($I$2:$I$42,"=Y")</f>
        <v>0.85</v>
      </c>
    </row>
    <row r="19" spans="1:24" x14ac:dyDescent="0.25">
      <c r="A19" s="6">
        <v>14.51</v>
      </c>
      <c r="B19">
        <v>1451</v>
      </c>
      <c r="C19" t="s">
        <v>0</v>
      </c>
      <c r="D19">
        <v>52</v>
      </c>
      <c r="E19" t="s">
        <v>1</v>
      </c>
      <c r="F19">
        <v>164</v>
      </c>
      <c r="G19" t="s">
        <v>38</v>
      </c>
      <c r="H19" t="s">
        <v>14</v>
      </c>
      <c r="I19" t="str">
        <f>VLOOKUP(G19,Лист5!$1:$1048576,2,FALSE)</f>
        <v>Y</v>
      </c>
      <c r="N19">
        <f>1-COUNTIF($I19:$I$42, "&lt;&gt;Y")/COUNTIF($I$2:$I$42,"&lt;&gt;Y")</f>
        <v>0</v>
      </c>
      <c r="O19">
        <f>COUNTIF($I$2:$I19, "=Y")/COUNTIF($I$2:$I$42,"=Y")</f>
        <v>0.9</v>
      </c>
    </row>
    <row r="20" spans="1:24" x14ac:dyDescent="0.25">
      <c r="A20" s="6">
        <v>14.35</v>
      </c>
      <c r="B20">
        <v>1435</v>
      </c>
      <c r="C20" t="s">
        <v>0</v>
      </c>
      <c r="D20">
        <v>55</v>
      </c>
      <c r="E20" t="s">
        <v>1</v>
      </c>
      <c r="F20">
        <v>175</v>
      </c>
      <c r="G20" t="s">
        <v>31</v>
      </c>
      <c r="I20" t="str">
        <f>VLOOKUP(G20,Лист5!$1:$1048576,2,FALSE)</f>
        <v>Y</v>
      </c>
      <c r="N20">
        <f>1-COUNTIF($I20:$I$42, "&lt;&gt;Y")/COUNTIF($I$2:$I$42,"&lt;&gt;Y")</f>
        <v>0</v>
      </c>
      <c r="O20">
        <f>COUNTIF($I$2:$I20, "=Y")/COUNTIF($I$2:$I$42,"=Y")</f>
        <v>0.95</v>
      </c>
    </row>
    <row r="21" spans="1:24" x14ac:dyDescent="0.25">
      <c r="A21">
        <v>4.13</v>
      </c>
      <c r="B21">
        <v>413</v>
      </c>
      <c r="C21" t="s">
        <v>0</v>
      </c>
      <c r="D21">
        <v>83</v>
      </c>
      <c r="E21" t="s">
        <v>1</v>
      </c>
      <c r="F21">
        <v>198</v>
      </c>
      <c r="G21" t="s">
        <v>6</v>
      </c>
      <c r="I21" t="e">
        <f>VLOOKUP(G21,Лист5!$1:$1048576,2,FALSE)</f>
        <v>#N/A</v>
      </c>
      <c r="N21">
        <f>1-COUNTIF($I21:$I$42, "&lt;&gt;Y")/COUNTIF($I$2:$I$42,"&lt;&gt;Y")</f>
        <v>0</v>
      </c>
      <c r="O21">
        <f>COUNTIF($I$2:$I21, "=Y")/COUNTIF($I$2:$I$42,"=Y")</f>
        <v>0.95</v>
      </c>
    </row>
    <row r="22" spans="1:24" x14ac:dyDescent="0.25">
      <c r="A22">
        <v>3.89</v>
      </c>
      <c r="B22">
        <v>389</v>
      </c>
      <c r="C22" t="s">
        <v>0</v>
      </c>
      <c r="D22">
        <v>57</v>
      </c>
      <c r="E22" t="s">
        <v>1</v>
      </c>
      <c r="F22">
        <v>171</v>
      </c>
      <c r="G22" t="s">
        <v>18</v>
      </c>
      <c r="I22" t="e">
        <f>VLOOKUP(G22,Лист5!$1:$1048576,2,FALSE)</f>
        <v>#N/A</v>
      </c>
      <c r="N22">
        <f>1-COUNTIF($I22:$I$42, "&lt;&gt;Y")/COUNTIF($I$2:$I$42,"&lt;&gt;Y")</f>
        <v>4.7619047619047672E-2</v>
      </c>
      <c r="O22">
        <f>COUNTIF($I$2:$I22, "=Y")/COUNTIF($I$2:$I$42,"=Y")</f>
        <v>0.95</v>
      </c>
    </row>
    <row r="23" spans="1:24" x14ac:dyDescent="0.25">
      <c r="A23">
        <v>3.5</v>
      </c>
      <c r="B23">
        <v>350</v>
      </c>
      <c r="C23" t="s">
        <v>0</v>
      </c>
      <c r="D23">
        <v>70</v>
      </c>
      <c r="E23" t="s">
        <v>1</v>
      </c>
      <c r="F23">
        <v>184</v>
      </c>
      <c r="G23" t="s">
        <v>20</v>
      </c>
      <c r="I23" t="e">
        <f>VLOOKUP(G23,Лист5!$1:$1048576,2,FALSE)</f>
        <v>#N/A</v>
      </c>
      <c r="N23">
        <f>1-COUNTIF($I23:$I$42, "&lt;&gt;Y")/COUNTIF($I$2:$I$42,"&lt;&gt;Y")</f>
        <v>9.5238095238095233E-2</v>
      </c>
      <c r="O23">
        <f>COUNTIF($I$2:$I23, "=Y")/COUNTIF($I$2:$I$42,"=Y")</f>
        <v>0.95</v>
      </c>
    </row>
    <row r="24" spans="1:24" x14ac:dyDescent="0.25">
      <c r="A24">
        <v>2.96</v>
      </c>
      <c r="B24">
        <v>296</v>
      </c>
      <c r="C24" t="s">
        <v>0</v>
      </c>
      <c r="D24">
        <v>56</v>
      </c>
      <c r="E24" t="s">
        <v>1</v>
      </c>
      <c r="F24">
        <v>171</v>
      </c>
      <c r="G24" t="s">
        <v>12</v>
      </c>
      <c r="I24" t="e">
        <f>VLOOKUP(G24,Лист5!$1:$1048576,2,FALSE)</f>
        <v>#N/A</v>
      </c>
      <c r="N24">
        <f>1-COUNTIF($I24:$I$42, "&lt;&gt;Y")/COUNTIF($I$2:$I$42,"&lt;&gt;Y")</f>
        <v>0.1428571428571429</v>
      </c>
      <c r="O24">
        <f>COUNTIF($I$2:$I24, "=Y")/COUNTIF($I$2:$I$42,"=Y")</f>
        <v>0.95</v>
      </c>
    </row>
    <row r="25" spans="1:24" x14ac:dyDescent="0.25">
      <c r="A25">
        <v>2.86</v>
      </c>
      <c r="B25">
        <v>286</v>
      </c>
      <c r="C25" t="s">
        <v>0</v>
      </c>
      <c r="D25">
        <v>84</v>
      </c>
      <c r="E25" t="s">
        <v>1</v>
      </c>
      <c r="F25">
        <v>199</v>
      </c>
      <c r="G25" t="s">
        <v>3</v>
      </c>
      <c r="I25" t="e">
        <f>VLOOKUP(G25,Лист5!$1:$1048576,2,FALSE)</f>
        <v>#N/A</v>
      </c>
      <c r="N25">
        <f>1-COUNTIF($I25:$I$42, "&lt;&gt;Y")/COUNTIF($I$2:$I$42,"&lt;&gt;Y")</f>
        <v>0.19047619047619047</v>
      </c>
      <c r="O25">
        <f>COUNTIF($I$2:$I25, "=Y")/COUNTIF($I$2:$I$42,"=Y")</f>
        <v>0.95</v>
      </c>
    </row>
    <row r="26" spans="1:24" x14ac:dyDescent="0.25">
      <c r="A26">
        <v>2.73</v>
      </c>
      <c r="B26">
        <v>273</v>
      </c>
      <c r="C26" t="s">
        <v>0</v>
      </c>
      <c r="D26">
        <v>141</v>
      </c>
      <c r="E26" t="s">
        <v>1</v>
      </c>
      <c r="F26">
        <v>256</v>
      </c>
      <c r="G26" t="s">
        <v>8</v>
      </c>
      <c r="I26" t="e">
        <f>VLOOKUP(G26,Лист5!$1:$1048576,2,FALSE)</f>
        <v>#N/A</v>
      </c>
      <c r="N26">
        <f>1-COUNTIF($I26:$I$42, "&lt;&gt;Y")/COUNTIF($I$2:$I$42,"&lt;&gt;Y")</f>
        <v>0.23809523809523814</v>
      </c>
      <c r="O26">
        <f>COUNTIF($I$2:$I26, "=Y")/COUNTIF($I$2:$I$42,"=Y")</f>
        <v>0.95</v>
      </c>
    </row>
    <row r="27" spans="1:24" x14ac:dyDescent="0.25">
      <c r="A27">
        <v>2.73</v>
      </c>
      <c r="B27">
        <v>273</v>
      </c>
      <c r="C27" t="s">
        <v>0</v>
      </c>
      <c r="D27">
        <v>64</v>
      </c>
      <c r="E27" t="s">
        <v>1</v>
      </c>
      <c r="F27">
        <v>179</v>
      </c>
      <c r="G27" t="s">
        <v>2</v>
      </c>
      <c r="I27" t="e">
        <f>VLOOKUP(G27,Лист5!$1:$1048576,2,FALSE)</f>
        <v>#N/A</v>
      </c>
      <c r="N27">
        <f>1-COUNTIF($I27:$I$42, "&lt;&gt;Y")/COUNTIF($I$2:$I$42,"&lt;&gt;Y")</f>
        <v>0.2857142857142857</v>
      </c>
      <c r="O27">
        <f>COUNTIF($I$2:$I27, "=Y")/COUNTIF($I$2:$I$42,"=Y")</f>
        <v>0.95</v>
      </c>
    </row>
    <row r="28" spans="1:24" x14ac:dyDescent="0.25">
      <c r="A28">
        <v>2.72</v>
      </c>
      <c r="B28">
        <v>272</v>
      </c>
      <c r="C28" t="s">
        <v>0</v>
      </c>
      <c r="D28">
        <v>36</v>
      </c>
      <c r="E28" t="s">
        <v>1</v>
      </c>
      <c r="F28">
        <v>151</v>
      </c>
      <c r="G28" t="s">
        <v>16</v>
      </c>
      <c r="I28" t="e">
        <f>VLOOKUP(G28,Лист5!$1:$1048576,2,FALSE)</f>
        <v>#N/A</v>
      </c>
      <c r="N28">
        <f>1-COUNTIF($I28:$I$42, "&lt;&gt;Y")/COUNTIF($I$2:$I$42,"&lt;&gt;Y")</f>
        <v>0.33333333333333337</v>
      </c>
      <c r="O28">
        <f>COUNTIF($I$2:$I28, "=Y")/COUNTIF($I$2:$I$42,"=Y")</f>
        <v>0.95</v>
      </c>
    </row>
    <row r="29" spans="1:24" x14ac:dyDescent="0.25">
      <c r="A29">
        <v>2.65</v>
      </c>
      <c r="B29">
        <v>265</v>
      </c>
      <c r="C29" t="s">
        <v>0</v>
      </c>
      <c r="D29">
        <v>64</v>
      </c>
      <c r="E29" t="s">
        <v>1</v>
      </c>
      <c r="F29">
        <v>179</v>
      </c>
      <c r="G29" t="s">
        <v>4</v>
      </c>
      <c r="I29" t="e">
        <f>VLOOKUP(G29,Лист5!$1:$1048576,2,FALSE)</f>
        <v>#N/A</v>
      </c>
      <c r="N29">
        <f>1-COUNTIF($I29:$I$42, "&lt;&gt;Y")/COUNTIF($I$2:$I$42,"&lt;&gt;Y")</f>
        <v>0.38095238095238093</v>
      </c>
      <c r="O29">
        <f>COUNTIF($I$2:$I29, "=Y")/COUNTIF($I$2:$I$42,"=Y")</f>
        <v>0.95</v>
      </c>
    </row>
    <row r="30" spans="1:24" x14ac:dyDescent="0.25">
      <c r="A30">
        <v>2.59</v>
      </c>
      <c r="B30">
        <v>259</v>
      </c>
      <c r="C30" t="s">
        <v>0</v>
      </c>
      <c r="D30">
        <v>10</v>
      </c>
      <c r="E30" t="s">
        <v>1</v>
      </c>
      <c r="F30">
        <v>125</v>
      </c>
      <c r="G30" t="s">
        <v>13</v>
      </c>
      <c r="H30" t="s">
        <v>14</v>
      </c>
      <c r="I30" t="e">
        <f>VLOOKUP(G30,Лист5!$1:$1048576,2,FALSE)</f>
        <v>#N/A</v>
      </c>
      <c r="N30">
        <f>1-COUNTIF($I30:$I$42, "&lt;&gt;Y")/COUNTIF($I$2:$I$42,"&lt;&gt;Y")</f>
        <v>0.4285714285714286</v>
      </c>
      <c r="O30">
        <f>COUNTIF($I$2:$I30, "=Y")/COUNTIF($I$2:$I$42,"=Y")</f>
        <v>0.95</v>
      </c>
    </row>
    <row r="31" spans="1:24" x14ac:dyDescent="0.25">
      <c r="A31">
        <v>2.5499999999999998</v>
      </c>
      <c r="B31">
        <v>255</v>
      </c>
      <c r="C31" t="s">
        <v>0</v>
      </c>
      <c r="D31">
        <v>150</v>
      </c>
      <c r="E31" t="s">
        <v>1</v>
      </c>
      <c r="F31">
        <v>265</v>
      </c>
      <c r="G31" t="s">
        <v>11</v>
      </c>
      <c r="I31" t="e">
        <f>VLOOKUP(G31,Лист5!$1:$1048576,2,FALSE)</f>
        <v>#N/A</v>
      </c>
      <c r="N31">
        <f>1-COUNTIF($I31:$I$42, "&lt;&gt;Y")/COUNTIF($I$2:$I$42,"&lt;&gt;Y")</f>
        <v>0.47619047619047616</v>
      </c>
      <c r="O31">
        <f>COUNTIF($I$2:$I31, "=Y")/COUNTIF($I$2:$I$42,"=Y")</f>
        <v>0.95</v>
      </c>
      <c r="T31" s="2"/>
      <c r="U31" s="2"/>
      <c r="V31" s="3" t="s">
        <v>54</v>
      </c>
      <c r="W31" s="3" t="s">
        <v>1</v>
      </c>
      <c r="X31" s="8"/>
    </row>
    <row r="32" spans="1:24" x14ac:dyDescent="0.25">
      <c r="A32">
        <v>2.52</v>
      </c>
      <c r="B32">
        <v>252</v>
      </c>
      <c r="C32" t="s">
        <v>0</v>
      </c>
      <c r="D32">
        <v>86</v>
      </c>
      <c r="E32" t="s">
        <v>1</v>
      </c>
      <c r="F32">
        <v>201</v>
      </c>
      <c r="G32" t="s">
        <v>9</v>
      </c>
      <c r="I32" t="e">
        <f>VLOOKUP(G32,Лист5!$1:$1048576,2,FALSE)</f>
        <v>#N/A</v>
      </c>
      <c r="N32">
        <f>1-COUNTIF($I32:$I$42, "&lt;&gt;Y")/COUNTIF($I$2:$I$42,"&lt;&gt;Y")</f>
        <v>0.52380952380952384</v>
      </c>
      <c r="O32">
        <f>COUNTIF($I$2:$I32, "=Y")/COUNTIF($I$2:$I$42,"=Y")</f>
        <v>0.95</v>
      </c>
      <c r="T32" s="10" t="s">
        <v>57</v>
      </c>
      <c r="U32" s="3" t="s">
        <v>54</v>
      </c>
      <c r="V32" s="5">
        <f>COUNTIF(I2:I20,"=Y")</f>
        <v>19</v>
      </c>
      <c r="W32" s="2">
        <f>COUNTIF(I2:I20,"&lt;&gt;Y")</f>
        <v>0</v>
      </c>
      <c r="X32" s="8">
        <v>19</v>
      </c>
    </row>
    <row r="33" spans="1:24" x14ac:dyDescent="0.25">
      <c r="A33">
        <v>2.4500000000000002</v>
      </c>
      <c r="B33">
        <v>245</v>
      </c>
      <c r="C33" t="s">
        <v>0</v>
      </c>
      <c r="D33">
        <v>94</v>
      </c>
      <c r="E33" t="s">
        <v>1</v>
      </c>
      <c r="F33">
        <v>209</v>
      </c>
      <c r="G33" t="s">
        <v>15</v>
      </c>
      <c r="I33" t="e">
        <f>VLOOKUP(G33,Лист5!$1:$1048576,2,FALSE)</f>
        <v>#N/A</v>
      </c>
      <c r="N33">
        <f>1-COUNTIF($I33:$I$42, "&lt;&gt;Y")/COUNTIF($I$2:$I$42,"&lt;&gt;Y")</f>
        <v>0.5714285714285714</v>
      </c>
      <c r="O33">
        <f>COUNTIF($I$2:$I33, "=Y")/COUNTIF($I$2:$I$42,"=Y")</f>
        <v>0.95</v>
      </c>
      <c r="T33" s="10"/>
      <c r="U33" s="3" t="s">
        <v>1</v>
      </c>
      <c r="V33" s="2">
        <f>COUNTIF(I21:I42,"=Y")</f>
        <v>1</v>
      </c>
      <c r="W33" s="5">
        <f>COUNTIF(I21:I42,"&lt;&gt;Y")</f>
        <v>21</v>
      </c>
      <c r="X33" s="8">
        <v>22</v>
      </c>
    </row>
    <row r="34" spans="1:24" x14ac:dyDescent="0.25">
      <c r="A34">
        <v>2.4300000000000002</v>
      </c>
      <c r="B34">
        <v>243</v>
      </c>
      <c r="C34" t="s">
        <v>0</v>
      </c>
      <c r="D34">
        <v>37</v>
      </c>
      <c r="E34" t="s">
        <v>1</v>
      </c>
      <c r="F34">
        <v>152</v>
      </c>
      <c r="G34" t="s">
        <v>7</v>
      </c>
      <c r="I34" t="e">
        <f>VLOOKUP(G34,Лист5!$1:$1048576,2,FALSE)</f>
        <v>#N/A</v>
      </c>
      <c r="N34">
        <f>1-COUNTIF($I34:$I$42, "&lt;&gt;Y")/COUNTIF($I$2:$I$42,"&lt;&gt;Y")</f>
        <v>0.61904761904761907</v>
      </c>
      <c r="O34">
        <f>COUNTIF($I$2:$I34, "=Y")/COUNTIF($I$2:$I$42,"=Y")</f>
        <v>0.95</v>
      </c>
      <c r="T34" s="8"/>
      <c r="U34" s="8"/>
      <c r="V34" s="8">
        <v>20</v>
      </c>
      <c r="W34" s="8">
        <v>21</v>
      </c>
      <c r="X34" s="8"/>
    </row>
    <row r="35" spans="1:24" x14ac:dyDescent="0.25">
      <c r="A35">
        <v>2.4300000000000002</v>
      </c>
      <c r="B35">
        <v>243</v>
      </c>
      <c r="C35" t="s">
        <v>0</v>
      </c>
      <c r="D35">
        <v>34</v>
      </c>
      <c r="E35" t="s">
        <v>1</v>
      </c>
      <c r="F35">
        <v>149</v>
      </c>
      <c r="G35" t="s">
        <v>22</v>
      </c>
      <c r="I35" t="e">
        <f>VLOOKUP(G35,Лист5!$1:$1048576,2,FALSE)</f>
        <v>#N/A</v>
      </c>
      <c r="N35">
        <f>1-COUNTIF($I35:$I$42, "&lt;&gt;Y")/COUNTIF($I$2:$I$42,"&lt;&gt;Y")</f>
        <v>0.66666666666666674</v>
      </c>
      <c r="O35">
        <f>COUNTIF($I$2:$I35, "=Y")/COUNTIF($I$2:$I$42,"=Y")</f>
        <v>0.95</v>
      </c>
    </row>
    <row r="36" spans="1:24" x14ac:dyDescent="0.25">
      <c r="A36">
        <v>2.16</v>
      </c>
      <c r="B36">
        <v>216</v>
      </c>
      <c r="C36" t="s">
        <v>0</v>
      </c>
      <c r="D36">
        <v>32</v>
      </c>
      <c r="E36" t="s">
        <v>1</v>
      </c>
      <c r="F36">
        <v>148</v>
      </c>
      <c r="G36" t="s">
        <v>19</v>
      </c>
      <c r="I36" t="e">
        <f>VLOOKUP(G36,Лист5!$1:$1048576,2,FALSE)</f>
        <v>#N/A</v>
      </c>
      <c r="N36">
        <f>1-COUNTIF($I36:$I$42, "&lt;&gt;Y")/COUNTIF($I$2:$I$42,"&lt;&gt;Y")</f>
        <v>0.7142857142857143</v>
      </c>
      <c r="O36">
        <f>COUNTIF($I$2:$I36, "=Y")/COUNTIF($I$2:$I$42,"=Y")</f>
        <v>0.95</v>
      </c>
    </row>
    <row r="37" spans="1:24" x14ac:dyDescent="0.25">
      <c r="A37">
        <v>1.96</v>
      </c>
      <c r="B37">
        <v>196</v>
      </c>
      <c r="C37" t="s">
        <v>0</v>
      </c>
      <c r="D37">
        <v>86</v>
      </c>
      <c r="E37" t="s">
        <v>1</v>
      </c>
      <c r="F37">
        <v>201</v>
      </c>
      <c r="G37" t="s">
        <v>10</v>
      </c>
      <c r="I37" t="e">
        <f>VLOOKUP(G37,Лист5!$1:$1048576,2,FALSE)</f>
        <v>#N/A</v>
      </c>
      <c r="N37">
        <f>1-COUNTIF($I37:$I$42, "&lt;&gt;Y")/COUNTIF($I$2:$I$42,"&lt;&gt;Y")</f>
        <v>0.76190476190476186</v>
      </c>
      <c r="O37">
        <f>COUNTIF($I$2:$I37, "=Y")/COUNTIF($I$2:$I$42,"=Y")</f>
        <v>0.95</v>
      </c>
    </row>
    <row r="38" spans="1:24" x14ac:dyDescent="0.25">
      <c r="A38">
        <v>1.78</v>
      </c>
      <c r="B38">
        <v>178</v>
      </c>
      <c r="C38" t="s">
        <v>0</v>
      </c>
      <c r="D38">
        <v>16</v>
      </c>
      <c r="E38" t="s">
        <v>1</v>
      </c>
      <c r="F38">
        <v>131</v>
      </c>
      <c r="G38" t="s">
        <v>5</v>
      </c>
      <c r="I38" t="e">
        <f>VLOOKUP(G38,Лист5!$1:$1048576,2,FALSE)</f>
        <v>#N/A</v>
      </c>
      <c r="N38">
        <f>1-COUNTIF($I38:$I$42, "&lt;&gt;Y")/COUNTIF($I$2:$I$42,"&lt;&gt;Y")</f>
        <v>0.80952380952380953</v>
      </c>
      <c r="O38">
        <f>COUNTIF($I$2:$I38, "=Y")/COUNTIF($I$2:$I$42,"=Y")</f>
        <v>0.95</v>
      </c>
    </row>
    <row r="39" spans="1:24" x14ac:dyDescent="0.25">
      <c r="A39">
        <v>1.1599999999999999</v>
      </c>
      <c r="B39">
        <v>116</v>
      </c>
      <c r="C39" t="s">
        <v>0</v>
      </c>
      <c r="D39">
        <v>4</v>
      </c>
      <c r="E39" t="s">
        <v>1</v>
      </c>
      <c r="F39">
        <v>108</v>
      </c>
      <c r="G39" t="s">
        <v>21</v>
      </c>
      <c r="H39" t="s">
        <v>14</v>
      </c>
      <c r="I39" t="e">
        <f>VLOOKUP(G39,Лист5!$1:$1048576,2,FALSE)</f>
        <v>#N/A</v>
      </c>
      <c r="N39">
        <f>1-COUNTIF($I39:$I$42, "&lt;&gt;Y")/COUNTIF($I$2:$I$42,"&lt;&gt;Y")</f>
        <v>0.85714285714285721</v>
      </c>
      <c r="O39">
        <f>COUNTIF($I$2:$I39, "=Y")/COUNTIF($I$2:$I$42,"=Y")</f>
        <v>0.95</v>
      </c>
    </row>
    <row r="40" spans="1:24" x14ac:dyDescent="0.25">
      <c r="A40">
        <v>0.87</v>
      </c>
      <c r="B40">
        <v>87</v>
      </c>
      <c r="C40" t="s">
        <v>0</v>
      </c>
      <c r="D40">
        <v>49</v>
      </c>
      <c r="E40" t="s">
        <v>1</v>
      </c>
      <c r="F40">
        <v>164</v>
      </c>
      <c r="G40" t="s">
        <v>17</v>
      </c>
      <c r="I40" t="e">
        <f>VLOOKUP(G40,Лист5!$1:$1048576,2,FALSE)</f>
        <v>#N/A</v>
      </c>
      <c r="N40">
        <f>1-COUNTIF($I40:$I$42, "&lt;&gt;Y")/COUNTIF($I$2:$I$42,"&lt;&gt;Y")</f>
        <v>0.90476190476190477</v>
      </c>
      <c r="O40">
        <f>COUNTIF($I$2:$I40, "=Y")/COUNTIF($I$2:$I$42,"=Y")</f>
        <v>0.95</v>
      </c>
    </row>
    <row r="41" spans="1:24" x14ac:dyDescent="0.25">
      <c r="A41" s="12">
        <v>0.85</v>
      </c>
      <c r="B41" s="11">
        <v>85</v>
      </c>
      <c r="C41" s="11" t="s">
        <v>0</v>
      </c>
      <c r="D41" s="11">
        <v>375</v>
      </c>
      <c r="E41" s="11" t="s">
        <v>1</v>
      </c>
      <c r="F41" s="11">
        <v>383</v>
      </c>
      <c r="G41" s="11" t="s">
        <v>41</v>
      </c>
      <c r="H41" s="11"/>
      <c r="I41" s="11" t="str">
        <f>VLOOKUP(G41,Лист5!$1:$1048576,2,FALSE)</f>
        <v>Y</v>
      </c>
      <c r="N41">
        <f>1-COUNTIF($I41:$I$42, "&lt;&gt;Y")/COUNTIF($I$2:$I$42,"&lt;&gt;Y")</f>
        <v>0.95238095238095233</v>
      </c>
      <c r="O41">
        <f>COUNTIF($I$2:$I41, "=Y")/COUNTIF($I$2:$I$42,"=Y")</f>
        <v>1</v>
      </c>
    </row>
    <row r="42" spans="1:24" s="11" customFormat="1" x14ac:dyDescent="0.25">
      <c r="A42" s="11">
        <v>0.43</v>
      </c>
      <c r="B42" s="11">
        <v>43</v>
      </c>
      <c r="C42" s="11" t="s">
        <v>0</v>
      </c>
      <c r="D42" s="11">
        <v>78</v>
      </c>
      <c r="E42" s="11" t="s">
        <v>1</v>
      </c>
      <c r="F42" s="11">
        <v>192</v>
      </c>
      <c r="G42" s="11" t="s">
        <v>23</v>
      </c>
      <c r="I42" s="11" t="e">
        <f>VLOOKUP(G42,Лист5!$1:$1048576,2,FALSE)</f>
        <v>#N/A</v>
      </c>
      <c r="N42">
        <f>1-COUNTIF($I42:$I$42, "&lt;&gt;Y")/COUNTIF($I$2:$I$42,"&lt;&gt;Y")</f>
        <v>0.95238095238095233</v>
      </c>
      <c r="O42">
        <f>COUNTIF($I$2:$I42, "=Y")/COUNTIF($I$2:$I$42,"=Y")</f>
        <v>1</v>
      </c>
    </row>
    <row r="43" spans="1:24" x14ac:dyDescent="0.25">
      <c r="A43" s="1">
        <v>0.72</v>
      </c>
      <c r="B43" s="1">
        <v>72</v>
      </c>
      <c r="C43" s="1" t="s">
        <v>0</v>
      </c>
      <c r="D43" s="1">
        <v>170</v>
      </c>
      <c r="E43" s="1" t="s">
        <v>1</v>
      </c>
      <c r="F43" s="1">
        <v>180</v>
      </c>
      <c r="G43" s="1" t="s">
        <v>12</v>
      </c>
      <c r="H43" s="1"/>
      <c r="I43" s="1" t="e">
        <f>VLOOKUP(G43,Лист5!$1:$1048576,2,FALSE)</f>
        <v>#N/A</v>
      </c>
    </row>
    <row r="44" spans="1:24" x14ac:dyDescent="0.25">
      <c r="A44" s="1">
        <v>0.66</v>
      </c>
      <c r="B44" s="1">
        <v>66</v>
      </c>
      <c r="C44" s="1" t="s">
        <v>0</v>
      </c>
      <c r="D44" s="1">
        <v>1</v>
      </c>
      <c r="E44" s="1" t="s">
        <v>1</v>
      </c>
      <c r="F44" s="1">
        <v>11</v>
      </c>
      <c r="G44" s="1" t="s">
        <v>43</v>
      </c>
      <c r="H44" s="1"/>
      <c r="I44" s="1" t="str">
        <f>VLOOKUP(G44,Лист5!$1:$1048576,2,FALSE)</f>
        <v>Y</v>
      </c>
    </row>
    <row r="45" spans="1:24" x14ac:dyDescent="0.25">
      <c r="A45" s="1">
        <v>0.56999999999999995</v>
      </c>
      <c r="B45" s="1">
        <v>57</v>
      </c>
      <c r="C45" s="1" t="s">
        <v>0</v>
      </c>
      <c r="D45" s="1">
        <v>507</v>
      </c>
      <c r="E45" s="1" t="s">
        <v>1</v>
      </c>
      <c r="F45" s="1">
        <v>515</v>
      </c>
      <c r="G45" s="1" t="s">
        <v>32</v>
      </c>
      <c r="H45" s="1" t="s">
        <v>14</v>
      </c>
      <c r="I45" s="1" t="str">
        <f>VLOOKUP(G45,Лист5!$1:$1048576,2,FALSE)</f>
        <v>Y</v>
      </c>
    </row>
    <row r="46" spans="1:24" x14ac:dyDescent="0.25">
      <c r="A46" s="1">
        <v>0.56000000000000005</v>
      </c>
      <c r="B46" s="1">
        <v>56</v>
      </c>
      <c r="C46" s="1" t="s">
        <v>0</v>
      </c>
      <c r="D46" s="1">
        <v>705</v>
      </c>
      <c r="E46" s="1" t="s">
        <v>1</v>
      </c>
      <c r="F46" s="1">
        <v>710</v>
      </c>
      <c r="G46" s="1" t="s">
        <v>25</v>
      </c>
      <c r="H46" s="1"/>
      <c r="I46" s="1" t="str">
        <f>VLOOKUP(G46,Лист5!$1:$1048576,2,FALSE)</f>
        <v>Y</v>
      </c>
    </row>
    <row r="47" spans="1:24" x14ac:dyDescent="0.25">
      <c r="A47" s="1">
        <v>0.54</v>
      </c>
      <c r="B47" s="1">
        <v>54</v>
      </c>
      <c r="C47" s="1" t="s">
        <v>0</v>
      </c>
      <c r="D47" s="1">
        <v>148</v>
      </c>
      <c r="E47" s="1" t="s">
        <v>1</v>
      </c>
      <c r="F47" s="1">
        <v>162</v>
      </c>
      <c r="G47" s="1" t="s">
        <v>7</v>
      </c>
      <c r="H47" s="1"/>
      <c r="I47" s="1" t="e">
        <f>VLOOKUP(G47,Лист5!$1:$1048576,2,FALSE)</f>
        <v>#N/A</v>
      </c>
    </row>
    <row r="48" spans="1:24" x14ac:dyDescent="0.25">
      <c r="A48" s="1">
        <v>0.5</v>
      </c>
      <c r="B48" s="1">
        <v>50</v>
      </c>
      <c r="C48" s="1" t="s">
        <v>0</v>
      </c>
      <c r="D48" s="1">
        <v>167</v>
      </c>
      <c r="E48" s="1" t="s">
        <v>1</v>
      </c>
      <c r="F48" s="1">
        <v>178</v>
      </c>
      <c r="G48" s="1" t="s">
        <v>18</v>
      </c>
      <c r="H48" s="1"/>
      <c r="I48" s="1" t="e">
        <f>VLOOKUP(G48,Лист5!$1:$1048576,2,FALSE)</f>
        <v>#N/A</v>
      </c>
    </row>
    <row r="49" spans="1:9" x14ac:dyDescent="0.25">
      <c r="A49" s="1">
        <v>0.49</v>
      </c>
      <c r="B49" s="1">
        <v>49</v>
      </c>
      <c r="C49" s="1" t="s">
        <v>0</v>
      </c>
      <c r="D49" s="1">
        <v>1</v>
      </c>
      <c r="E49" s="1" t="s">
        <v>1</v>
      </c>
      <c r="F49" s="1">
        <v>8</v>
      </c>
      <c r="G49" s="1" t="s">
        <v>21</v>
      </c>
      <c r="H49" s="1" t="s">
        <v>14</v>
      </c>
      <c r="I49" s="1" t="e">
        <f>VLOOKUP(G49,Лист5!$1:$1048576,2,FALSE)</f>
        <v>#N/A</v>
      </c>
    </row>
    <row r="50" spans="1:9" x14ac:dyDescent="0.25">
      <c r="A50" s="1">
        <v>0.47</v>
      </c>
      <c r="B50" s="1">
        <v>47</v>
      </c>
      <c r="C50" s="1" t="s">
        <v>0</v>
      </c>
      <c r="D50" s="1">
        <v>175</v>
      </c>
      <c r="E50" s="1" t="s">
        <v>1</v>
      </c>
      <c r="F50" s="1">
        <v>181</v>
      </c>
      <c r="G50" s="1" t="s">
        <v>4</v>
      </c>
      <c r="H50" s="1"/>
      <c r="I50" s="1" t="e">
        <f>VLOOKUP(G50,Лист5!$1:$1048576,2,FALSE)</f>
        <v>#N/A</v>
      </c>
    </row>
    <row r="51" spans="1:9" x14ac:dyDescent="0.25">
      <c r="A51" s="1">
        <v>0.43</v>
      </c>
      <c r="B51" s="1">
        <v>43</v>
      </c>
      <c r="C51" s="1" t="s">
        <v>0</v>
      </c>
      <c r="D51" s="1">
        <v>678</v>
      </c>
      <c r="E51" s="1" t="s">
        <v>1</v>
      </c>
      <c r="F51" s="1">
        <v>690</v>
      </c>
      <c r="G51" s="1" t="s">
        <v>24</v>
      </c>
      <c r="H51" s="1"/>
      <c r="I51" s="1" t="str">
        <f>VLOOKUP(G51,Лист5!$1:$1048576,2,FALSE)</f>
        <v>Y</v>
      </c>
    </row>
    <row r="52" spans="1:9" x14ac:dyDescent="0.25">
      <c r="A52" s="1">
        <v>0.4</v>
      </c>
      <c r="B52" s="1">
        <v>40</v>
      </c>
      <c r="C52" s="1" t="s">
        <v>0</v>
      </c>
      <c r="D52" s="1">
        <v>195</v>
      </c>
      <c r="E52" s="1" t="s">
        <v>1</v>
      </c>
      <c r="F52" s="1">
        <v>201</v>
      </c>
      <c r="G52" s="1" t="s">
        <v>3</v>
      </c>
      <c r="H52" s="1"/>
      <c r="I52" s="1" t="e">
        <f>VLOOKUP(G52,Лист5!$1:$1048576,2,FALSE)</f>
        <v>#N/A</v>
      </c>
    </row>
    <row r="53" spans="1:9" x14ac:dyDescent="0.25">
      <c r="A53" s="1">
        <v>0.4</v>
      </c>
      <c r="B53" s="1">
        <v>40</v>
      </c>
      <c r="C53" s="1" t="s">
        <v>0</v>
      </c>
      <c r="D53" s="1">
        <v>175</v>
      </c>
      <c r="E53" s="1" t="s">
        <v>1</v>
      </c>
      <c r="F53" s="1">
        <v>181</v>
      </c>
      <c r="G53" s="1" t="s">
        <v>2</v>
      </c>
      <c r="H53" s="1"/>
      <c r="I53" s="1" t="e">
        <f>VLOOKUP(G53,Лист5!$1:$1048576,2,FALSE)</f>
        <v>#N/A</v>
      </c>
    </row>
    <row r="54" spans="1:9" x14ac:dyDescent="0.25">
      <c r="A54" s="1">
        <v>0.4</v>
      </c>
      <c r="B54" s="1">
        <v>40</v>
      </c>
      <c r="C54" s="1" t="s">
        <v>0</v>
      </c>
      <c r="D54" s="1">
        <v>1</v>
      </c>
      <c r="E54" s="1" t="s">
        <v>1</v>
      </c>
      <c r="F54" s="1">
        <v>9</v>
      </c>
      <c r="G54" s="1" t="s">
        <v>6</v>
      </c>
      <c r="H54" s="1"/>
      <c r="I54" s="1" t="e">
        <f>VLOOKUP(G54,Лист5!$1:$1048576,2,FALSE)</f>
        <v>#N/A</v>
      </c>
    </row>
    <row r="55" spans="1:9" x14ac:dyDescent="0.25">
      <c r="A55" s="1">
        <v>0.32</v>
      </c>
      <c r="B55" s="1">
        <v>32</v>
      </c>
      <c r="C55" s="1" t="s">
        <v>0</v>
      </c>
      <c r="D55" s="1">
        <v>1</v>
      </c>
      <c r="E55" s="1" t="s">
        <v>1</v>
      </c>
      <c r="F55" s="1">
        <v>10</v>
      </c>
      <c r="G55" s="1" t="s">
        <v>5</v>
      </c>
      <c r="H55" s="1"/>
      <c r="I55" s="1" t="e">
        <f>VLOOKUP(G55,Лист5!$1:$1048576,2,FALSE)</f>
        <v>#N/A</v>
      </c>
    </row>
    <row r="56" spans="1:9" x14ac:dyDescent="0.25">
      <c r="A56" s="1">
        <v>0.28999999999999998</v>
      </c>
      <c r="B56" s="1">
        <v>29</v>
      </c>
      <c r="C56" s="1" t="s">
        <v>0</v>
      </c>
      <c r="D56" s="1">
        <v>145</v>
      </c>
      <c r="E56" s="1" t="s">
        <v>1</v>
      </c>
      <c r="F56" s="1">
        <v>150</v>
      </c>
      <c r="G56" s="1" t="s">
        <v>13</v>
      </c>
      <c r="H56" s="1" t="s">
        <v>14</v>
      </c>
      <c r="I56" s="1" t="e">
        <f>VLOOKUP(G56,Лист5!$1:$1048576,2,FALSE)</f>
        <v>#N/A</v>
      </c>
    </row>
    <row r="57" spans="1:9" x14ac:dyDescent="0.25">
      <c r="A57" s="1">
        <v>0.25</v>
      </c>
      <c r="B57" s="1">
        <v>25</v>
      </c>
      <c r="C57" s="1" t="s">
        <v>0</v>
      </c>
      <c r="D57" s="1">
        <v>212</v>
      </c>
      <c r="E57" s="1" t="s">
        <v>1</v>
      </c>
      <c r="F57" s="1">
        <v>220</v>
      </c>
      <c r="G57" s="1" t="s">
        <v>15</v>
      </c>
      <c r="H57" s="1"/>
      <c r="I57" s="1" t="e">
        <f>VLOOKUP(G57,Лист5!$1:$1048576,2,FALSE)</f>
        <v>#N/A</v>
      </c>
    </row>
    <row r="58" spans="1:9" x14ac:dyDescent="0.25">
      <c r="A58" s="1">
        <v>0.24</v>
      </c>
      <c r="B58" s="1">
        <v>24</v>
      </c>
      <c r="C58" s="1" t="s">
        <v>0</v>
      </c>
      <c r="D58" s="1">
        <v>1</v>
      </c>
      <c r="E58" s="1" t="s">
        <v>1</v>
      </c>
      <c r="F58" s="1">
        <v>6</v>
      </c>
      <c r="G58" s="1" t="s">
        <v>26</v>
      </c>
      <c r="H58" s="1"/>
      <c r="I58" s="1" t="str">
        <f>VLOOKUP(G58,Лист5!$1:$1048576,2,FALSE)</f>
        <v>Y</v>
      </c>
    </row>
    <row r="59" spans="1:9" x14ac:dyDescent="0.25">
      <c r="A59" s="1">
        <v>0.19</v>
      </c>
      <c r="B59" s="1">
        <v>19</v>
      </c>
      <c r="C59" s="1" t="s">
        <v>0</v>
      </c>
      <c r="D59" s="1">
        <v>268</v>
      </c>
      <c r="E59" s="1" t="s">
        <v>1</v>
      </c>
      <c r="F59" s="1">
        <v>273</v>
      </c>
      <c r="G59" s="1" t="s">
        <v>8</v>
      </c>
      <c r="H59" s="1"/>
      <c r="I59" s="1" t="e">
        <f>VLOOKUP(G59,Лист5!$1:$1048576,2,FALSE)</f>
        <v>#N/A</v>
      </c>
    </row>
    <row r="60" spans="1:9" x14ac:dyDescent="0.25">
      <c r="A60" s="1">
        <v>0.15</v>
      </c>
      <c r="B60" s="1">
        <v>15</v>
      </c>
      <c r="C60" s="1" t="s">
        <v>0</v>
      </c>
      <c r="D60" s="1">
        <v>223</v>
      </c>
      <c r="E60" s="1" t="s">
        <v>1</v>
      </c>
      <c r="F60" s="1">
        <v>235</v>
      </c>
      <c r="G60" s="1" t="s">
        <v>9</v>
      </c>
      <c r="H60" s="1"/>
      <c r="I60" s="1" t="e">
        <f>VLOOKUP(G60,Лист5!$1:$1048576,2,FALSE)</f>
        <v>#N/A</v>
      </c>
    </row>
    <row r="61" spans="1:9" x14ac:dyDescent="0.25">
      <c r="A61" s="1">
        <v>0.15</v>
      </c>
      <c r="B61" s="1">
        <v>15</v>
      </c>
      <c r="C61" s="1" t="s">
        <v>0</v>
      </c>
      <c r="D61" s="1">
        <v>223</v>
      </c>
      <c r="E61" s="1" t="s">
        <v>1</v>
      </c>
      <c r="F61" s="1">
        <v>235</v>
      </c>
      <c r="G61" s="1" t="s">
        <v>10</v>
      </c>
      <c r="H61" s="1"/>
      <c r="I61" s="1" t="e">
        <f>VLOOKUP(G61,Лист5!$1:$1048576,2,FALSE)</f>
        <v>#N/A</v>
      </c>
    </row>
    <row r="62" spans="1:9" x14ac:dyDescent="0.25">
      <c r="A62" s="1">
        <v>0.14000000000000001</v>
      </c>
      <c r="B62" s="1">
        <v>14</v>
      </c>
      <c r="C62" s="1" t="s">
        <v>0</v>
      </c>
      <c r="D62" s="1">
        <v>1</v>
      </c>
      <c r="E62" s="1" t="s">
        <v>1</v>
      </c>
      <c r="F62" s="1">
        <v>6</v>
      </c>
      <c r="G62" s="1" t="s">
        <v>15</v>
      </c>
      <c r="H62" s="1"/>
      <c r="I62" s="1" t="e">
        <f>VLOOKUP(G62,Лист5!$1:$1048576,2,FALSE)</f>
        <v>#N/A</v>
      </c>
    </row>
    <row r="63" spans="1:9" x14ac:dyDescent="0.25">
      <c r="A63" s="1">
        <v>0.08</v>
      </c>
      <c r="B63" s="1">
        <v>8</v>
      </c>
      <c r="C63" s="1" t="s">
        <v>0</v>
      </c>
      <c r="D63" s="1">
        <v>616</v>
      </c>
      <c r="E63" s="1" t="s">
        <v>1</v>
      </c>
      <c r="F63" s="1">
        <v>639</v>
      </c>
      <c r="G63" s="1" t="s">
        <v>27</v>
      </c>
      <c r="H63" s="1"/>
      <c r="I63" s="1" t="str">
        <f>VLOOKUP(G63,Лист5!$1:$1048576,2,FALSE)</f>
        <v>Y</v>
      </c>
    </row>
    <row r="64" spans="1:9" x14ac:dyDescent="0.25">
      <c r="A64" s="1">
        <v>0.03</v>
      </c>
      <c r="B64" s="1">
        <v>3</v>
      </c>
      <c r="C64" s="1" t="s">
        <v>0</v>
      </c>
      <c r="D64" s="1">
        <v>650</v>
      </c>
      <c r="E64" s="1" t="s">
        <v>1</v>
      </c>
      <c r="F64" s="1">
        <v>662</v>
      </c>
      <c r="G64" s="1" t="s">
        <v>43</v>
      </c>
      <c r="H64" s="1"/>
      <c r="I64" s="1" t="str">
        <f>VLOOKUP(G64,Лист5!$1:$1048576,2,FALSE)</f>
        <v>Y</v>
      </c>
    </row>
    <row r="65" spans="1:9" x14ac:dyDescent="0.25">
      <c r="A65" s="1">
        <v>0.03</v>
      </c>
      <c r="B65" s="1">
        <v>3</v>
      </c>
      <c r="C65" s="1" t="s">
        <v>0</v>
      </c>
      <c r="D65" s="1">
        <v>1</v>
      </c>
      <c r="E65" s="1" t="s">
        <v>1</v>
      </c>
      <c r="F65" s="1">
        <v>13</v>
      </c>
      <c r="G65" s="1" t="s">
        <v>23</v>
      </c>
      <c r="H65" s="1"/>
      <c r="I65" s="1" t="e">
        <f>VLOOKUP(G65,Лист5!$1:$1048576,2,FALSE)</f>
        <v>#N/A</v>
      </c>
    </row>
    <row r="66" spans="1:9" x14ac:dyDescent="0.25">
      <c r="A66" s="1">
        <v>0</v>
      </c>
      <c r="B66" s="1">
        <v>0</v>
      </c>
      <c r="C66" s="1" t="s">
        <v>0</v>
      </c>
      <c r="D66" s="1">
        <v>739</v>
      </c>
      <c r="E66" s="1" t="s">
        <v>1</v>
      </c>
      <c r="F66" s="1">
        <v>768</v>
      </c>
      <c r="G66" s="1" t="s">
        <v>26</v>
      </c>
      <c r="H66" s="1"/>
      <c r="I66" s="1" t="str">
        <f>VLOOKUP(G66,Лист5!$1:$1048576,2,FALSE)</f>
        <v>Y</v>
      </c>
    </row>
  </sheetData>
  <mergeCells count="2">
    <mergeCell ref="D1:F1"/>
    <mergeCell ref="T32:T3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C7" sqref="C7"/>
    </sheetView>
  </sheetViews>
  <sheetFormatPr defaultRowHeight="15" x14ac:dyDescent="0.25"/>
  <cols>
    <col min="1" max="1" width="16.28515625" bestFit="1" customWidth="1"/>
  </cols>
  <sheetData>
    <row r="1" spans="1:2" x14ac:dyDescent="0.25">
      <c r="A1" t="s">
        <v>38</v>
      </c>
      <c r="B1" t="s">
        <v>47</v>
      </c>
    </row>
    <row r="2" spans="1:2" x14ac:dyDescent="0.25">
      <c r="A2" t="s">
        <v>40</v>
      </c>
      <c r="B2" t="s">
        <v>47</v>
      </c>
    </row>
    <row r="3" spans="1:2" x14ac:dyDescent="0.25">
      <c r="A3" t="s">
        <v>35</v>
      </c>
      <c r="B3" t="s">
        <v>47</v>
      </c>
    </row>
    <row r="4" spans="1:2" x14ac:dyDescent="0.25">
      <c r="A4" t="s">
        <v>28</v>
      </c>
      <c r="B4" t="s">
        <v>47</v>
      </c>
    </row>
    <row r="5" spans="1:2" x14ac:dyDescent="0.25">
      <c r="A5" t="s">
        <v>42</v>
      </c>
      <c r="B5" t="s">
        <v>47</v>
      </c>
    </row>
    <row r="6" spans="1:2" x14ac:dyDescent="0.25">
      <c r="A6" t="s">
        <v>43</v>
      </c>
      <c r="B6" t="s">
        <v>47</v>
      </c>
    </row>
    <row r="7" spans="1:2" x14ac:dyDescent="0.25">
      <c r="A7" t="s">
        <v>37</v>
      </c>
      <c r="B7" t="s">
        <v>47</v>
      </c>
    </row>
    <row r="8" spans="1:2" x14ac:dyDescent="0.25">
      <c r="A8" t="s">
        <v>31</v>
      </c>
      <c r="B8" t="s">
        <v>47</v>
      </c>
    </row>
    <row r="9" spans="1:2" x14ac:dyDescent="0.25">
      <c r="A9" t="s">
        <v>32</v>
      </c>
      <c r="B9" t="s">
        <v>47</v>
      </c>
    </row>
    <row r="10" spans="1:2" x14ac:dyDescent="0.25">
      <c r="A10" t="s">
        <v>34</v>
      </c>
      <c r="B10" t="s">
        <v>47</v>
      </c>
    </row>
    <row r="11" spans="1:2" x14ac:dyDescent="0.25">
      <c r="A11" t="s">
        <v>27</v>
      </c>
      <c r="B11" t="s">
        <v>47</v>
      </c>
    </row>
    <row r="12" spans="1:2" x14ac:dyDescent="0.25">
      <c r="A12" t="s">
        <v>36</v>
      </c>
      <c r="B12" t="s">
        <v>47</v>
      </c>
    </row>
    <row r="13" spans="1:2" x14ac:dyDescent="0.25">
      <c r="A13" t="s">
        <v>25</v>
      </c>
      <c r="B13" t="s">
        <v>47</v>
      </c>
    </row>
    <row r="14" spans="1:2" x14ac:dyDescent="0.25">
      <c r="A14" t="s">
        <v>30</v>
      </c>
      <c r="B14" t="s">
        <v>47</v>
      </c>
    </row>
    <row r="15" spans="1:2" x14ac:dyDescent="0.25">
      <c r="A15" t="s">
        <v>41</v>
      </c>
      <c r="B15" t="s">
        <v>47</v>
      </c>
    </row>
    <row r="16" spans="1:2" x14ac:dyDescent="0.25">
      <c r="A16" t="s">
        <v>26</v>
      </c>
      <c r="B16" t="s">
        <v>47</v>
      </c>
    </row>
    <row r="17" spans="1:2" x14ac:dyDescent="0.25">
      <c r="A17" t="s">
        <v>39</v>
      </c>
      <c r="B17" t="s">
        <v>47</v>
      </c>
    </row>
    <row r="18" spans="1:2" x14ac:dyDescent="0.25">
      <c r="A18" t="s">
        <v>33</v>
      </c>
      <c r="B18" t="s">
        <v>47</v>
      </c>
    </row>
    <row r="19" spans="1:2" x14ac:dyDescent="0.25">
      <c r="A19" t="s">
        <v>29</v>
      </c>
      <c r="B19" t="s">
        <v>47</v>
      </c>
    </row>
    <row r="20" spans="1:2" x14ac:dyDescent="0.25">
      <c r="A20" t="s">
        <v>24</v>
      </c>
      <c r="B20" t="s">
        <v>47</v>
      </c>
    </row>
  </sheetData>
  <sortState ref="A1:A29">
    <sortCondition ref="A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RGS</vt:lpstr>
      <vt:lpstr>Лист2</vt:lpstr>
      <vt:lpstr>RGS+Pkinase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2013-05-25T17:25:33Z</dcterms:created>
  <dcterms:modified xsi:type="dcterms:W3CDTF">2013-05-25T22:32:04Z</dcterms:modified>
</cp:coreProperties>
</file>