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9090" activeTab="2"/>
  </bookViews>
  <sheets>
    <sheet name="aa_freq" sheetId="1" r:id="rId1"/>
    <sheet name="HPhob" sheetId="2" r:id="rId2"/>
    <sheet name="Comparison" sheetId="3" r:id="rId3"/>
    <sheet name="MW" sheetId="4" r:id="rId4"/>
    <sheet name="pKa pH" sheetId="5" r:id="rId5"/>
    <sheet name="Mean Charge" sheetId="6" r:id="rId6"/>
    <sheet name="E.Coli" sheetId="7" r:id="rId7"/>
  </sheets>
  <definedNames/>
  <calcPr fullCalcOnLoad="1"/>
</workbook>
</file>

<file path=xl/sharedStrings.xml><?xml version="1.0" encoding="utf-8"?>
<sst xmlns="http://schemas.openxmlformats.org/spreadsheetml/2006/main" count="900" uniqueCount="152">
  <si>
    <t>A</t>
  </si>
  <si>
    <t>Ala</t>
  </si>
  <si>
    <t>R</t>
  </si>
  <si>
    <t>Arg</t>
  </si>
  <si>
    <t>N</t>
  </si>
  <si>
    <t>Asn</t>
  </si>
  <si>
    <t>Аспаргин</t>
  </si>
  <si>
    <t>D</t>
  </si>
  <si>
    <t>Asp</t>
  </si>
  <si>
    <t>Аспаргиновая кислота</t>
  </si>
  <si>
    <t>C</t>
  </si>
  <si>
    <t>Cys</t>
  </si>
  <si>
    <t>Цистеин</t>
  </si>
  <si>
    <t>Q</t>
  </si>
  <si>
    <t>Gln</t>
  </si>
  <si>
    <t>Глутамин</t>
  </si>
  <si>
    <t>E</t>
  </si>
  <si>
    <t>Glu</t>
  </si>
  <si>
    <t>Глутаминовая кислота</t>
  </si>
  <si>
    <t>G</t>
  </si>
  <si>
    <t>Gly</t>
  </si>
  <si>
    <t>H</t>
  </si>
  <si>
    <t>His</t>
  </si>
  <si>
    <t>Гистидин</t>
  </si>
  <si>
    <t>I</t>
  </si>
  <si>
    <t>Ile</t>
  </si>
  <si>
    <t>L</t>
  </si>
  <si>
    <t>Leu</t>
  </si>
  <si>
    <t>K</t>
  </si>
  <si>
    <t>Lys</t>
  </si>
  <si>
    <t>Лизин</t>
  </si>
  <si>
    <t>M</t>
  </si>
  <si>
    <t>Met</t>
  </si>
  <si>
    <t>F</t>
  </si>
  <si>
    <t>Phe</t>
  </si>
  <si>
    <t>P</t>
  </si>
  <si>
    <t>Pro</t>
  </si>
  <si>
    <t>S</t>
  </si>
  <si>
    <t>Ser</t>
  </si>
  <si>
    <t>Серин</t>
  </si>
  <si>
    <t>T</t>
  </si>
  <si>
    <t>Thr</t>
  </si>
  <si>
    <t>Треонин</t>
  </si>
  <si>
    <t>W</t>
  </si>
  <si>
    <t>Trp</t>
  </si>
  <si>
    <t>Триптофан</t>
  </si>
  <si>
    <t>Y</t>
  </si>
  <si>
    <t>Tyr</t>
  </si>
  <si>
    <t>Тирозин</t>
  </si>
  <si>
    <t>V</t>
  </si>
  <si>
    <t>Val</t>
  </si>
  <si>
    <t>Однобуквенные(лат.)</t>
  </si>
  <si>
    <t>Молекулярные массы</t>
  </si>
  <si>
    <t>HEMN_ECOLI</t>
  </si>
  <si>
    <t>Частота встречаемости АК в белке в HEMN_ECOLI</t>
  </si>
  <si>
    <t>АК</t>
  </si>
  <si>
    <t>ЧИСЛО АК</t>
  </si>
  <si>
    <t>ЧАСТОТА АК</t>
  </si>
  <si>
    <t>Tab from AA_Eisenberg.txt</t>
  </si>
  <si>
    <t>Eisenberg normalized consensus hydrophobicity values, Average of 5 other scales,</t>
  </si>
  <si>
    <t xml:space="preserve">Selected (H) normalized values as published in: </t>
  </si>
  <si>
    <t xml:space="preserve">D, Eisenberg, E, Schwarz, M, Komaromy and R, Wall: " Analysis of Membrane and </t>
  </si>
  <si>
    <t>Surface Protein Sequences with the Hydrophobic Moment Plot", J, Mol, Biol, 179 (1984), 125-142,</t>
  </si>
  <si>
    <t xml:space="preserve">Tab from AA_Hexp.txt </t>
  </si>
  <si>
    <t xml:space="preserve"> Arg</t>
  </si>
  <si>
    <t xml:space="preserve"> Lys</t>
  </si>
  <si>
    <t xml:space="preserve"> Asn</t>
  </si>
  <si>
    <t xml:space="preserve"> Gln</t>
  </si>
  <si>
    <t xml:space="preserve"> Glu</t>
  </si>
  <si>
    <t xml:space="preserve"> Asp</t>
  </si>
  <si>
    <t xml:space="preserve"> His</t>
  </si>
  <si>
    <t xml:space="preserve"> Tyr</t>
  </si>
  <si>
    <t xml:space="preserve"> Ser</t>
  </si>
  <si>
    <t xml:space="preserve"> Gly</t>
  </si>
  <si>
    <t xml:space="preserve"> Thr</t>
  </si>
  <si>
    <t xml:space="preserve"> Ala</t>
  </si>
  <si>
    <t xml:space="preserve"> Cys</t>
  </si>
  <si>
    <t xml:space="preserve"> Met</t>
  </si>
  <si>
    <t xml:space="preserve"> Pro</t>
  </si>
  <si>
    <t xml:space="preserve"> Val</t>
  </si>
  <si>
    <t xml:space="preserve"> Trp</t>
  </si>
  <si>
    <t xml:space="preserve"> Leu</t>
  </si>
  <si>
    <t xml:space="preserve"> Ile</t>
  </si>
  <si>
    <t xml:space="preserve"> Phe</t>
  </si>
  <si>
    <t xml:space="preserve">Calculated values (H) for hydrophathy based on the transfer of solutes from water to alkalane solvents. </t>
  </si>
  <si>
    <t>Free energy changes are corrected for self-solvation.</t>
  </si>
  <si>
    <t xml:space="preserve">M.A. Roseman: "Hydrophilicity of Polar Amino Acid Side-chains is Markedly Reduced by Flanking Peptide Bonds". </t>
  </si>
  <si>
    <t>J. Mol. Biol. 200 (1988), 513-522.</t>
  </si>
  <si>
    <t>Tab from AA_K&amp;D.txt</t>
  </si>
  <si>
    <t>Kyte&amp;Doolittle hydropathy values of amino acid residues.</t>
  </si>
  <si>
    <t xml:space="preserve">Selected (H) as published in: </t>
  </si>
  <si>
    <t>J. Kyte and R.F. Doolittle: "A Simple Method for Displaying the Hydropathic Character of a Protein".</t>
  </si>
  <si>
    <t>J. Mol. Biol. 157(1982)105-132.</t>
  </si>
  <si>
    <t>Mixed tab</t>
  </si>
  <si>
    <t>Based on Transfer of solutes from water to alkalane solvents</t>
  </si>
  <si>
    <t>Eisenberg normalized consensus hydrophobicity values</t>
  </si>
  <si>
    <t>Kyte&amp;Doolittle hydropathy values of amino acid residues</t>
  </si>
  <si>
    <t>Aminoacid</t>
  </si>
  <si>
    <t>Амино­кислота</t>
  </si>
  <si>
    <t>Русское название</t>
  </si>
  <si>
    <t>Что вычисляем?</t>
  </si>
  <si>
    <t>Значения рН</t>
  </si>
  <si>
    <t>ХН</t>
  </si>
  <si>
    <t>Х</t>
  </si>
  <si>
    <t>Заряд боковой группы</t>
  </si>
  <si>
    <t xml:space="preserve"> [Х]/[Х-Н]</t>
  </si>
  <si>
    <t>Средний заряд</t>
  </si>
  <si>
    <t>преобладает положительно заряженная форма</t>
  </si>
  <si>
    <t>преобладает отрицательная форма</t>
  </si>
  <si>
    <t>отношение положительно заряженных к нейтральным формам варируется от 0,01 до 100</t>
  </si>
  <si>
    <t>отношение отрицательно заряженных к нейтральным формам варируется от 0,01 до 100</t>
  </si>
  <si>
    <t>преобладает нейтральная форма</t>
  </si>
  <si>
    <t>note:</t>
  </si>
  <si>
    <t>Average frequencies in Hemn_Ecoli</t>
  </si>
  <si>
    <t>Средний электрический заряд боковых групп при разных значениях рН</t>
  </si>
  <si>
    <r>
      <t>pК</t>
    </r>
    <r>
      <rPr>
        <i/>
        <vertAlign val="subscript"/>
        <sz val="10"/>
        <color indexed="53"/>
        <rFont val="Times New Roman"/>
        <family val="1"/>
      </rPr>
      <t>а</t>
    </r>
    <r>
      <rPr>
        <sz val="10"/>
        <color indexed="53"/>
        <rFont val="Times New Roman"/>
        <family val="1"/>
      </rPr>
      <t xml:space="preserve"> боковой группы</t>
    </r>
  </si>
  <si>
    <t>TAB1</t>
  </si>
  <si>
    <t>TAB2</t>
  </si>
  <si>
    <t>ак, которые могут быть заряженны положительно</t>
  </si>
  <si>
    <t>ак, которые могут быть заряженны отрицательно</t>
  </si>
  <si>
    <t>г/моль</t>
  </si>
  <si>
    <t>Суммарная масса всех аминокислот белка:</t>
  </si>
  <si>
    <t>Колво ак в белке:</t>
  </si>
  <si>
    <t>шт</t>
  </si>
  <si>
    <t>Молекулярная масса белка:</t>
  </si>
  <si>
    <t>Масса воды:</t>
  </si>
  <si>
    <t>Average frequencies of aa in Hemn_Ecoli</t>
  </si>
  <si>
    <t>Total prosentage of hydrophobic aa in hemn</t>
  </si>
  <si>
    <t>Total prosentage of hydrophilic aa in hemn</t>
  </si>
  <si>
    <t>Total prosentage of neutral aa in hemn</t>
  </si>
  <si>
    <t>MEAN CHARGE OF AA WITHIN DIFFERENT VALUES OF pH</t>
  </si>
  <si>
    <t>MEAN CHARGE OF HEMN ECOLI WITHIN DIFFERENT VALUES OF pH</t>
  </si>
  <si>
    <t>Nubrer of AA in the protein</t>
  </si>
  <si>
    <t>Charge of the protein</t>
  </si>
  <si>
    <t>Most frequent AA in Ecoli proteome</t>
  </si>
  <si>
    <t>Less frequent AA in Ecoli proteome</t>
  </si>
  <si>
    <r>
      <t>Cредний заряд равен –</t>
    </r>
    <r>
      <rPr>
        <b/>
        <i/>
        <sz val="11"/>
        <rFont val="Times New Roman"/>
        <family val="1"/>
      </rPr>
      <t>A/</t>
    </r>
    <r>
      <rPr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A+</t>
    </r>
    <r>
      <rPr>
        <sz val="11"/>
        <rFont val="Times New Roman"/>
        <family val="1"/>
      </rPr>
      <t>1) для случая отрицательного заряда и 1</t>
    </r>
    <r>
      <rPr>
        <b/>
        <i/>
        <sz val="11"/>
        <rFont val="Times New Roman"/>
        <family val="1"/>
      </rPr>
      <t>/</t>
    </r>
    <r>
      <rPr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A+</t>
    </r>
    <r>
      <rPr>
        <sz val="11"/>
        <rFont val="Times New Roman"/>
        <family val="1"/>
      </rPr>
      <t xml:space="preserve">1) для случая положительного заряда, где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 - это отношение концентрация непротонированной формы остатка к протонированной</t>
    </r>
  </si>
  <si>
    <t>NOTE:</t>
  </si>
  <si>
    <t>Числа в таблице были взяты из листа pKa pH</t>
  </si>
  <si>
    <t>Суммарное количество остатков в белке:</t>
  </si>
  <si>
    <t>Ratio of number of hydrophilic aa to number of hydrophobic in Hemn_Ecoli</t>
  </si>
  <si>
    <t>Most frequent AA in Hemn_Ecoli</t>
  </si>
  <si>
    <t>Less frequent AA in Hemn_Ecoli</t>
  </si>
  <si>
    <t>Аргинин</t>
  </si>
  <si>
    <t xml:space="preserve">Ratio of number of hydrophilic aa to number of hydrophobic </t>
  </si>
  <si>
    <t>Average frequencies in</t>
  </si>
  <si>
    <t>Hemn_Ecoli</t>
  </si>
  <si>
    <t>Ecoli's proteome</t>
  </si>
  <si>
    <r>
      <t>Bacteria transport proteins TC.2A</t>
    </r>
    <r>
      <rPr>
        <sz val="10"/>
        <color indexed="53"/>
        <rFont val="Arial"/>
        <family val="0"/>
      </rPr>
      <t xml:space="preserve"> </t>
    </r>
  </si>
  <si>
    <t>Процентное содержание в Hemn_Ecoli</t>
  </si>
  <si>
    <t>Процентное содержание в протеоме E.coli</t>
  </si>
  <si>
    <t>Эквивалентное содержание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</si>
</sst>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53"/>
      <name val="Arial"/>
      <family val="0"/>
    </font>
    <font>
      <b/>
      <sz val="12"/>
      <name val="Arial"/>
      <family val="2"/>
    </font>
    <font>
      <sz val="8"/>
      <color indexed="16"/>
      <name val="Courier New"/>
      <family val="3"/>
    </font>
    <font>
      <sz val="10"/>
      <color indexed="55"/>
      <name val="Arial"/>
      <family val="0"/>
    </font>
    <font>
      <sz val="12"/>
      <color indexed="53"/>
      <name val="Times New Roman"/>
      <family val="1"/>
    </font>
    <font>
      <sz val="10"/>
      <color indexed="23"/>
      <name val="Arial"/>
      <family val="0"/>
    </font>
    <font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i/>
      <vertAlign val="subscript"/>
      <sz val="10"/>
      <color indexed="53"/>
      <name val="Times New Roman"/>
      <family val="1"/>
    </font>
    <font>
      <sz val="11"/>
      <color indexed="53"/>
      <name val="Times New Roman"/>
      <family val="1"/>
    </font>
    <font>
      <b/>
      <sz val="10"/>
      <color indexed="53"/>
      <name val="Arial"/>
      <family val="2"/>
    </font>
    <font>
      <sz val="10"/>
      <color indexed="20"/>
      <name val="Arial"/>
      <family val="0"/>
    </font>
    <font>
      <sz val="10"/>
      <color indexed="54"/>
      <name val="Arial"/>
      <family val="0"/>
    </font>
    <font>
      <b/>
      <sz val="14"/>
      <color indexed="53"/>
      <name val="Arial"/>
      <family val="2"/>
    </font>
    <font>
      <sz val="10"/>
      <color indexed="48"/>
      <name val="Arial"/>
      <family val="0"/>
    </font>
    <font>
      <sz val="12"/>
      <color indexed="53"/>
      <name val="Arial"/>
      <family val="0"/>
    </font>
    <font>
      <sz val="10"/>
      <color indexed="16"/>
      <name val="Arial"/>
      <family val="2"/>
    </font>
    <font>
      <b/>
      <sz val="14"/>
      <color indexed="53"/>
      <name val="Times New Roman"/>
      <family val="1"/>
    </font>
    <font>
      <sz val="14"/>
      <color indexed="53"/>
      <name val="Arial"/>
      <family val="2"/>
    </font>
    <font>
      <b/>
      <sz val="23.5"/>
      <name val="Arial"/>
      <family val="0"/>
    </font>
    <font>
      <sz val="19.5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4"/>
      <color indexed="10"/>
      <name val="Arial"/>
      <family val="0"/>
    </font>
    <font>
      <b/>
      <sz val="11"/>
      <color indexed="53"/>
      <name val="Courier New"/>
      <family val="3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16"/>
      <name val="Arial"/>
      <family val="2"/>
    </font>
    <font>
      <sz val="15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7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11" fillId="0" borderId="0" xfId="0" applyFont="1" applyAlignment="1">
      <alignment/>
    </xf>
    <xf numFmtId="175" fontId="11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2" fontId="0" fillId="2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170" fontId="17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0" fontId="9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17" fillId="0" borderId="0" xfId="0" applyFont="1" applyAlignment="1">
      <alignment/>
    </xf>
    <xf numFmtId="0" fontId="33" fillId="0" borderId="0" xfId="0" applyFont="1" applyAlignment="1">
      <alignment/>
    </xf>
    <xf numFmtId="170" fontId="11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1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Сравнительная гистограмма среднего процентного содержания аминокислот в Hemn_Ecoli и в протеоме E.Coli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27"/>
          <c:w val="0.78825"/>
          <c:h val="0.7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Comparison!$B$1</c:f>
              <c:strCache>
                <c:ptCount val="1"/>
                <c:pt idx="0">
                  <c:v>Процентное содержание в Hemn_Ecoli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Comparison!$A$2:$A$21</c:f>
              <c:strCache/>
            </c:strRef>
          </c:cat>
          <c:val>
            <c:numRef>
              <c:f>Comparison!$B$2:$B$21</c:f>
              <c:numCache/>
            </c:numRef>
          </c:val>
        </c:ser>
        <c:ser>
          <c:idx val="0"/>
          <c:order val="1"/>
          <c:tx>
            <c:strRef>
              <c:f>Comparison!$C$1</c:f>
              <c:strCache>
                <c:ptCount val="1"/>
                <c:pt idx="0">
                  <c:v>Процентное содержание в протеоме E.coli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Comparison!$A$2:$A$21</c:f>
              <c:strCache/>
            </c:strRef>
          </c:cat>
          <c:val>
            <c:numRef>
              <c:f>Comparison!$C$2:$C$21</c:f>
              <c:numCache/>
            </c:numRef>
          </c:val>
        </c:ser>
        <c:axId val="9979144"/>
        <c:axId val="22703433"/>
      </c:barChart>
      <c:lineChart>
        <c:grouping val="standard"/>
        <c:varyColors val="0"/>
        <c:ser>
          <c:idx val="2"/>
          <c:order val="2"/>
          <c:tx>
            <c:strRef>
              <c:f>Comparison!$D$1</c:f>
              <c:strCache>
                <c:ptCount val="1"/>
                <c:pt idx="0">
                  <c:v>Эквивалентное содержание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Comparison!$A$2:$A$21</c:f>
              <c:strCache/>
            </c:strRef>
          </c:cat>
          <c:val>
            <c:numRef>
              <c:f>Comparison!$D$2:$D$21</c:f>
              <c:numCache/>
            </c:numRef>
          </c:val>
          <c:smooth val="0"/>
        </c:ser>
        <c:axId val="3004306"/>
        <c:axId val="27038755"/>
      </c:lineChart>
      <c:catAx>
        <c:axId val="9979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Аминокислота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2703433"/>
        <c:crosses val="autoZero"/>
        <c:auto val="0"/>
        <c:lblOffset val="100"/>
        <c:tickLblSkip val="1"/>
        <c:noMultiLvlLbl val="0"/>
      </c:catAx>
      <c:valAx>
        <c:axId val="22703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Процентное содержание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9979144"/>
        <c:crossesAt val="1"/>
        <c:crossBetween val="between"/>
        <c:dispUnits/>
      </c:valAx>
      <c:catAx>
        <c:axId val="3004306"/>
        <c:scaling>
          <c:orientation val="minMax"/>
        </c:scaling>
        <c:axPos val="b"/>
        <c:delete val="1"/>
        <c:majorTickMark val="in"/>
        <c:minorTickMark val="none"/>
        <c:tickLblPos val="nextTo"/>
        <c:crossAx val="27038755"/>
        <c:crosses val="autoZero"/>
        <c:auto val="0"/>
        <c:lblOffset val="100"/>
        <c:noMultiLvlLbl val="0"/>
      </c:catAx>
      <c:valAx>
        <c:axId val="27038755"/>
        <c:scaling>
          <c:orientation val="minMax"/>
        </c:scaling>
        <c:axPos val="l"/>
        <c:delete val="1"/>
        <c:majorTickMark val="in"/>
        <c:minorTickMark val="none"/>
        <c:tickLblPos val="nextTo"/>
        <c:crossAx val="3004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12725"/>
          <c:w val="0.32375"/>
          <c:h val="0.34675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Average frequencies of AA in E.Coli proteome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'E.Coli'!$A$2:$A$21</c:f>
              <c:strCache/>
            </c:strRef>
          </c:cat>
          <c:val>
            <c:numRef>
              <c:f>'E.Coli'!$B$2:$B$21</c:f>
              <c:numCache/>
            </c:numRef>
          </c:val>
        </c:ser>
        <c:firstSliceAng val="139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12</xdr:col>
      <xdr:colOff>38100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0" y="3505200"/>
        <a:ext cx="73533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9525</xdr:rowOff>
    </xdr:from>
    <xdr:to>
      <xdr:col>18</xdr:col>
      <xdr:colOff>114300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2028825" y="171450"/>
        <a:ext cx="90582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workbookViewId="0" topLeftCell="A10">
      <selection activeCell="A12" sqref="A12:C31"/>
    </sheetView>
  </sheetViews>
  <sheetFormatPr defaultColWidth="9.140625" defaultRowHeight="12.75"/>
  <cols>
    <col min="1" max="1" width="3.8515625" style="0" customWidth="1"/>
    <col min="2" max="2" width="4.57421875" style="0" bestFit="1" customWidth="1"/>
    <col min="3" max="3" width="7.7109375" style="0" customWidth="1"/>
    <col min="4" max="20" width="2.00390625" style="0" bestFit="1" customWidth="1"/>
    <col min="21" max="21" width="4.00390625" style="0" bestFit="1" customWidth="1"/>
    <col min="22" max="22" width="2.00390625" style="0" bestFit="1" customWidth="1"/>
    <col min="23" max="23" width="4.00390625" style="0" bestFit="1" customWidth="1"/>
    <col min="24" max="59" width="2.00390625" style="0" bestFit="1" customWidth="1"/>
  </cols>
  <sheetData>
    <row r="1" ht="15.75">
      <c r="A1" s="4" t="s">
        <v>53</v>
      </c>
    </row>
    <row r="2" spans="1:59" ht="12.75">
      <c r="A2" s="5" t="s">
        <v>31</v>
      </c>
      <c r="B2" s="5" t="s">
        <v>37</v>
      </c>
      <c r="C2" s="5" t="s">
        <v>49</v>
      </c>
      <c r="D2" s="5" t="s">
        <v>13</v>
      </c>
      <c r="E2" s="5" t="s">
        <v>13</v>
      </c>
      <c r="F2" s="5" t="s">
        <v>24</v>
      </c>
      <c r="G2" s="5" t="s">
        <v>7</v>
      </c>
      <c r="H2" s="5" t="s">
        <v>43</v>
      </c>
      <c r="I2" s="5" t="s">
        <v>7</v>
      </c>
      <c r="J2" s="5" t="s">
        <v>26</v>
      </c>
      <c r="K2" s="5" t="s">
        <v>0</v>
      </c>
      <c r="L2" s="5" t="s">
        <v>26</v>
      </c>
      <c r="M2" s="5" t="s">
        <v>24</v>
      </c>
      <c r="N2" s="5" t="s">
        <v>13</v>
      </c>
      <c r="O2" s="5" t="s">
        <v>28</v>
      </c>
      <c r="P2" s="5" t="s">
        <v>46</v>
      </c>
      <c r="Q2" s="5" t="s">
        <v>4</v>
      </c>
      <c r="R2" s="5" t="s">
        <v>46</v>
      </c>
      <c r="S2" s="5" t="s">
        <v>37</v>
      </c>
      <c r="T2" s="5" t="s">
        <v>19</v>
      </c>
      <c r="U2" s="5" t="s">
        <v>35</v>
      </c>
      <c r="V2" s="5" t="s">
        <v>2</v>
      </c>
      <c r="W2" s="5" t="s">
        <v>46</v>
      </c>
      <c r="X2" s="5" t="s">
        <v>40</v>
      </c>
      <c r="Y2" s="5" t="s">
        <v>37</v>
      </c>
      <c r="Z2" s="5" t="s">
        <v>46</v>
      </c>
      <c r="AA2" s="5" t="s">
        <v>35</v>
      </c>
      <c r="AB2" s="5" t="s">
        <v>40</v>
      </c>
      <c r="AC2" s="5" t="s">
        <v>0</v>
      </c>
      <c r="AD2" s="5" t="s">
        <v>26</v>
      </c>
      <c r="AE2" s="5" t="s">
        <v>16</v>
      </c>
      <c r="AF2" s="5" t="s">
        <v>33</v>
      </c>
      <c r="AG2" s="5" t="s">
        <v>37</v>
      </c>
      <c r="AH2" s="5" t="s">
        <v>16</v>
      </c>
      <c r="AI2" s="5" t="s">
        <v>7</v>
      </c>
      <c r="AJ2" s="5" t="s">
        <v>33</v>
      </c>
      <c r="AK2" s="5" t="s">
        <v>19</v>
      </c>
      <c r="AL2" s="5" t="s">
        <v>16</v>
      </c>
      <c r="AM2" s="5" t="s">
        <v>13</v>
      </c>
      <c r="AN2" s="5" t="s">
        <v>0</v>
      </c>
      <c r="AO2" s="5" t="s">
        <v>33</v>
      </c>
      <c r="AP2" s="5" t="s">
        <v>26</v>
      </c>
      <c r="AQ2" s="5" t="s">
        <v>13</v>
      </c>
      <c r="AR2" s="5" t="s">
        <v>0</v>
      </c>
      <c r="AS2" s="5" t="s">
        <v>49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2.75">
      <c r="A3" s="5" t="s">
        <v>0</v>
      </c>
      <c r="B3" s="5" t="s">
        <v>2</v>
      </c>
      <c r="C3" s="5" t="s">
        <v>46</v>
      </c>
      <c r="D3" s="5" t="s">
        <v>35</v>
      </c>
      <c r="E3" s="5" t="s">
        <v>16</v>
      </c>
      <c r="F3" s="5" t="s">
        <v>2</v>
      </c>
      <c r="G3" s="5" t="s">
        <v>35</v>
      </c>
      <c r="H3" s="5" t="s">
        <v>26</v>
      </c>
      <c r="I3" s="5" t="s">
        <v>37</v>
      </c>
      <c r="J3" s="5" t="s">
        <v>26</v>
      </c>
      <c r="K3" s="5" t="s">
        <v>46</v>
      </c>
      <c r="L3" s="5" t="s">
        <v>49</v>
      </c>
      <c r="M3" s="5" t="s">
        <v>21</v>
      </c>
      <c r="N3" s="5" t="s">
        <v>24</v>
      </c>
      <c r="O3" s="5" t="s">
        <v>35</v>
      </c>
      <c r="P3" s="5" t="s">
        <v>33</v>
      </c>
      <c r="Q3" s="5" t="s">
        <v>10</v>
      </c>
      <c r="R3" s="5" t="s">
        <v>21</v>
      </c>
      <c r="S3" s="5" t="s">
        <v>28</v>
      </c>
      <c r="T3" s="5" t="s">
        <v>26</v>
      </c>
      <c r="U3" s="5" t="s">
        <v>10</v>
      </c>
      <c r="V3" s="5" t="s">
        <v>46</v>
      </c>
      <c r="W3" s="5" t="s">
        <v>33</v>
      </c>
      <c r="X3" s="5" t="s">
        <v>10</v>
      </c>
      <c r="Y3" s="5" t="s">
        <v>19</v>
      </c>
      <c r="Z3" s="5" t="s">
        <v>10</v>
      </c>
      <c r="AA3" s="5" t="s">
        <v>4</v>
      </c>
      <c r="AB3" s="5" t="s">
        <v>28</v>
      </c>
      <c r="AC3" s="5" t="s">
        <v>24</v>
      </c>
      <c r="AD3" s="5" t="s">
        <v>49</v>
      </c>
      <c r="AE3" s="5" t="s">
        <v>40</v>
      </c>
      <c r="AF3" s="5" t="s">
        <v>2</v>
      </c>
      <c r="AG3" s="5" t="s">
        <v>13</v>
      </c>
      <c r="AH3" s="5" t="s">
        <v>13</v>
      </c>
      <c r="AI3" s="5" t="s">
        <v>21</v>
      </c>
      <c r="AJ3" s="5" t="s">
        <v>28</v>
      </c>
      <c r="AK3" s="5" t="s">
        <v>0</v>
      </c>
      <c r="AL3" s="5" t="s">
        <v>7</v>
      </c>
      <c r="AM3" s="5" t="s">
        <v>13</v>
      </c>
      <c r="AN3" s="5" t="s">
        <v>46</v>
      </c>
      <c r="AO3" s="5" t="s">
        <v>26</v>
      </c>
      <c r="AP3" s="5" t="s">
        <v>7</v>
      </c>
      <c r="AQ3" s="5" t="s">
        <v>0</v>
      </c>
      <c r="AR3" s="5" t="s">
        <v>26</v>
      </c>
      <c r="AS3" s="5" t="s">
        <v>16</v>
      </c>
      <c r="AT3" s="5" t="s">
        <v>13</v>
      </c>
      <c r="AU3" s="5" t="s">
        <v>16</v>
      </c>
      <c r="AV3" s="5" t="s">
        <v>24</v>
      </c>
      <c r="AW3" s="5" t="s">
        <v>49</v>
      </c>
      <c r="AX3" s="5" t="s">
        <v>21</v>
      </c>
      <c r="AY3" s="5" t="s">
        <v>2</v>
      </c>
      <c r="AZ3" s="5" t="s">
        <v>0</v>
      </c>
      <c r="BA3" s="5" t="s">
        <v>35</v>
      </c>
      <c r="BB3" s="5" t="s">
        <v>26</v>
      </c>
      <c r="BC3" s="5" t="s">
        <v>33</v>
      </c>
      <c r="BD3" s="5" t="s">
        <v>0</v>
      </c>
      <c r="BE3" s="5" t="s">
        <v>19</v>
      </c>
      <c r="BF3" s="5" t="s">
        <v>2</v>
      </c>
      <c r="BG3" s="5" t="s">
        <v>21</v>
      </c>
    </row>
    <row r="4" spans="1:59" ht="12.75">
      <c r="A4" s="5" t="s">
        <v>49</v>
      </c>
      <c r="B4" s="5" t="s">
        <v>37</v>
      </c>
      <c r="C4" s="5" t="s">
        <v>13</v>
      </c>
      <c r="D4" s="5" t="s">
        <v>26</v>
      </c>
      <c r="E4" s="5" t="s">
        <v>21</v>
      </c>
      <c r="F4" s="5" t="s">
        <v>43</v>
      </c>
      <c r="G4" s="5" t="s">
        <v>19</v>
      </c>
      <c r="H4" s="5" t="s">
        <v>19</v>
      </c>
      <c r="I4" s="5" t="s">
        <v>19</v>
      </c>
      <c r="J4" s="5" t="s">
        <v>40</v>
      </c>
      <c r="K4" s="5" t="s">
        <v>35</v>
      </c>
      <c r="L4" s="5" t="s">
        <v>40</v>
      </c>
      <c r="M4" s="5" t="s">
        <v>46</v>
      </c>
      <c r="N4" s="5" t="s">
        <v>26</v>
      </c>
      <c r="O4" s="5" t="s">
        <v>4</v>
      </c>
      <c r="P4" s="5" t="s">
        <v>28</v>
      </c>
      <c r="Q4" s="5" t="s">
        <v>0</v>
      </c>
      <c r="R4" s="5" t="s">
        <v>13</v>
      </c>
      <c r="S4" s="5" t="s">
        <v>24</v>
      </c>
      <c r="T4" s="5" t="s">
        <v>37</v>
      </c>
      <c r="U4" s="5" t="s">
        <v>2</v>
      </c>
      <c r="V4" s="5" t="s">
        <v>26</v>
      </c>
      <c r="W4" s="5" t="s">
        <v>31</v>
      </c>
      <c r="X4" s="5" t="s">
        <v>28</v>
      </c>
      <c r="Y4" s="5" t="s">
        <v>26</v>
      </c>
      <c r="Z4" s="5" t="s">
        <v>26</v>
      </c>
      <c r="AA4" s="5" t="s">
        <v>2</v>
      </c>
      <c r="AB4" s="5" t="s">
        <v>16</v>
      </c>
      <c r="AC4" s="5" t="s">
        <v>4</v>
      </c>
      <c r="AD4" s="5" t="s">
        <v>33</v>
      </c>
      <c r="AE4" s="5" t="s">
        <v>13</v>
      </c>
      <c r="AF4" s="5" t="s">
        <v>33</v>
      </c>
      <c r="AG4" s="5" t="s">
        <v>4</v>
      </c>
      <c r="AH4" s="5" t="s">
        <v>0</v>
      </c>
      <c r="AI4" s="5" t="s">
        <v>7</v>
      </c>
      <c r="AJ4" s="5" t="s">
        <v>0</v>
      </c>
      <c r="AK4" s="5" t="s">
        <v>16</v>
      </c>
      <c r="AL4" s="5" t="s">
        <v>24</v>
      </c>
      <c r="AM4" s="5" t="s">
        <v>37</v>
      </c>
      <c r="AN4" s="5" t="s">
        <v>24</v>
      </c>
      <c r="AO4" s="5" t="s">
        <v>16</v>
      </c>
      <c r="AP4" s="5" t="s">
        <v>49</v>
      </c>
      <c r="AQ4" s="5" t="s">
        <v>7</v>
      </c>
      <c r="AR4" s="5" t="s">
        <v>35</v>
      </c>
      <c r="AS4" s="5" t="s">
        <v>2</v>
      </c>
      <c r="AT4" s="5" t="s">
        <v>16</v>
      </c>
      <c r="AU4" s="5" t="s">
        <v>24</v>
      </c>
      <c r="AV4" s="5" t="s">
        <v>16</v>
      </c>
      <c r="AW4" s="5" t="s">
        <v>26</v>
      </c>
      <c r="AX4" s="5" t="s">
        <v>7</v>
      </c>
      <c r="AY4" s="5" t="s">
        <v>49</v>
      </c>
      <c r="AZ4" s="5" t="s">
        <v>26</v>
      </c>
      <c r="BA4" s="5" t="s">
        <v>7</v>
      </c>
      <c r="BB4" s="5" t="s">
        <v>21</v>
      </c>
      <c r="BC4" s="5" t="s">
        <v>26</v>
      </c>
      <c r="BD4" s="5" t="s">
        <v>2</v>
      </c>
      <c r="BE4" s="5" t="s">
        <v>0</v>
      </c>
      <c r="BF4" s="5" t="s">
        <v>16</v>
      </c>
      <c r="BG4" s="5" t="s">
        <v>19</v>
      </c>
    </row>
    <row r="5" spans="1:59" ht="12.75">
      <c r="A5" s="5" t="s">
        <v>33</v>
      </c>
      <c r="B5" s="5" t="s">
        <v>4</v>
      </c>
      <c r="C5" s="5" t="s">
        <v>2</v>
      </c>
      <c r="D5" s="5" t="s">
        <v>26</v>
      </c>
      <c r="E5" s="5" t="s">
        <v>37</v>
      </c>
      <c r="F5" s="5" t="s">
        <v>31</v>
      </c>
      <c r="G5" s="5" t="s">
        <v>19</v>
      </c>
      <c r="H5" s="5" t="s">
        <v>49</v>
      </c>
      <c r="I5" s="5" t="s">
        <v>13</v>
      </c>
      <c r="J5" s="5" t="s">
        <v>7</v>
      </c>
      <c r="K5" s="5" t="s">
        <v>33</v>
      </c>
      <c r="L5" s="5" t="s">
        <v>4</v>
      </c>
      <c r="M5" s="5" t="s">
        <v>28</v>
      </c>
      <c r="N5" s="5" t="s">
        <v>16</v>
      </c>
      <c r="O5" s="5" t="s">
        <v>49</v>
      </c>
      <c r="P5" s="5" t="s">
        <v>13</v>
      </c>
      <c r="Q5" s="5" t="s">
        <v>2</v>
      </c>
      <c r="R5" s="5" t="s">
        <v>26</v>
      </c>
      <c r="S5" s="5" t="s">
        <v>49</v>
      </c>
      <c r="T5" s="5" t="s">
        <v>4</v>
      </c>
      <c r="U5" s="5" t="s">
        <v>2</v>
      </c>
      <c r="V5" s="5" t="s">
        <v>16</v>
      </c>
      <c r="W5" s="5" t="s">
        <v>13</v>
      </c>
      <c r="X5" s="5" t="s">
        <v>7</v>
      </c>
      <c r="Y5" s="5" t="s">
        <v>16</v>
      </c>
      <c r="Z5" s="5" t="s">
        <v>16</v>
      </c>
      <c r="AA5" s="5" t="s">
        <v>33</v>
      </c>
      <c r="AB5" s="5" t="s">
        <v>24</v>
      </c>
      <c r="AC5" s="5" t="s">
        <v>33</v>
      </c>
      <c r="AD5" s="5" t="s">
        <v>0</v>
      </c>
      <c r="AE5" s="5" t="s">
        <v>26</v>
      </c>
      <c r="AF5" s="5" t="s">
        <v>26</v>
      </c>
      <c r="AG5" s="5" t="s">
        <v>4</v>
      </c>
      <c r="AH5" s="5" t="s">
        <v>21</v>
      </c>
      <c r="AI5" s="5" t="s">
        <v>0</v>
      </c>
      <c r="AJ5" s="5" t="s">
        <v>2</v>
      </c>
      <c r="AK5" s="5" t="s">
        <v>16</v>
      </c>
      <c r="AL5" s="5" t="s">
        <v>24</v>
      </c>
      <c r="AM5" s="5" t="s">
        <v>19</v>
      </c>
      <c r="AN5" s="5" t="s">
        <v>33</v>
      </c>
      <c r="AO5" s="5" t="s">
        <v>40</v>
      </c>
      <c r="AP5" s="5" t="s">
        <v>37</v>
      </c>
      <c r="AQ5" s="5" t="s">
        <v>40</v>
      </c>
      <c r="AR5" s="5" t="s">
        <v>4</v>
      </c>
      <c r="AS5" s="5" t="s">
        <v>24</v>
      </c>
      <c r="AT5" s="5" t="s">
        <v>7</v>
      </c>
      <c r="AU5" s="5" t="s">
        <v>26</v>
      </c>
      <c r="AV5" s="5" t="s">
        <v>24</v>
      </c>
      <c r="AW5" s="5" t="s">
        <v>46</v>
      </c>
      <c r="AX5" s="5" t="s">
        <v>19</v>
      </c>
      <c r="AY5" s="5" t="s">
        <v>26</v>
      </c>
      <c r="AZ5" s="5" t="s">
        <v>35</v>
      </c>
      <c r="BA5" s="5" t="s">
        <v>28</v>
      </c>
      <c r="BB5" s="5" t="s">
        <v>13</v>
      </c>
      <c r="BC5" s="5" t="s">
        <v>40</v>
      </c>
      <c r="BD5" s="5" t="s">
        <v>35</v>
      </c>
      <c r="BE5" s="5" t="s">
        <v>16</v>
      </c>
      <c r="BF5" s="5" t="s">
        <v>37</v>
      </c>
      <c r="BG5" s="5" t="s">
        <v>33</v>
      </c>
    </row>
    <row r="6" spans="1:59" ht="12.75">
      <c r="A6" s="5" t="s">
        <v>0</v>
      </c>
      <c r="B6" s="5" t="s">
        <v>33</v>
      </c>
      <c r="C6" s="5" t="s">
        <v>40</v>
      </c>
      <c r="D6" s="5" t="s">
        <v>26</v>
      </c>
      <c r="E6" s="5" t="s">
        <v>28</v>
      </c>
      <c r="F6" s="5" t="s">
        <v>2</v>
      </c>
      <c r="G6" s="5" t="s">
        <v>49</v>
      </c>
      <c r="H6" s="5" t="s">
        <v>0</v>
      </c>
      <c r="I6" s="5" t="s">
        <v>16</v>
      </c>
      <c r="J6" s="5" t="s">
        <v>26</v>
      </c>
      <c r="K6" s="5" t="s">
        <v>4</v>
      </c>
      <c r="L6" s="5" t="s">
        <v>35</v>
      </c>
      <c r="M6" s="5" t="s">
        <v>7</v>
      </c>
      <c r="N6" s="5" t="s">
        <v>2</v>
      </c>
      <c r="O6" s="5" t="s">
        <v>26</v>
      </c>
      <c r="P6" s="5" t="s">
        <v>37</v>
      </c>
      <c r="Q6" s="5" t="s">
        <v>49</v>
      </c>
      <c r="R6" s="5" t="s">
        <v>33</v>
      </c>
      <c r="S6" s="5" t="s">
        <v>4</v>
      </c>
      <c r="T6" s="5" t="s">
        <v>46</v>
      </c>
      <c r="U6" s="5" t="s">
        <v>0</v>
      </c>
      <c r="V6" s="5" t="s">
        <v>21</v>
      </c>
      <c r="W6" s="5" t="s">
        <v>26</v>
      </c>
      <c r="X6" s="5" t="s">
        <v>35</v>
      </c>
      <c r="Y6" s="5" t="s">
        <v>40</v>
      </c>
      <c r="Z6" s="5" t="s">
        <v>24</v>
      </c>
      <c r="AA6" s="5" t="s">
        <v>33</v>
      </c>
      <c r="AB6" s="5" t="s">
        <v>0</v>
      </c>
      <c r="AC6" s="5" t="s">
        <v>0</v>
      </c>
      <c r="AD6" s="5" t="s">
        <v>13</v>
      </c>
      <c r="AE6" s="5" t="s">
        <v>2</v>
      </c>
      <c r="AF6" s="5" t="s">
        <v>28</v>
      </c>
      <c r="AG6" s="5" t="s">
        <v>24</v>
      </c>
      <c r="AH6" s="5" t="s">
        <v>28</v>
      </c>
      <c r="AI6" s="5" t="s">
        <v>7</v>
      </c>
      <c r="AJ6" s="5" t="s">
        <v>0</v>
      </c>
      <c r="AK6" s="5" t="s">
        <v>7</v>
      </c>
      <c r="AL6" s="5" t="s">
        <v>26</v>
      </c>
      <c r="AM6" s="5" t="s">
        <v>35</v>
      </c>
      <c r="AN6" s="5" t="s">
        <v>37</v>
      </c>
      <c r="AO6" s="5" t="s">
        <v>35</v>
      </c>
      <c r="AP6" s="5" t="s">
        <v>13</v>
      </c>
      <c r="AQ6" s="5" t="s">
        <v>13</v>
      </c>
      <c r="AR6" s="5" t="s">
        <v>28</v>
      </c>
      <c r="AS6" s="5" t="s">
        <v>26</v>
      </c>
      <c r="AT6" s="5" t="s">
        <v>7</v>
      </c>
      <c r="AU6" s="5" t="s">
        <v>24</v>
      </c>
      <c r="AV6" s="5" t="s">
        <v>26</v>
      </c>
      <c r="AW6" s="5" t="s">
        <v>13</v>
      </c>
      <c r="AX6" s="5" t="s">
        <v>16</v>
      </c>
      <c r="AY6" s="5" t="s">
        <v>40</v>
      </c>
      <c r="AZ6" s="5" t="s">
        <v>24</v>
      </c>
      <c r="BA6" s="5" t="s">
        <v>0</v>
      </c>
      <c r="BB6" s="5" t="s">
        <v>33</v>
      </c>
      <c r="BC6" s="5" t="s">
        <v>26</v>
      </c>
      <c r="BD6" s="5" t="s">
        <v>40</v>
      </c>
      <c r="BE6" s="5" t="s">
        <v>13</v>
      </c>
      <c r="BF6" s="5" t="s">
        <v>37</v>
      </c>
      <c r="BG6" s="5" t="s">
        <v>19</v>
      </c>
    </row>
    <row r="7" spans="1:59" ht="12.75">
      <c r="A7" s="5" t="s">
        <v>46</v>
      </c>
      <c r="B7" s="5" t="s">
        <v>13</v>
      </c>
      <c r="C7" s="5" t="s">
        <v>33</v>
      </c>
      <c r="D7" s="5" t="s">
        <v>24</v>
      </c>
      <c r="E7" s="5" t="s">
        <v>19</v>
      </c>
      <c r="F7" s="5" t="s">
        <v>31</v>
      </c>
      <c r="G7" s="5" t="s">
        <v>7</v>
      </c>
      <c r="H7" s="5" t="s">
        <v>21</v>
      </c>
      <c r="I7" s="5" t="s">
        <v>33</v>
      </c>
      <c r="J7" s="5" t="s">
        <v>0</v>
      </c>
      <c r="K7" s="5" t="s">
        <v>2</v>
      </c>
      <c r="L7" s="5" t="s">
        <v>35</v>
      </c>
      <c r="M7" s="5" t="s">
        <v>7</v>
      </c>
      <c r="N7" s="5" t="s">
        <v>7</v>
      </c>
      <c r="O7" s="5" t="s">
        <v>16</v>
      </c>
      <c r="P7" s="5" t="s">
        <v>26</v>
      </c>
      <c r="Q7" s="5" t="s">
        <v>0</v>
      </c>
      <c r="R7" s="5" t="s">
        <v>49</v>
      </c>
      <c r="S7" s="5" t="s">
        <v>0</v>
      </c>
      <c r="T7" s="5" t="s">
        <v>13</v>
      </c>
      <c r="U7" s="5" t="s">
        <v>2</v>
      </c>
      <c r="V7" s="5" t="s">
        <v>16</v>
      </c>
      <c r="W7" s="5" t="s">
        <v>19</v>
      </c>
      <c r="X7" s="5" t="s">
        <v>49</v>
      </c>
      <c r="Y7" s="5" t="s">
        <v>26</v>
      </c>
      <c r="Z7" s="5" t="s">
        <v>21</v>
      </c>
      <c r="AA7" s="5" t="s">
        <v>2</v>
      </c>
      <c r="AB7" s="5" t="s">
        <v>4</v>
      </c>
      <c r="AC7" s="5" t="s">
        <v>33</v>
      </c>
      <c r="AD7" s="5" t="s">
        <v>13</v>
      </c>
      <c r="AE7" s="5" t="s">
        <v>19</v>
      </c>
      <c r="AF7" s="5" t="s">
        <v>46</v>
      </c>
      <c r="AG7" s="5" t="s">
        <v>40</v>
      </c>
      <c r="AH7" s="5" t="s">
        <v>40</v>
      </c>
      <c r="AI7" s="5" t="s">
        <v>13</v>
      </c>
      <c r="AJ7" s="5" t="s">
        <v>19</v>
      </c>
      <c r="AK7" s="5" t="s">
        <v>7</v>
      </c>
      <c r="AL7" s="5" t="s">
        <v>40</v>
      </c>
      <c r="AM7" s="5" t="s">
        <v>7</v>
      </c>
      <c r="AN7" s="5" t="s">
        <v>26</v>
      </c>
      <c r="AO7" s="5" t="s">
        <v>26</v>
      </c>
      <c r="AP7" s="5" t="s">
        <v>19</v>
      </c>
      <c r="AQ7" s="5" t="s">
        <v>31</v>
      </c>
      <c r="AR7" s="5" t="s">
        <v>19</v>
      </c>
      <c r="AS7" s="5" t="s">
        <v>49</v>
      </c>
      <c r="AT7" s="5" t="s">
        <v>37</v>
      </c>
      <c r="AU7" s="5" t="s">
        <v>0</v>
      </c>
      <c r="AV7" s="5" t="s">
        <v>24</v>
      </c>
      <c r="AW7" s="5" t="s">
        <v>37</v>
      </c>
      <c r="AX7" s="5" t="s">
        <v>31</v>
      </c>
      <c r="AY7" s="5" t="s">
        <v>24</v>
      </c>
      <c r="AZ7" s="5" t="s">
        <v>19</v>
      </c>
      <c r="BA7" s="5" t="s">
        <v>7</v>
      </c>
      <c r="BB7" s="5" t="s">
        <v>10</v>
      </c>
      <c r="BC7" s="5" t="s">
        <v>46</v>
      </c>
      <c r="BD7" s="5" t="s">
        <v>0</v>
      </c>
      <c r="BE7" s="5" t="s">
        <v>13</v>
      </c>
      <c r="BF7" s="5" t="s">
        <v>4</v>
      </c>
      <c r="BG7" s="5" t="s">
        <v>13</v>
      </c>
    </row>
    <row r="8" spans="1:59" ht="12.75">
      <c r="A8" s="5" t="s">
        <v>28</v>
      </c>
      <c r="B8" s="5" t="s">
        <v>16</v>
      </c>
      <c r="C8" s="5" t="s">
        <v>26</v>
      </c>
      <c r="D8" s="5" t="s">
        <v>28</v>
      </c>
      <c r="E8" s="5" t="s">
        <v>13</v>
      </c>
      <c r="F8" s="5" t="s">
        <v>46</v>
      </c>
      <c r="G8" s="5" t="s">
        <v>46</v>
      </c>
      <c r="H8" s="5" t="s">
        <v>13</v>
      </c>
      <c r="I8" s="5" t="s">
        <v>13</v>
      </c>
      <c r="J8" s="5" t="s">
        <v>49</v>
      </c>
      <c r="K8" s="5" t="s">
        <v>7</v>
      </c>
      <c r="L8" s="5" t="s">
        <v>16</v>
      </c>
      <c r="M8" s="5" t="s">
        <v>13</v>
      </c>
      <c r="N8" s="5" t="s">
        <v>19</v>
      </c>
      <c r="O8" s="5" t="s">
        <v>4</v>
      </c>
      <c r="P8" s="5" t="s">
        <v>0</v>
      </c>
      <c r="Q8" s="5" t="s">
        <v>26</v>
      </c>
      <c r="R8" s="5" t="s">
        <v>43</v>
      </c>
      <c r="S8" s="5" t="s">
        <v>2</v>
      </c>
      <c r="T8" s="5" t="s">
        <v>19</v>
      </c>
      <c r="U8" s="5" t="s">
        <v>24</v>
      </c>
      <c r="V8" s="5" t="s">
        <v>0</v>
      </c>
      <c r="W8" s="5" t="s">
        <v>26</v>
      </c>
      <c r="X8" s="5" t="s">
        <v>40</v>
      </c>
      <c r="Y8" s="5" t="s">
        <v>2</v>
      </c>
      <c r="Z8" s="5" t="s">
        <v>7</v>
      </c>
      <c r="AA8" s="5" t="s">
        <v>7</v>
      </c>
      <c r="AB8" s="5" t="s">
        <v>10</v>
      </c>
      <c r="AC8" s="5" t="s">
        <v>24</v>
      </c>
      <c r="AD8" s="5" t="s">
        <v>2</v>
      </c>
      <c r="AE8" s="5" t="s">
        <v>2</v>
      </c>
      <c r="AF8" s="5" t="s">
        <v>7</v>
      </c>
      <c r="AG8" s="5" t="s">
        <v>49</v>
      </c>
      <c r="AH8" s="5" t="s">
        <v>24</v>
      </c>
      <c r="AI8" s="5" t="s">
        <v>28</v>
      </c>
      <c r="AJ8" s="5" t="s">
        <v>37</v>
      </c>
      <c r="AK8" s="5" t="s">
        <v>26</v>
      </c>
      <c r="AL8" s="5" t="s">
        <v>24</v>
      </c>
      <c r="AM8" s="5" t="s">
        <v>10</v>
      </c>
      <c r="AN8" s="5" t="s">
        <v>4</v>
      </c>
      <c r="AO8" s="5" t="s">
        <v>33</v>
      </c>
      <c r="AP8" s="5" t="s">
        <v>2</v>
      </c>
      <c r="AQ8" s="5" t="s">
        <v>26</v>
      </c>
      <c r="AR8" s="5" t="s">
        <v>7</v>
      </c>
      <c r="AS8" s="5" t="s">
        <v>46</v>
      </c>
      <c r="AT8" s="5" t="s">
        <v>0</v>
      </c>
      <c r="AU8" s="5" t="s">
        <v>35</v>
      </c>
      <c r="AV8" s="5" t="s">
        <v>24</v>
      </c>
      <c r="AW8" s="5" t="s">
        <v>16</v>
      </c>
      <c r="AX8" s="5" t="s">
        <v>28</v>
      </c>
      <c r="AY8" s="5" t="s">
        <v>13</v>
      </c>
      <c r="AZ8" s="5" t="s">
        <v>43</v>
      </c>
      <c r="BA8" s="5" t="s">
        <v>7</v>
      </c>
      <c r="BB8" s="5" t="s">
        <v>26</v>
      </c>
      <c r="BC8" s="5" t="s">
        <v>21</v>
      </c>
      <c r="BD8" s="5" t="s">
        <v>33</v>
      </c>
      <c r="BE8" s="5" t="s">
        <v>0</v>
      </c>
      <c r="BF8" s="5" t="s">
        <v>7</v>
      </c>
      <c r="BG8" s="5" t="s">
        <v>46</v>
      </c>
    </row>
    <row r="9" spans="1:59" ht="12.75">
      <c r="A9" s="5" t="s">
        <v>33</v>
      </c>
      <c r="B9" s="5" t="s">
        <v>0</v>
      </c>
      <c r="C9" s="5" t="s">
        <v>16</v>
      </c>
      <c r="D9" s="5" t="s">
        <v>7</v>
      </c>
      <c r="E9" s="5" t="s">
        <v>26</v>
      </c>
      <c r="F9" s="5" t="s">
        <v>28</v>
      </c>
      <c r="G9" s="5" t="s">
        <v>26</v>
      </c>
      <c r="H9" s="5" t="s">
        <v>26</v>
      </c>
      <c r="I9" s="5" t="s">
        <v>0</v>
      </c>
      <c r="J9" s="5" t="s">
        <v>35</v>
      </c>
      <c r="K9" s="5" t="s">
        <v>26</v>
      </c>
      <c r="L9" s="5" t="s">
        <v>0</v>
      </c>
      <c r="M9" s="5" t="s">
        <v>28</v>
      </c>
      <c r="N9" s="5" t="s">
        <v>7</v>
      </c>
      <c r="O9" s="5" t="s">
        <v>19</v>
      </c>
      <c r="P9" s="5" t="s">
        <v>26</v>
      </c>
      <c r="Q9" s="5" t="s">
        <v>49</v>
      </c>
      <c r="R9" s="5" t="s">
        <v>7</v>
      </c>
      <c r="S9" s="5" t="s">
        <v>49</v>
      </c>
      <c r="T9" s="5" t="s">
        <v>7</v>
      </c>
      <c r="U9" s="5" t="s">
        <v>16</v>
      </c>
      <c r="V9" s="5" t="s">
        <v>28</v>
      </c>
      <c r="W9" s="5" t="s">
        <v>19</v>
      </c>
      <c r="X9" s="5" t="s">
        <v>24</v>
      </c>
      <c r="Y9" s="5" t="s">
        <v>13</v>
      </c>
      <c r="Z9" s="5" t="s">
        <v>49</v>
      </c>
      <c r="AA9" s="5" t="s">
        <v>40</v>
      </c>
      <c r="AB9" s="5" t="s">
        <v>0</v>
      </c>
      <c r="AC9" s="5" t="s">
        <v>28</v>
      </c>
      <c r="AD9" s="5" t="s">
        <v>19</v>
      </c>
      <c r="AE9" s="5" t="s">
        <v>2</v>
      </c>
      <c r="AF9" s="5" t="s">
        <v>26</v>
      </c>
      <c r="AG9" s="5" t="s">
        <v>26</v>
      </c>
      <c r="AH9" s="5" t="s">
        <v>24</v>
      </c>
      <c r="AI9" s="5" t="s">
        <v>2</v>
      </c>
      <c r="AJ9" s="5" t="s">
        <v>4</v>
      </c>
      <c r="AK9" s="5" t="s">
        <v>24</v>
      </c>
      <c r="AL9" s="5" t="s">
        <v>10</v>
      </c>
      <c r="AM9" s="5" t="s">
        <v>31</v>
      </c>
      <c r="AN9" s="5" t="s">
        <v>10</v>
      </c>
      <c r="AO9" s="5" t="s">
        <v>33</v>
      </c>
      <c r="AP9" s="5" t="s">
        <v>7</v>
      </c>
      <c r="AQ9" s="5" t="s">
        <v>40</v>
      </c>
      <c r="AR9" s="5" t="s">
        <v>46</v>
      </c>
      <c r="AS9" s="5" t="s">
        <v>26</v>
      </c>
      <c r="AT9" s="5" t="s">
        <v>2</v>
      </c>
      <c r="AU9" s="5" t="s">
        <v>13</v>
      </c>
      <c r="AV9" s="5" t="s">
        <v>28</v>
      </c>
      <c r="AW9" s="5" t="s">
        <v>0</v>
      </c>
      <c r="AX9" s="5" t="s">
        <v>2</v>
      </c>
      <c r="AY9" s="5" t="s">
        <v>31</v>
      </c>
      <c r="AZ9" s="5" t="s">
        <v>13</v>
      </c>
      <c r="BA9" s="5" t="s">
        <v>13</v>
      </c>
      <c r="BB9" s="5" t="s">
        <v>33</v>
      </c>
      <c r="BC9" s="5" t="s">
        <v>37</v>
      </c>
      <c r="BD9" s="5" t="s">
        <v>2</v>
      </c>
      <c r="BE9" s="5" t="s">
        <v>49</v>
      </c>
      <c r="BF9" s="5" t="s">
        <v>24</v>
      </c>
      <c r="BG9" s="5"/>
    </row>
    <row r="10" ht="15.75">
      <c r="A10" s="4" t="s">
        <v>54</v>
      </c>
    </row>
    <row r="11" spans="1:3" ht="12.75">
      <c r="A11" s="36" t="s">
        <v>55</v>
      </c>
      <c r="B11" s="36" t="s">
        <v>56</v>
      </c>
      <c r="C11" s="36" t="s">
        <v>57</v>
      </c>
    </row>
    <row r="12" spans="1:11" ht="12.75">
      <c r="A12" s="5" t="s">
        <v>0</v>
      </c>
      <c r="B12">
        <f>COUNTIF($A$2:BG$9,A12)</f>
        <v>36</v>
      </c>
      <c r="C12" s="6">
        <f>B12/457</f>
        <v>0.0787746170678337</v>
      </c>
      <c r="K12" s="5"/>
    </row>
    <row r="13" spans="1:11" ht="12.75">
      <c r="A13" s="5" t="s">
        <v>10</v>
      </c>
      <c r="B13">
        <f>COUNTIF($A$2:BG$9,A13)</f>
        <v>9</v>
      </c>
      <c r="C13" s="6">
        <f aca="true" t="shared" si="0" ref="C13:C31">B13/457</f>
        <v>0.019693654266958426</v>
      </c>
      <c r="K13" s="5"/>
    </row>
    <row r="14" spans="1:11" ht="12.75">
      <c r="A14" s="5" t="s">
        <v>7</v>
      </c>
      <c r="B14">
        <f>COUNTIF($A$2:BG$9,A14)</f>
        <v>34</v>
      </c>
      <c r="C14" s="6">
        <f t="shared" si="0"/>
        <v>0.07439824945295405</v>
      </c>
      <c r="K14" s="5"/>
    </row>
    <row r="15" spans="1:11" ht="12.75">
      <c r="A15" s="5" t="s">
        <v>16</v>
      </c>
      <c r="B15">
        <f>COUNTIF($A$2:BG$9,A15)</f>
        <v>27</v>
      </c>
      <c r="C15" s="6">
        <f t="shared" si="0"/>
        <v>0.05908096280087528</v>
      </c>
      <c r="K15" s="5"/>
    </row>
    <row r="16" spans="1:11" ht="12.75">
      <c r="A16" s="5" t="s">
        <v>33</v>
      </c>
      <c r="B16">
        <f>COUNTIF($A$2:BG$9,A16)</f>
        <v>26</v>
      </c>
      <c r="C16" s="6">
        <f t="shared" si="0"/>
        <v>0.05689277899343545</v>
      </c>
      <c r="K16" s="5"/>
    </row>
    <row r="17" spans="1:11" ht="12.75">
      <c r="A17" s="5" t="s">
        <v>19</v>
      </c>
      <c r="B17">
        <f>COUNTIF($A$2:BG$9,A17)</f>
        <v>24</v>
      </c>
      <c r="C17" s="6">
        <f t="shared" si="0"/>
        <v>0.0525164113785558</v>
      </c>
      <c r="K17" s="5"/>
    </row>
    <row r="18" spans="1:11" ht="12.75">
      <c r="A18" s="5" t="s">
        <v>21</v>
      </c>
      <c r="B18">
        <f>COUNTIF($A$2:BG$9,A18)</f>
        <v>12</v>
      </c>
      <c r="C18" s="6">
        <f t="shared" si="0"/>
        <v>0.0262582056892779</v>
      </c>
      <c r="K18" s="5"/>
    </row>
    <row r="19" spans="1:11" ht="12.75">
      <c r="A19" s="5" t="s">
        <v>24</v>
      </c>
      <c r="B19">
        <f>COUNTIF($A$2:BG$9,A19)</f>
        <v>29</v>
      </c>
      <c r="C19" s="6">
        <f t="shared" si="0"/>
        <v>0.06345733041575492</v>
      </c>
      <c r="K19" s="5"/>
    </row>
    <row r="20" spans="1:11" ht="12.75">
      <c r="A20" s="5" t="s">
        <v>28</v>
      </c>
      <c r="B20">
        <f>COUNTIF($A$2:BG$9,A20)</f>
        <v>21</v>
      </c>
      <c r="C20" s="6">
        <f t="shared" si="0"/>
        <v>0.045951859956236324</v>
      </c>
      <c r="K20" s="5"/>
    </row>
    <row r="21" spans="1:11" ht="12.75">
      <c r="A21" s="5" t="s">
        <v>26</v>
      </c>
      <c r="B21">
        <f>COUNTIF($A$2:BG$9,A21)</f>
        <v>50</v>
      </c>
      <c r="C21" s="6">
        <f t="shared" si="0"/>
        <v>0.10940919037199125</v>
      </c>
      <c r="K21" s="5"/>
    </row>
    <row r="22" spans="1:11" ht="12.75">
      <c r="A22" s="5" t="s">
        <v>31</v>
      </c>
      <c r="B22">
        <f>COUNTIF($A$2:BG$9,A22)</f>
        <v>8</v>
      </c>
      <c r="C22" s="6">
        <f t="shared" si="0"/>
        <v>0.0175054704595186</v>
      </c>
      <c r="K22" s="5"/>
    </row>
    <row r="23" spans="1:11" ht="12.75">
      <c r="A23" s="5" t="s">
        <v>4</v>
      </c>
      <c r="B23">
        <f>COUNTIF($A$2:BG$9,A23)</f>
        <v>17</v>
      </c>
      <c r="C23" s="6">
        <f t="shared" si="0"/>
        <v>0.037199124726477024</v>
      </c>
      <c r="K23" s="5"/>
    </row>
    <row r="24" spans="1:11" ht="12.75">
      <c r="A24" s="5" t="s">
        <v>35</v>
      </c>
      <c r="B24">
        <f>COUNTIF($A$2:BG$9,A24)</f>
        <v>17</v>
      </c>
      <c r="C24" s="6">
        <f t="shared" si="0"/>
        <v>0.037199124726477024</v>
      </c>
      <c r="K24" s="5"/>
    </row>
    <row r="25" spans="1:11" ht="12.75">
      <c r="A25" s="5" t="s">
        <v>13</v>
      </c>
      <c r="B25">
        <f>COUNTIF($A$2:BG$9,A25)</f>
        <v>36</v>
      </c>
      <c r="C25" s="6">
        <f t="shared" si="0"/>
        <v>0.0787746170678337</v>
      </c>
      <c r="K25" s="5"/>
    </row>
    <row r="26" spans="1:11" ht="12.75">
      <c r="A26" s="5" t="s">
        <v>2</v>
      </c>
      <c r="B26">
        <f>COUNTIF($A$2:BG$9,A26)</f>
        <v>30</v>
      </c>
      <c r="C26" s="6">
        <f t="shared" si="0"/>
        <v>0.06564551422319474</v>
      </c>
      <c r="K26" s="5"/>
    </row>
    <row r="27" spans="1:11" ht="12.75">
      <c r="A27" s="5" t="s">
        <v>37</v>
      </c>
      <c r="B27">
        <f>COUNTIF($A$2:BG$9,A27)</f>
        <v>18</v>
      </c>
      <c r="C27" s="6">
        <f t="shared" si="0"/>
        <v>0.03938730853391685</v>
      </c>
      <c r="K27" s="5"/>
    </row>
    <row r="28" spans="1:11" ht="12.75">
      <c r="A28" s="5" t="s">
        <v>40</v>
      </c>
      <c r="B28">
        <f>COUNTIF($A$2:BG$9,A28)</f>
        <v>18</v>
      </c>
      <c r="C28" s="6">
        <f t="shared" si="0"/>
        <v>0.03938730853391685</v>
      </c>
      <c r="K28" s="5"/>
    </row>
    <row r="29" spans="1:11" ht="12.75">
      <c r="A29" s="5" t="s">
        <v>49</v>
      </c>
      <c r="B29">
        <f>COUNTIF($A$2:BG$9,A29)</f>
        <v>22</v>
      </c>
      <c r="C29" s="6">
        <f t="shared" si="0"/>
        <v>0.04814004376367615</v>
      </c>
      <c r="K29" s="5"/>
    </row>
    <row r="30" spans="1:11" ht="12.75">
      <c r="A30" s="5" t="s">
        <v>43</v>
      </c>
      <c r="B30">
        <f>COUNTIF($A$2:BG$9,A30)</f>
        <v>4</v>
      </c>
      <c r="C30" s="6">
        <f t="shared" si="0"/>
        <v>0.0087527352297593</v>
      </c>
      <c r="K30" s="5"/>
    </row>
    <row r="31" spans="1:11" ht="12.75">
      <c r="A31" s="5" t="s">
        <v>46</v>
      </c>
      <c r="B31">
        <f>COUNTIF($A$2:BG$9,A31)</f>
        <v>19</v>
      </c>
      <c r="C31" s="6">
        <f t="shared" si="0"/>
        <v>0.04157549234135667</v>
      </c>
      <c r="K31" s="5"/>
    </row>
    <row r="32" spans="1:21" ht="15.75">
      <c r="A32" s="52" t="s">
        <v>139</v>
      </c>
      <c r="U32">
        <f>SUM(B12:B31)</f>
        <v>457</v>
      </c>
    </row>
    <row r="33" ht="12.75">
      <c r="A33" t="s">
        <v>141</v>
      </c>
    </row>
    <row r="34" spans="1:3" ht="12.75">
      <c r="A34" s="5" t="s">
        <v>26</v>
      </c>
      <c r="B34">
        <f>COUNTIF($A$2:BG$9,A34)</f>
        <v>50</v>
      </c>
      <c r="C34" s="6">
        <f>B34/457</f>
        <v>0.10940919037199125</v>
      </c>
    </row>
    <row r="35" spans="1:3" ht="12.75">
      <c r="A35" s="5" t="s">
        <v>13</v>
      </c>
      <c r="B35">
        <f>COUNTIF($A$2:BG$9,A35)</f>
        <v>36</v>
      </c>
      <c r="C35" s="6">
        <f>B35/457</f>
        <v>0.0787746170678337</v>
      </c>
    </row>
    <row r="36" spans="1:3" ht="12.75">
      <c r="A36" s="5" t="s">
        <v>0</v>
      </c>
      <c r="B36">
        <f>COUNTIF($A$2:BG$9,A36)</f>
        <v>36</v>
      </c>
      <c r="C36" s="6">
        <f>B36/457</f>
        <v>0.0787746170678337</v>
      </c>
    </row>
    <row r="37" spans="1:2" ht="12.75">
      <c r="A37" t="s">
        <v>142</v>
      </c>
      <c r="B37" s="54"/>
    </row>
    <row r="38" spans="1:3" ht="12.75">
      <c r="A38" s="5" t="s">
        <v>43</v>
      </c>
      <c r="B38">
        <f>COUNTIF($A$2:BG$9,A38)</f>
        <v>4</v>
      </c>
      <c r="C38" s="6">
        <f>B38/457</f>
        <v>0.0087527352297593</v>
      </c>
    </row>
    <row r="39" spans="1:3" ht="12.75">
      <c r="A39" s="5" t="s">
        <v>31</v>
      </c>
      <c r="B39">
        <f>COUNTIF($A$2:BG$9,A39)</f>
        <v>8</v>
      </c>
      <c r="C39" s="6">
        <f>B39/457</f>
        <v>0.0175054704595186</v>
      </c>
    </row>
    <row r="40" spans="1:3" ht="12.75">
      <c r="A40" s="5" t="s">
        <v>10</v>
      </c>
      <c r="B40">
        <f>COUNTIF($A$2:BG$9,A40)</f>
        <v>9</v>
      </c>
      <c r="C40" s="6">
        <f>B40/457</f>
        <v>0.019693654266958426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selection activeCell="A3" sqref="A3:B22"/>
    </sheetView>
  </sheetViews>
  <sheetFormatPr defaultColWidth="9.140625" defaultRowHeight="12.75"/>
  <cols>
    <col min="1" max="1" width="3.8515625" style="0" customWidth="1"/>
    <col min="2" max="4" width="6.57421875" style="0" bestFit="1" customWidth="1"/>
    <col min="5" max="5" width="7.140625" style="0" bestFit="1" customWidth="1"/>
    <col min="6" max="6" width="6.421875" style="0" customWidth="1"/>
    <col min="7" max="7" width="6.28125" style="0" customWidth="1"/>
    <col min="8" max="8" width="7.421875" style="0" customWidth="1"/>
    <col min="11" max="11" width="4.00390625" style="0" customWidth="1"/>
    <col min="12" max="12" width="2.8515625" style="0" bestFit="1" customWidth="1"/>
    <col min="13" max="13" width="4.57421875" style="0" bestFit="1" customWidth="1"/>
  </cols>
  <sheetData>
    <row r="1" ht="18">
      <c r="A1" s="39" t="s">
        <v>116</v>
      </c>
    </row>
    <row r="2" spans="1:11" ht="12.75">
      <c r="A2" s="8" t="s">
        <v>58</v>
      </c>
      <c r="F2" s="8" t="s">
        <v>63</v>
      </c>
      <c r="K2" s="8" t="s">
        <v>88</v>
      </c>
    </row>
    <row r="3" spans="1:13" ht="12.75">
      <c r="A3" t="s">
        <v>1</v>
      </c>
      <c r="B3" t="s">
        <v>0</v>
      </c>
      <c r="C3" s="1">
        <v>0.62</v>
      </c>
      <c r="F3" t="s">
        <v>75</v>
      </c>
      <c r="G3" t="s">
        <v>0</v>
      </c>
      <c r="H3" s="1">
        <v>0.67</v>
      </c>
      <c r="K3" t="s">
        <v>1</v>
      </c>
      <c r="L3" t="s">
        <v>0</v>
      </c>
      <c r="M3" s="1">
        <v>1.8</v>
      </c>
    </row>
    <row r="4" spans="1:13" ht="12.75">
      <c r="A4" t="s">
        <v>3</v>
      </c>
      <c r="B4" t="s">
        <v>2</v>
      </c>
      <c r="C4" s="2">
        <v>-2.53</v>
      </c>
      <c r="F4" t="s">
        <v>64</v>
      </c>
      <c r="G4" t="s">
        <v>2</v>
      </c>
      <c r="H4" s="2">
        <v>-3.8</v>
      </c>
      <c r="K4" t="s">
        <v>3</v>
      </c>
      <c r="L4" t="s">
        <v>2</v>
      </c>
      <c r="M4" s="2">
        <v>-4.5</v>
      </c>
    </row>
    <row r="5" spans="1:13" ht="12.75">
      <c r="A5" t="s">
        <v>5</v>
      </c>
      <c r="B5" t="s">
        <v>4</v>
      </c>
      <c r="C5" s="2">
        <v>-0.78</v>
      </c>
      <c r="F5" t="s">
        <v>66</v>
      </c>
      <c r="G5" t="s">
        <v>4</v>
      </c>
      <c r="H5" s="2">
        <v>-2.27</v>
      </c>
      <c r="K5" t="s">
        <v>5</v>
      </c>
      <c r="L5" t="s">
        <v>4</v>
      </c>
      <c r="M5" s="2">
        <v>-3.5</v>
      </c>
    </row>
    <row r="6" spans="1:13" ht="12.75">
      <c r="A6" t="s">
        <v>8</v>
      </c>
      <c r="B6" t="s">
        <v>7</v>
      </c>
      <c r="C6" s="2">
        <v>-0.9</v>
      </c>
      <c r="F6" t="s">
        <v>69</v>
      </c>
      <c r="G6" t="s">
        <v>7</v>
      </c>
      <c r="H6" s="2">
        <v>-1.57</v>
      </c>
      <c r="K6" t="s">
        <v>8</v>
      </c>
      <c r="L6" t="s">
        <v>7</v>
      </c>
      <c r="M6" s="2">
        <v>-3.5</v>
      </c>
    </row>
    <row r="7" spans="1:13" ht="12.75">
      <c r="A7" t="s">
        <v>11</v>
      </c>
      <c r="B7" t="s">
        <v>10</v>
      </c>
      <c r="C7" s="1">
        <v>0.29</v>
      </c>
      <c r="F7" t="s">
        <v>76</v>
      </c>
      <c r="G7" t="s">
        <v>10</v>
      </c>
      <c r="H7" s="1">
        <v>1.48</v>
      </c>
      <c r="K7" t="s">
        <v>11</v>
      </c>
      <c r="L7" t="s">
        <v>10</v>
      </c>
      <c r="M7" s="1">
        <v>2.5</v>
      </c>
    </row>
    <row r="8" spans="1:13" ht="12.75">
      <c r="A8" t="s">
        <v>14</v>
      </c>
      <c r="B8" t="s">
        <v>13</v>
      </c>
      <c r="C8" s="2">
        <v>-0.85</v>
      </c>
      <c r="F8" t="s">
        <v>67</v>
      </c>
      <c r="G8" t="s">
        <v>13</v>
      </c>
      <c r="H8" s="2">
        <v>-2.12</v>
      </c>
      <c r="K8" t="s">
        <v>14</v>
      </c>
      <c r="L8" t="s">
        <v>13</v>
      </c>
      <c r="M8" s="2">
        <v>-3.5</v>
      </c>
    </row>
    <row r="9" spans="1:13" ht="12.75">
      <c r="A9" t="s">
        <v>17</v>
      </c>
      <c r="B9" t="s">
        <v>16</v>
      </c>
      <c r="C9" s="2">
        <v>-0.74</v>
      </c>
      <c r="F9" t="s">
        <v>68</v>
      </c>
      <c r="G9" t="s">
        <v>16</v>
      </c>
      <c r="H9" s="2">
        <v>-1.78</v>
      </c>
      <c r="K9" t="s">
        <v>17</v>
      </c>
      <c r="L9" t="s">
        <v>16</v>
      </c>
      <c r="M9" s="2">
        <v>-3.5</v>
      </c>
    </row>
    <row r="10" spans="1:13" ht="12.75">
      <c r="A10" t="s">
        <v>20</v>
      </c>
      <c r="B10" t="s">
        <v>19</v>
      </c>
      <c r="C10" s="1">
        <v>0.48</v>
      </c>
      <c r="F10" t="s">
        <v>73</v>
      </c>
      <c r="G10" t="s">
        <v>19</v>
      </c>
      <c r="H10" s="7">
        <v>0</v>
      </c>
      <c r="K10" t="s">
        <v>20</v>
      </c>
      <c r="L10" t="s">
        <v>19</v>
      </c>
      <c r="M10" s="2">
        <v>-0.4</v>
      </c>
    </row>
    <row r="11" spans="1:13" ht="12.75">
      <c r="A11" t="s">
        <v>22</v>
      </c>
      <c r="B11" t="s">
        <v>21</v>
      </c>
      <c r="C11" s="2">
        <v>-0.4</v>
      </c>
      <c r="F11" t="s">
        <v>70</v>
      </c>
      <c r="G11" t="s">
        <v>21</v>
      </c>
      <c r="H11" s="2">
        <v>-1.09</v>
      </c>
      <c r="K11" t="s">
        <v>22</v>
      </c>
      <c r="L11" t="s">
        <v>21</v>
      </c>
      <c r="M11" s="2">
        <v>-3.2</v>
      </c>
    </row>
    <row r="12" spans="1:13" ht="12.75">
      <c r="A12" t="s">
        <v>25</v>
      </c>
      <c r="B12" t="s">
        <v>24</v>
      </c>
      <c r="C12" s="1">
        <v>1.38</v>
      </c>
      <c r="F12" t="s">
        <v>82</v>
      </c>
      <c r="G12" t="s">
        <v>24</v>
      </c>
      <c r="H12" s="1">
        <v>3.02</v>
      </c>
      <c r="K12" t="s">
        <v>25</v>
      </c>
      <c r="L12" t="s">
        <v>24</v>
      </c>
      <c r="M12" s="1">
        <v>4.5</v>
      </c>
    </row>
    <row r="13" spans="1:13" ht="12.75">
      <c r="A13" t="s">
        <v>27</v>
      </c>
      <c r="B13" t="s">
        <v>26</v>
      </c>
      <c r="C13" s="1">
        <v>1.06</v>
      </c>
      <c r="F13" t="s">
        <v>81</v>
      </c>
      <c r="G13" t="s">
        <v>26</v>
      </c>
      <c r="H13" s="1">
        <v>3.02</v>
      </c>
      <c r="K13" t="s">
        <v>27</v>
      </c>
      <c r="L13" t="s">
        <v>26</v>
      </c>
      <c r="M13" s="1">
        <v>3.8</v>
      </c>
    </row>
    <row r="14" spans="1:13" ht="12.75">
      <c r="A14" t="s">
        <v>29</v>
      </c>
      <c r="B14" t="s">
        <v>28</v>
      </c>
      <c r="C14" s="2">
        <v>-1.5</v>
      </c>
      <c r="F14" t="s">
        <v>65</v>
      </c>
      <c r="G14" t="s">
        <v>28</v>
      </c>
      <c r="H14" s="2">
        <v>-2.46</v>
      </c>
      <c r="K14" t="s">
        <v>29</v>
      </c>
      <c r="L14" t="s">
        <v>28</v>
      </c>
      <c r="M14" s="2">
        <v>-3.9</v>
      </c>
    </row>
    <row r="15" spans="1:13" ht="12.75">
      <c r="A15" t="s">
        <v>32</v>
      </c>
      <c r="B15" t="s">
        <v>31</v>
      </c>
      <c r="C15" s="1">
        <v>0.64</v>
      </c>
      <c r="F15" t="s">
        <v>77</v>
      </c>
      <c r="G15" t="s">
        <v>31</v>
      </c>
      <c r="H15" s="1">
        <v>1.67</v>
      </c>
      <c r="K15" t="s">
        <v>32</v>
      </c>
      <c r="L15" t="s">
        <v>31</v>
      </c>
      <c r="M15" s="1">
        <v>1.9</v>
      </c>
    </row>
    <row r="16" spans="1:13" ht="12.75">
      <c r="A16" t="s">
        <v>34</v>
      </c>
      <c r="B16" t="s">
        <v>33</v>
      </c>
      <c r="C16" s="1">
        <v>1.19</v>
      </c>
      <c r="F16" t="s">
        <v>83</v>
      </c>
      <c r="G16" t="s">
        <v>33</v>
      </c>
      <c r="H16" s="1">
        <v>3.02</v>
      </c>
      <c r="K16" t="s">
        <v>34</v>
      </c>
      <c r="L16" t="s">
        <v>33</v>
      </c>
      <c r="M16" s="1">
        <v>2.8</v>
      </c>
    </row>
    <row r="17" spans="1:13" ht="12.75">
      <c r="A17" t="s">
        <v>36</v>
      </c>
      <c r="B17" t="s">
        <v>35</v>
      </c>
      <c r="C17" s="1">
        <v>0.12</v>
      </c>
      <c r="F17" t="s">
        <v>78</v>
      </c>
      <c r="G17" t="s">
        <v>35</v>
      </c>
      <c r="H17" s="1">
        <v>1.75</v>
      </c>
      <c r="K17" t="s">
        <v>36</v>
      </c>
      <c r="L17" t="s">
        <v>35</v>
      </c>
      <c r="M17" s="2">
        <v>-1.6</v>
      </c>
    </row>
    <row r="18" spans="1:13" ht="12.75">
      <c r="A18" t="s">
        <v>38</v>
      </c>
      <c r="B18" t="s">
        <v>37</v>
      </c>
      <c r="C18" s="2">
        <v>-0.18</v>
      </c>
      <c r="F18" t="s">
        <v>72</v>
      </c>
      <c r="G18" t="s">
        <v>37</v>
      </c>
      <c r="H18" s="2">
        <v>-0.1</v>
      </c>
      <c r="K18" t="s">
        <v>38</v>
      </c>
      <c r="L18" t="s">
        <v>37</v>
      </c>
      <c r="M18" s="2">
        <v>-0.8</v>
      </c>
    </row>
    <row r="19" spans="1:13" ht="12.75">
      <c r="A19" t="s">
        <v>41</v>
      </c>
      <c r="B19" t="s">
        <v>40</v>
      </c>
      <c r="C19" s="2">
        <v>-0.05</v>
      </c>
      <c r="F19" t="s">
        <v>74</v>
      </c>
      <c r="G19" t="s">
        <v>40</v>
      </c>
      <c r="H19" s="1">
        <v>0.42</v>
      </c>
      <c r="K19" t="s">
        <v>41</v>
      </c>
      <c r="L19" t="s">
        <v>40</v>
      </c>
      <c r="M19" s="2">
        <v>-0.7</v>
      </c>
    </row>
    <row r="20" spans="1:13" ht="12.75">
      <c r="A20" t="s">
        <v>44</v>
      </c>
      <c r="B20" t="s">
        <v>43</v>
      </c>
      <c r="C20" s="1">
        <v>0.81</v>
      </c>
      <c r="F20" t="s">
        <v>80</v>
      </c>
      <c r="G20" t="s">
        <v>43</v>
      </c>
      <c r="H20" s="1">
        <v>2.86</v>
      </c>
      <c r="K20" t="s">
        <v>44</v>
      </c>
      <c r="L20" t="s">
        <v>43</v>
      </c>
      <c r="M20" s="2">
        <v>-0.9</v>
      </c>
    </row>
    <row r="21" spans="1:13" ht="12.75">
      <c r="A21" t="s">
        <v>47</v>
      </c>
      <c r="B21" t="s">
        <v>46</v>
      </c>
      <c r="C21" s="1">
        <v>0.26</v>
      </c>
      <c r="F21" t="s">
        <v>71</v>
      </c>
      <c r="G21" t="s">
        <v>46</v>
      </c>
      <c r="H21" s="2">
        <v>-0.98</v>
      </c>
      <c r="K21" t="s">
        <v>47</v>
      </c>
      <c r="L21" t="s">
        <v>46</v>
      </c>
      <c r="M21" s="2">
        <v>-1.3</v>
      </c>
    </row>
    <row r="22" spans="1:13" ht="12.75">
      <c r="A22" t="s">
        <v>50</v>
      </c>
      <c r="B22" t="s">
        <v>49</v>
      </c>
      <c r="C22" s="1">
        <v>1.08</v>
      </c>
      <c r="F22" t="s">
        <v>79</v>
      </c>
      <c r="G22" t="s">
        <v>49</v>
      </c>
      <c r="H22" s="1">
        <v>2.18</v>
      </c>
      <c r="K22" t="s">
        <v>50</v>
      </c>
      <c r="L22" t="s">
        <v>49</v>
      </c>
      <c r="M22" s="1">
        <v>4.2</v>
      </c>
    </row>
    <row r="25" spans="1:11" ht="12.75">
      <c r="A25" s="56" t="s">
        <v>59</v>
      </c>
      <c r="B25" s="56"/>
      <c r="F25" s="55" t="s">
        <v>84</v>
      </c>
      <c r="K25" t="s">
        <v>89</v>
      </c>
    </row>
    <row r="26" spans="1:11" ht="12.75">
      <c r="A26" s="56" t="s">
        <v>60</v>
      </c>
      <c r="B26" s="56"/>
      <c r="F26" s="55" t="s">
        <v>85</v>
      </c>
      <c r="K26" t="s">
        <v>90</v>
      </c>
    </row>
    <row r="27" spans="1:11" ht="12.75">
      <c r="A27" s="56" t="s">
        <v>61</v>
      </c>
      <c r="B27" s="56"/>
      <c r="F27" s="55" t="s">
        <v>86</v>
      </c>
      <c r="K27" t="s">
        <v>91</v>
      </c>
    </row>
    <row r="28" spans="1:11" ht="12.75">
      <c r="A28" s="56" t="s">
        <v>62</v>
      </c>
      <c r="B28" s="56"/>
      <c r="F28" s="55" t="s">
        <v>87</v>
      </c>
      <c r="K28" t="s">
        <v>92</v>
      </c>
    </row>
    <row r="30" ht="18">
      <c r="A30" s="39" t="s">
        <v>93</v>
      </c>
    </row>
    <row r="31" spans="1:7" ht="14.25" customHeight="1">
      <c r="A31" s="1" t="s">
        <v>97</v>
      </c>
      <c r="C31" s="3" t="s">
        <v>95</v>
      </c>
      <c r="D31" s="3" t="s">
        <v>94</v>
      </c>
      <c r="E31" s="3" t="s">
        <v>96</v>
      </c>
      <c r="G31" s="3" t="s">
        <v>126</v>
      </c>
    </row>
    <row r="32" spans="1:15" ht="12.75">
      <c r="A32" t="s">
        <v>1</v>
      </c>
      <c r="B32" t="s">
        <v>0</v>
      </c>
      <c r="C32" s="1">
        <v>0.62</v>
      </c>
      <c r="D32" s="1">
        <v>0.67</v>
      </c>
      <c r="E32" s="1">
        <v>1.8</v>
      </c>
      <c r="F32">
        <f aca="true" t="shared" si="0" ref="F32:F50">IF(AND(C32&gt;0,D32&gt;0,E32&gt;0),1,IF(AND(C32&lt;0,D32&lt;0,E32&lt;0),-1,0))</f>
        <v>1</v>
      </c>
      <c r="G32" s="11">
        <v>0.0787746170678337</v>
      </c>
      <c r="I32" s="45"/>
      <c r="J32" s="6"/>
      <c r="O32" s="6"/>
    </row>
    <row r="33" spans="1:15" ht="12.75">
      <c r="A33" t="s">
        <v>3</v>
      </c>
      <c r="B33" t="s">
        <v>2</v>
      </c>
      <c r="C33" s="2">
        <v>-2.53</v>
      </c>
      <c r="D33" s="2">
        <v>-3.8</v>
      </c>
      <c r="E33" s="2">
        <v>-4.5</v>
      </c>
      <c r="F33">
        <f t="shared" si="0"/>
        <v>-1</v>
      </c>
      <c r="G33" s="13">
        <v>0.06564551422319474</v>
      </c>
      <c r="J33" s="13"/>
      <c r="K33" s="13"/>
      <c r="O33" s="6"/>
    </row>
    <row r="34" spans="1:15" ht="12.75">
      <c r="A34" t="s">
        <v>5</v>
      </c>
      <c r="B34" t="s">
        <v>4</v>
      </c>
      <c r="C34" s="2">
        <v>-0.78</v>
      </c>
      <c r="D34" s="2">
        <v>-2.27</v>
      </c>
      <c r="E34" s="2">
        <v>-3.5</v>
      </c>
      <c r="F34">
        <f t="shared" si="0"/>
        <v>-1</v>
      </c>
      <c r="G34" s="13">
        <v>0.037199124726477024</v>
      </c>
      <c r="J34" s="13"/>
      <c r="K34" s="13"/>
      <c r="O34" s="6"/>
    </row>
    <row r="35" spans="1:15" ht="12.75">
      <c r="A35" t="s">
        <v>8</v>
      </c>
      <c r="B35" t="s">
        <v>7</v>
      </c>
      <c r="C35" s="2">
        <v>-0.9</v>
      </c>
      <c r="D35" s="2">
        <v>-1.57</v>
      </c>
      <c r="E35" s="2">
        <v>-3.5</v>
      </c>
      <c r="F35">
        <f t="shared" si="0"/>
        <v>-1</v>
      </c>
      <c r="G35" s="13">
        <v>0.07439824945295405</v>
      </c>
      <c r="J35" s="13"/>
      <c r="K35" s="13"/>
      <c r="O35" s="6"/>
    </row>
    <row r="36" spans="1:15" ht="12.75">
      <c r="A36" t="s">
        <v>11</v>
      </c>
      <c r="B36" t="s">
        <v>10</v>
      </c>
      <c r="C36" s="1">
        <v>0.29</v>
      </c>
      <c r="D36" s="1">
        <v>1.48</v>
      </c>
      <c r="E36" s="1">
        <v>2.5</v>
      </c>
      <c r="F36">
        <f t="shared" si="0"/>
        <v>1</v>
      </c>
      <c r="G36" s="11">
        <v>0.019693654266958426</v>
      </c>
      <c r="J36" s="13"/>
      <c r="K36" s="13"/>
      <c r="O36" s="6"/>
    </row>
    <row r="37" spans="1:15" ht="12.75">
      <c r="A37" t="s">
        <v>14</v>
      </c>
      <c r="B37" t="s">
        <v>13</v>
      </c>
      <c r="C37" s="2">
        <v>-0.85</v>
      </c>
      <c r="D37" s="2">
        <v>-2.12</v>
      </c>
      <c r="E37" s="2">
        <v>-3.5</v>
      </c>
      <c r="F37">
        <f t="shared" si="0"/>
        <v>-1</v>
      </c>
      <c r="G37" s="13">
        <v>0.0787746170678337</v>
      </c>
      <c r="J37" s="13"/>
      <c r="K37" s="13"/>
      <c r="O37" s="6"/>
    </row>
    <row r="38" spans="1:15" ht="12.75">
      <c r="A38" t="s">
        <v>17</v>
      </c>
      <c r="B38" t="s">
        <v>16</v>
      </c>
      <c r="C38" s="2">
        <v>-0.74</v>
      </c>
      <c r="D38" s="2">
        <v>-1.78</v>
      </c>
      <c r="E38" s="2">
        <v>-3.5</v>
      </c>
      <c r="F38">
        <f t="shared" si="0"/>
        <v>-1</v>
      </c>
      <c r="G38" s="13">
        <v>0.05908096280087528</v>
      </c>
      <c r="J38" s="13"/>
      <c r="K38" s="13"/>
      <c r="O38" s="6"/>
    </row>
    <row r="39" spans="1:15" ht="12.75">
      <c r="A39" t="s">
        <v>20</v>
      </c>
      <c r="B39" t="s">
        <v>19</v>
      </c>
      <c r="C39" s="1">
        <v>0.48</v>
      </c>
      <c r="D39" s="7">
        <v>0</v>
      </c>
      <c r="E39" s="2">
        <v>-0.4</v>
      </c>
      <c r="F39">
        <f t="shared" si="0"/>
        <v>0</v>
      </c>
      <c r="G39" s="53">
        <v>0.0525164113785558</v>
      </c>
      <c r="J39" s="13"/>
      <c r="K39" s="13"/>
      <c r="O39" s="6"/>
    </row>
    <row r="40" spans="1:15" ht="12.75">
      <c r="A40" t="s">
        <v>22</v>
      </c>
      <c r="B40" t="s">
        <v>21</v>
      </c>
      <c r="C40" s="2">
        <v>-0.4</v>
      </c>
      <c r="D40" s="2">
        <v>-1.09</v>
      </c>
      <c r="E40" s="2">
        <v>-3.2</v>
      </c>
      <c r="F40">
        <f t="shared" si="0"/>
        <v>-1</v>
      </c>
      <c r="G40" s="13">
        <v>0.0262582056892779</v>
      </c>
      <c r="J40" s="13"/>
      <c r="K40" s="13"/>
      <c r="O40" s="6"/>
    </row>
    <row r="41" spans="1:15" ht="12.75">
      <c r="A41" t="s">
        <v>25</v>
      </c>
      <c r="B41" t="s">
        <v>24</v>
      </c>
      <c r="C41" s="1">
        <v>1.38</v>
      </c>
      <c r="D41" s="1">
        <v>3.02</v>
      </c>
      <c r="E41" s="1">
        <v>4.5</v>
      </c>
      <c r="F41">
        <f t="shared" si="0"/>
        <v>1</v>
      </c>
      <c r="G41" s="11">
        <v>0.06345733041575492</v>
      </c>
      <c r="J41" s="11"/>
      <c r="O41" s="6"/>
    </row>
    <row r="42" spans="1:15" ht="12.75">
      <c r="A42" t="s">
        <v>27</v>
      </c>
      <c r="B42" t="s">
        <v>26</v>
      </c>
      <c r="C42" s="1">
        <v>1.06</v>
      </c>
      <c r="D42" s="1">
        <v>3.02</v>
      </c>
      <c r="E42" s="1">
        <v>3.8</v>
      </c>
      <c r="F42">
        <f t="shared" si="0"/>
        <v>1</v>
      </c>
      <c r="G42" s="11">
        <v>0.10940919037199125</v>
      </c>
      <c r="J42" s="11"/>
      <c r="O42" s="6"/>
    </row>
    <row r="43" spans="1:15" ht="12.75">
      <c r="A43" t="s">
        <v>29</v>
      </c>
      <c r="B43" t="s">
        <v>28</v>
      </c>
      <c r="C43" s="2">
        <v>-1.5</v>
      </c>
      <c r="D43" s="2">
        <v>-2.46</v>
      </c>
      <c r="E43" s="2">
        <v>-3.9</v>
      </c>
      <c r="F43">
        <f t="shared" si="0"/>
        <v>-1</v>
      </c>
      <c r="G43" s="13">
        <v>0.045951859956236324</v>
      </c>
      <c r="J43" s="11"/>
      <c r="O43" s="6"/>
    </row>
    <row r="44" spans="1:15" ht="12.75">
      <c r="A44" t="s">
        <v>32</v>
      </c>
      <c r="B44" t="s">
        <v>31</v>
      </c>
      <c r="C44" s="1">
        <v>0.64</v>
      </c>
      <c r="D44" s="1">
        <v>1.67</v>
      </c>
      <c r="E44" s="1">
        <v>1.9</v>
      </c>
      <c r="F44">
        <f t="shared" si="0"/>
        <v>1</v>
      </c>
      <c r="G44" s="11">
        <v>0.0175054704595186</v>
      </c>
      <c r="J44" s="11"/>
      <c r="O44" s="6"/>
    </row>
    <row r="45" spans="1:15" ht="12.75">
      <c r="A45" t="s">
        <v>34</v>
      </c>
      <c r="B45" t="s">
        <v>33</v>
      </c>
      <c r="C45" s="1">
        <v>1.19</v>
      </c>
      <c r="D45" s="1">
        <v>3.02</v>
      </c>
      <c r="E45" s="1">
        <v>2.8</v>
      </c>
      <c r="F45">
        <f t="shared" si="0"/>
        <v>1</v>
      </c>
      <c r="G45" s="11">
        <v>0.05689277899343545</v>
      </c>
      <c r="J45" s="11"/>
      <c r="O45" s="6"/>
    </row>
    <row r="46" spans="1:15" ht="12.75">
      <c r="A46" t="s">
        <v>36</v>
      </c>
      <c r="B46" t="s">
        <v>35</v>
      </c>
      <c r="C46" s="1">
        <v>0.12</v>
      </c>
      <c r="D46" s="1">
        <v>1.75</v>
      </c>
      <c r="E46" s="2">
        <v>-1.6</v>
      </c>
      <c r="F46">
        <f t="shared" si="0"/>
        <v>0</v>
      </c>
      <c r="G46" s="53">
        <v>0.037199124726477024</v>
      </c>
      <c r="J46" s="11"/>
      <c r="O46" s="6"/>
    </row>
    <row r="47" spans="1:15" ht="12.75">
      <c r="A47" t="s">
        <v>38</v>
      </c>
      <c r="B47" t="s">
        <v>37</v>
      </c>
      <c r="C47" s="2">
        <v>-0.18</v>
      </c>
      <c r="D47" s="2">
        <v>-0.1</v>
      </c>
      <c r="E47" s="2">
        <v>-0.8</v>
      </c>
      <c r="F47">
        <f t="shared" si="0"/>
        <v>-1</v>
      </c>
      <c r="G47" s="13">
        <v>0.03938730853391685</v>
      </c>
      <c r="J47" s="11"/>
      <c r="O47" s="6"/>
    </row>
    <row r="48" spans="1:15" ht="12.75">
      <c r="A48" t="s">
        <v>41</v>
      </c>
      <c r="B48" t="s">
        <v>40</v>
      </c>
      <c r="C48" s="2">
        <v>-0.05</v>
      </c>
      <c r="D48" s="1">
        <v>0.42</v>
      </c>
      <c r="E48" s="2">
        <v>-0.7</v>
      </c>
      <c r="F48">
        <f t="shared" si="0"/>
        <v>0</v>
      </c>
      <c r="G48" s="53">
        <v>0.03938730853391685</v>
      </c>
      <c r="J48" s="53"/>
      <c r="O48" s="6"/>
    </row>
    <row r="49" spans="1:15" ht="12.75">
      <c r="A49" t="s">
        <v>44</v>
      </c>
      <c r="B49" t="s">
        <v>43</v>
      </c>
      <c r="C49" s="1">
        <v>0.81</v>
      </c>
      <c r="D49" s="1">
        <v>2.86</v>
      </c>
      <c r="E49" s="2">
        <v>-0.9</v>
      </c>
      <c r="F49">
        <f t="shared" si="0"/>
        <v>0</v>
      </c>
      <c r="G49" s="53">
        <v>0.0087527352297593</v>
      </c>
      <c r="J49" s="53"/>
      <c r="O49" s="6"/>
    </row>
    <row r="50" spans="1:15" ht="12.75">
      <c r="A50" t="s">
        <v>47</v>
      </c>
      <c r="B50" t="s">
        <v>46</v>
      </c>
      <c r="C50" s="1">
        <v>0.26</v>
      </c>
      <c r="D50" s="2">
        <v>-0.98</v>
      </c>
      <c r="E50" s="2">
        <v>-1.3</v>
      </c>
      <c r="F50">
        <f t="shared" si="0"/>
        <v>0</v>
      </c>
      <c r="G50" s="53">
        <v>0.04157549234135667</v>
      </c>
      <c r="J50" s="53"/>
      <c r="O50" s="6"/>
    </row>
    <row r="51" spans="1:15" ht="12.75">
      <c r="A51" t="s">
        <v>50</v>
      </c>
      <c r="B51" t="s">
        <v>49</v>
      </c>
      <c r="C51" s="1">
        <v>1.08</v>
      </c>
      <c r="D51" s="1">
        <v>2.18</v>
      </c>
      <c r="E51" s="1">
        <v>4.2</v>
      </c>
      <c r="F51">
        <f>IF(AND(C51&gt;0,D51&gt;0,E51&gt;0),1,AND(C51&gt;0,D51&gt;0,E51&gt;0))</f>
        <v>1</v>
      </c>
      <c r="G51" s="11">
        <v>0.04814004376367615</v>
      </c>
      <c r="J51" s="53"/>
      <c r="O51" s="6"/>
    </row>
    <row r="52" spans="6:10" ht="12.75">
      <c r="F52" s="1" t="s">
        <v>127</v>
      </c>
      <c r="G52" s="1">
        <f>SUMIF(F32:F51,"&gt;0",G32:G51)</f>
        <v>0.3938730853391685</v>
      </c>
      <c r="J52" s="53"/>
    </row>
    <row r="53" spans="6:7" ht="12.75">
      <c r="F53" s="2" t="s">
        <v>128</v>
      </c>
      <c r="G53" s="2">
        <f>SUMIF(F32:F51,"&lt;0",G32:G52)</f>
        <v>0.4266958424507659</v>
      </c>
    </row>
    <row r="54" spans="6:7" ht="12.75">
      <c r="F54" s="7" t="s">
        <v>129</v>
      </c>
      <c r="G54" s="7">
        <f>SUMIF(F32:F51,"=0",G32:G51)</f>
        <v>0.17943107221006566</v>
      </c>
    </row>
    <row r="55" spans="6:7" ht="12.75">
      <c r="F55" s="3" t="s">
        <v>140</v>
      </c>
      <c r="G55" s="3">
        <f>G53/G52</f>
        <v>1.0833333333333335</v>
      </c>
    </row>
    <row r="56" ht="18">
      <c r="A56" s="39" t="s">
        <v>117</v>
      </c>
    </row>
    <row r="57" spans="2:11" ht="12.75">
      <c r="B57" s="59" t="s">
        <v>145</v>
      </c>
      <c r="C57" s="59"/>
      <c r="D57" s="59"/>
      <c r="J57" s="3"/>
      <c r="K57" s="8"/>
    </row>
    <row r="58" spans="1:11" ht="15.75">
      <c r="A58" s="10" t="s">
        <v>97</v>
      </c>
      <c r="B58" s="3" t="s">
        <v>146</v>
      </c>
      <c r="C58" s="3" t="s">
        <v>147</v>
      </c>
      <c r="D58" s="8" t="s">
        <v>148</v>
      </c>
      <c r="E58" s="3"/>
      <c r="F58" s="2"/>
      <c r="J58" s="14"/>
      <c r="K58" s="14"/>
    </row>
    <row r="59" spans="1:11" ht="12.75">
      <c r="A59" s="2" t="s">
        <v>3</v>
      </c>
      <c r="B59" s="13">
        <v>0.06564551422319474</v>
      </c>
      <c r="C59" s="13">
        <v>0.055099999999999996</v>
      </c>
      <c r="D59" s="13">
        <v>0.0059</v>
      </c>
      <c r="E59" s="2">
        <v>-1</v>
      </c>
      <c r="F59" s="2"/>
      <c r="J59" s="14"/>
      <c r="K59" s="14"/>
    </row>
    <row r="60" spans="1:11" ht="12.75">
      <c r="A60" s="2" t="s">
        <v>5</v>
      </c>
      <c r="B60" s="13">
        <v>0.037199124726477024</v>
      </c>
      <c r="C60" s="13">
        <v>0.0397</v>
      </c>
      <c r="D60" s="13">
        <v>0.0113</v>
      </c>
      <c r="E60" s="2">
        <v>-1</v>
      </c>
      <c r="F60" s="2"/>
      <c r="J60" s="14"/>
      <c r="K60" s="14"/>
    </row>
    <row r="61" spans="1:11" ht="12.75">
      <c r="A61" s="2" t="s">
        <v>8</v>
      </c>
      <c r="B61" s="13">
        <v>0.07439824945295405</v>
      </c>
      <c r="C61" s="13">
        <v>0.0516</v>
      </c>
      <c r="D61" s="13">
        <v>0.004</v>
      </c>
      <c r="E61" s="2">
        <v>-1</v>
      </c>
      <c r="F61" s="2"/>
      <c r="J61" s="14"/>
      <c r="K61" s="14"/>
    </row>
    <row r="62" spans="1:11" ht="12.75">
      <c r="A62" s="2" t="s">
        <v>14</v>
      </c>
      <c r="B62" s="13">
        <v>0.0787746170678337</v>
      </c>
      <c r="C62" s="13">
        <v>0.0443</v>
      </c>
      <c r="D62" s="13">
        <v>0.0079</v>
      </c>
      <c r="E62" s="2">
        <v>-1</v>
      </c>
      <c r="F62" s="2"/>
      <c r="J62" s="14"/>
      <c r="K62" s="14"/>
    </row>
    <row r="63" spans="1:11" ht="12.75">
      <c r="A63" s="2" t="s">
        <v>17</v>
      </c>
      <c r="B63" s="13">
        <v>0.05908096280087528</v>
      </c>
      <c r="C63" s="13">
        <v>0.0575</v>
      </c>
      <c r="D63" s="13">
        <v>0.0042</v>
      </c>
      <c r="E63" s="2">
        <v>-1</v>
      </c>
      <c r="F63" s="2"/>
      <c r="J63" s="14"/>
      <c r="K63" s="14"/>
    </row>
    <row r="64" spans="1:11" ht="12.75">
      <c r="A64" s="2" t="s">
        <v>22</v>
      </c>
      <c r="B64" s="13">
        <v>0.0262582056892779</v>
      </c>
      <c r="C64" s="13">
        <v>0.0225</v>
      </c>
      <c r="D64" s="13">
        <v>0.0032</v>
      </c>
      <c r="E64" s="2">
        <v>-1</v>
      </c>
      <c r="F64" s="2"/>
      <c r="J64" s="14"/>
      <c r="K64" s="14"/>
    </row>
    <row r="65" spans="1:11" ht="12.75">
      <c r="A65" s="2" t="s">
        <v>29</v>
      </c>
      <c r="B65" s="13">
        <v>0.045951859956236324</v>
      </c>
      <c r="C65" s="13">
        <v>0.044000000000000004</v>
      </c>
      <c r="D65" s="13">
        <v>0.0045</v>
      </c>
      <c r="E65" s="2">
        <v>-1</v>
      </c>
      <c r="F65" s="2"/>
      <c r="J65" s="14"/>
      <c r="K65" s="14"/>
    </row>
    <row r="66" spans="1:11" ht="12.75">
      <c r="A66" s="2" t="s">
        <v>38</v>
      </c>
      <c r="B66" s="13">
        <v>0.03938730853391685</v>
      </c>
      <c r="C66" s="13">
        <v>0.058499999999999996</v>
      </c>
      <c r="D66" s="13">
        <v>0.0521</v>
      </c>
      <c r="E66" s="2">
        <v>-1</v>
      </c>
      <c r="F66" s="15"/>
      <c r="J66" s="31"/>
      <c r="K66" s="16"/>
    </row>
    <row r="67" spans="1:11" ht="12.75">
      <c r="A67" s="15" t="s">
        <v>20</v>
      </c>
      <c r="B67" s="53">
        <v>0.0525164113785558</v>
      </c>
      <c r="C67" s="53">
        <v>0.0739</v>
      </c>
      <c r="D67" s="57">
        <v>0.0977</v>
      </c>
      <c r="E67" s="15">
        <v>0</v>
      </c>
      <c r="F67" s="15"/>
      <c r="J67" s="31"/>
      <c r="K67" s="16"/>
    </row>
    <row r="68" spans="1:11" ht="12.75">
      <c r="A68" s="15" t="s">
        <v>36</v>
      </c>
      <c r="B68" s="53">
        <v>0.037199124726477024</v>
      </c>
      <c r="C68" s="53">
        <v>0.0443</v>
      </c>
      <c r="D68" s="57">
        <v>0.0263</v>
      </c>
      <c r="E68" s="15">
        <v>0</v>
      </c>
      <c r="F68" s="15"/>
      <c r="J68" s="31"/>
      <c r="K68" s="16"/>
    </row>
    <row r="69" spans="1:11" ht="12.75">
      <c r="A69" s="15" t="s">
        <v>41</v>
      </c>
      <c r="B69" s="53">
        <v>0.03938730853391685</v>
      </c>
      <c r="C69" s="53">
        <v>0.0541</v>
      </c>
      <c r="D69" s="57">
        <v>0.0541</v>
      </c>
      <c r="E69" s="15">
        <v>0</v>
      </c>
      <c r="F69" s="15"/>
      <c r="J69" s="31"/>
      <c r="K69" s="16"/>
    </row>
    <row r="70" spans="1:11" ht="12.75">
      <c r="A70" s="15" t="s">
        <v>44</v>
      </c>
      <c r="B70" s="53">
        <v>0.0087527352297593</v>
      </c>
      <c r="C70" s="53">
        <v>0.0152</v>
      </c>
      <c r="D70" s="57">
        <v>0.017</v>
      </c>
      <c r="E70" s="15">
        <v>0</v>
      </c>
      <c r="F70" s="15"/>
      <c r="J70" s="31"/>
      <c r="K70" s="16"/>
    </row>
    <row r="71" spans="1:11" ht="12.75">
      <c r="A71" s="15" t="s">
        <v>47</v>
      </c>
      <c r="B71" s="53">
        <v>0.04157549234135667</v>
      </c>
      <c r="C71" s="53">
        <v>0.0286</v>
      </c>
      <c r="D71" s="57">
        <v>0.0262</v>
      </c>
      <c r="E71" s="15">
        <v>0</v>
      </c>
      <c r="F71" s="1"/>
      <c r="J71" s="12"/>
      <c r="K71" s="12"/>
    </row>
    <row r="72" spans="1:11" ht="12.75">
      <c r="A72" s="1" t="s">
        <v>1</v>
      </c>
      <c r="B72" s="11">
        <v>0.0787746170678337</v>
      </c>
      <c r="C72" s="11">
        <v>0.0949</v>
      </c>
      <c r="D72" s="11">
        <v>0.128</v>
      </c>
      <c r="E72" s="1">
        <v>1</v>
      </c>
      <c r="F72" s="1"/>
      <c r="J72" s="12"/>
      <c r="K72" s="12"/>
    </row>
    <row r="73" spans="1:11" ht="12.75">
      <c r="A73" s="1" t="s">
        <v>11</v>
      </c>
      <c r="B73" s="11">
        <v>0.019693654266958426</v>
      </c>
      <c r="C73" s="11">
        <v>0.0116</v>
      </c>
      <c r="D73" s="11">
        <v>0.013</v>
      </c>
      <c r="E73" s="1">
        <v>1</v>
      </c>
      <c r="F73" s="1"/>
      <c r="J73" s="12"/>
      <c r="K73" s="12"/>
    </row>
    <row r="74" spans="1:11" ht="12.75">
      <c r="A74" s="1" t="s">
        <v>25</v>
      </c>
      <c r="B74" s="11">
        <v>0.06345733041575492</v>
      </c>
      <c r="C74" s="11">
        <v>0.0601</v>
      </c>
      <c r="D74" s="11">
        <v>0.1193</v>
      </c>
      <c r="E74" s="1">
        <v>1</v>
      </c>
      <c r="F74" s="1"/>
      <c r="J74" s="12"/>
      <c r="K74" s="12"/>
    </row>
    <row r="75" spans="1:11" ht="12.75">
      <c r="A75" s="1" t="s">
        <v>27</v>
      </c>
      <c r="B75" s="11">
        <v>0.10940919037199125</v>
      </c>
      <c r="C75" s="11">
        <v>0.10640000000000001</v>
      </c>
      <c r="D75" s="11">
        <v>0.1837</v>
      </c>
      <c r="E75" s="1">
        <v>1</v>
      </c>
      <c r="F75" s="1"/>
      <c r="J75" s="12"/>
      <c r="K75" s="12"/>
    </row>
    <row r="76" spans="1:11" ht="12.75">
      <c r="A76" s="1" t="s">
        <v>32</v>
      </c>
      <c r="B76" s="11">
        <v>0.0175054704595186</v>
      </c>
      <c r="C76" s="11">
        <v>0.0279</v>
      </c>
      <c r="D76" s="11">
        <v>0.0431</v>
      </c>
      <c r="E76" s="1">
        <v>1</v>
      </c>
      <c r="F76" s="1"/>
      <c r="J76" s="12"/>
      <c r="K76" s="12"/>
    </row>
    <row r="77" spans="1:11" ht="12.75">
      <c r="A77" s="1" t="s">
        <v>34</v>
      </c>
      <c r="B77" s="11">
        <v>0.05689277899343545</v>
      </c>
      <c r="C77" s="11">
        <v>0.038900000000000004</v>
      </c>
      <c r="D77" s="11">
        <v>0.0837</v>
      </c>
      <c r="E77" s="1">
        <v>1</v>
      </c>
      <c r="F77" s="1"/>
      <c r="J77" s="12"/>
      <c r="K77" s="12"/>
    </row>
    <row r="78" spans="1:5" ht="12.75">
      <c r="A78" s="1" t="s">
        <v>50</v>
      </c>
      <c r="B78" s="11">
        <v>0.04814004376367615</v>
      </c>
      <c r="C78" s="11">
        <v>0.0708</v>
      </c>
      <c r="D78" s="11">
        <v>0.1154</v>
      </c>
      <c r="E78" s="1">
        <v>1</v>
      </c>
    </row>
    <row r="79" spans="5:6" ht="12.75">
      <c r="E79" s="30"/>
      <c r="F79" s="2"/>
    </row>
    <row r="80" spans="1:6" ht="12.75">
      <c r="A80" s="2" t="s">
        <v>128</v>
      </c>
      <c r="B80" s="13">
        <f>SUM(B59:B66)</f>
        <v>0.4266958424507659</v>
      </c>
      <c r="C80" s="13">
        <f>SUM(C59:C66)</f>
        <v>0.3732</v>
      </c>
      <c r="D80" s="13">
        <f>SUM(D59:D66)</f>
        <v>0.0931</v>
      </c>
      <c r="E80" s="13"/>
      <c r="F80" s="1"/>
    </row>
    <row r="81" spans="1:6" ht="12.75">
      <c r="A81" s="1" t="s">
        <v>127</v>
      </c>
      <c r="B81" s="11">
        <f>SUM(B72:B78)</f>
        <v>0.3938730853391685</v>
      </c>
      <c r="C81" s="11">
        <f>SUM(C72:C78)</f>
        <v>0.41059999999999997</v>
      </c>
      <c r="D81" s="11">
        <f>SUM(D72:D78)</f>
        <v>0.6862000000000001</v>
      </c>
      <c r="E81" s="11"/>
      <c r="F81" s="3"/>
    </row>
    <row r="82" spans="1:4" ht="12.75">
      <c r="A82" s="3" t="s">
        <v>144</v>
      </c>
      <c r="B82" s="58">
        <f>B80/B81</f>
        <v>1.0833333333333335</v>
      </c>
      <c r="C82" s="58">
        <f>C80/C81</f>
        <v>0.9089137847053094</v>
      </c>
      <c r="D82" s="58">
        <f>D80/D81</f>
        <v>0.13567473039930047</v>
      </c>
    </row>
  </sheetData>
  <mergeCells count="1">
    <mergeCell ref="B57:D5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G2" sqref="G2:H21"/>
    </sheetView>
  </sheetViews>
  <sheetFormatPr defaultColWidth="9.140625" defaultRowHeight="12.75"/>
  <sheetData>
    <row r="1" spans="1:5" ht="12.75">
      <c r="A1" s="3" t="s">
        <v>97</v>
      </c>
      <c r="B1" s="3" t="s">
        <v>149</v>
      </c>
      <c r="C1" s="3" t="s">
        <v>150</v>
      </c>
      <c r="D1" s="3" t="s">
        <v>151</v>
      </c>
      <c r="E1" s="5"/>
    </row>
    <row r="2" spans="1:5" ht="12.75">
      <c r="A2" t="s">
        <v>0</v>
      </c>
      <c r="B2" s="37">
        <v>0.0787746170678337</v>
      </c>
      <c r="C2" s="38">
        <v>0.0949</v>
      </c>
      <c r="D2" s="2">
        <v>0.05</v>
      </c>
      <c r="E2" s="5"/>
    </row>
    <row r="3" spans="1:5" ht="12.75">
      <c r="A3" t="s">
        <v>2</v>
      </c>
      <c r="B3" s="37">
        <v>0.06564551422319474</v>
      </c>
      <c r="C3" s="38">
        <v>0.055099999999999996</v>
      </c>
      <c r="D3" s="2">
        <v>0.05</v>
      </c>
      <c r="E3" s="5"/>
    </row>
    <row r="4" spans="1:5" ht="12.75">
      <c r="A4" t="s">
        <v>4</v>
      </c>
      <c r="B4" s="37">
        <v>0.037199124726477024</v>
      </c>
      <c r="C4" s="38">
        <v>0.0397</v>
      </c>
      <c r="D4" s="2">
        <v>0.05</v>
      </c>
      <c r="E4" s="5"/>
    </row>
    <row r="5" spans="1:5" ht="12.75">
      <c r="A5" t="s">
        <v>7</v>
      </c>
      <c r="B5" s="37">
        <v>0.07439824945295405</v>
      </c>
      <c r="C5" s="38">
        <v>0.0516</v>
      </c>
      <c r="D5" s="2">
        <v>0.05</v>
      </c>
      <c r="E5" s="5"/>
    </row>
    <row r="6" spans="1:5" ht="12.75">
      <c r="A6" t="s">
        <v>10</v>
      </c>
      <c r="B6" s="37">
        <v>0.019693654266958426</v>
      </c>
      <c r="C6" s="38">
        <v>0.0116</v>
      </c>
      <c r="D6" s="2">
        <v>0.05</v>
      </c>
      <c r="E6" s="5"/>
    </row>
    <row r="7" spans="1:5" ht="12.75">
      <c r="A7" t="s">
        <v>13</v>
      </c>
      <c r="B7" s="37">
        <v>0.0787746170678337</v>
      </c>
      <c r="C7" s="38">
        <v>0.0443</v>
      </c>
      <c r="D7" s="2">
        <v>0.05</v>
      </c>
      <c r="E7" s="5"/>
    </row>
    <row r="8" spans="1:5" ht="12.75">
      <c r="A8" t="s">
        <v>16</v>
      </c>
      <c r="B8" s="37">
        <v>0.05908096280087528</v>
      </c>
      <c r="C8" s="38">
        <v>0.0575</v>
      </c>
      <c r="D8" s="2">
        <v>0.05</v>
      </c>
      <c r="E8" s="5"/>
    </row>
    <row r="9" spans="1:5" ht="12.75">
      <c r="A9" t="s">
        <v>19</v>
      </c>
      <c r="B9" s="37">
        <v>0.0525164113785558</v>
      </c>
      <c r="C9" s="38">
        <v>0.0739</v>
      </c>
      <c r="D9" s="2">
        <v>0.05</v>
      </c>
      <c r="E9" s="5"/>
    </row>
    <row r="10" spans="1:5" ht="12.75">
      <c r="A10" t="s">
        <v>21</v>
      </c>
      <c r="B10" s="37">
        <v>0.0262582056892779</v>
      </c>
      <c r="C10" s="38">
        <v>0.0225</v>
      </c>
      <c r="D10" s="2">
        <v>0.05</v>
      </c>
      <c r="E10" s="5"/>
    </row>
    <row r="11" spans="1:5" ht="12.75">
      <c r="A11" t="s">
        <v>24</v>
      </c>
      <c r="B11" s="37">
        <v>0.06345733041575492</v>
      </c>
      <c r="C11" s="38">
        <v>0.0601</v>
      </c>
      <c r="D11" s="2">
        <v>0.05</v>
      </c>
      <c r="E11" s="5"/>
    </row>
    <row r="12" spans="1:5" ht="12.75">
      <c r="A12" t="s">
        <v>26</v>
      </c>
      <c r="B12" s="37">
        <v>0.10940919037199125</v>
      </c>
      <c r="C12" s="38">
        <v>0.10640000000000001</v>
      </c>
      <c r="D12" s="2">
        <v>0.05</v>
      </c>
      <c r="E12" s="5"/>
    </row>
    <row r="13" spans="1:5" ht="12.75">
      <c r="A13" t="s">
        <v>28</v>
      </c>
      <c r="B13" s="37">
        <v>0.045951859956236324</v>
      </c>
      <c r="C13" s="38">
        <v>0.044000000000000004</v>
      </c>
      <c r="D13" s="2">
        <v>0.05</v>
      </c>
      <c r="E13" s="5"/>
    </row>
    <row r="14" spans="1:5" ht="12.75">
      <c r="A14" t="s">
        <v>31</v>
      </c>
      <c r="B14" s="37">
        <v>0.0175054704595186</v>
      </c>
      <c r="C14" s="38">
        <v>0.0279</v>
      </c>
      <c r="D14" s="2">
        <v>0.05</v>
      </c>
      <c r="E14" s="5"/>
    </row>
    <row r="15" spans="1:5" ht="12.75">
      <c r="A15" t="s">
        <v>33</v>
      </c>
      <c r="B15" s="37">
        <v>0.05689277899343545</v>
      </c>
      <c r="C15" s="38">
        <v>0.038900000000000004</v>
      </c>
      <c r="D15" s="2">
        <v>0.05</v>
      </c>
      <c r="E15" s="5"/>
    </row>
    <row r="16" spans="1:5" ht="12.75">
      <c r="A16" t="s">
        <v>35</v>
      </c>
      <c r="B16" s="37">
        <v>0.037199124726477024</v>
      </c>
      <c r="C16" s="38">
        <v>0.0443</v>
      </c>
      <c r="D16" s="2">
        <v>0.05</v>
      </c>
      <c r="E16" s="5"/>
    </row>
    <row r="17" spans="1:5" ht="12.75">
      <c r="A17" t="s">
        <v>37</v>
      </c>
      <c r="B17" s="37">
        <v>0.03938730853391685</v>
      </c>
      <c r="C17" s="38">
        <v>0.058499999999999996</v>
      </c>
      <c r="D17" s="2">
        <v>0.05</v>
      </c>
      <c r="E17" s="5"/>
    </row>
    <row r="18" spans="1:5" ht="12.75">
      <c r="A18" t="s">
        <v>40</v>
      </c>
      <c r="B18" s="37">
        <v>0.03938730853391685</v>
      </c>
      <c r="C18" s="38">
        <v>0.0541</v>
      </c>
      <c r="D18" s="2">
        <v>0.05</v>
      </c>
      <c r="E18" s="5"/>
    </row>
    <row r="19" spans="1:5" ht="12.75">
      <c r="A19" t="s">
        <v>43</v>
      </c>
      <c r="B19" s="37">
        <v>0.0087527352297593</v>
      </c>
      <c r="C19" s="38">
        <v>0.0152</v>
      </c>
      <c r="D19" s="2">
        <v>0.05</v>
      </c>
      <c r="E19" s="5"/>
    </row>
    <row r="20" spans="1:5" ht="12.75">
      <c r="A20" t="s">
        <v>46</v>
      </c>
      <c r="B20" s="37">
        <v>0.04157549234135667</v>
      </c>
      <c r="C20" s="38">
        <v>0.0286</v>
      </c>
      <c r="D20" s="2">
        <v>0.05</v>
      </c>
      <c r="E20" s="5"/>
    </row>
    <row r="21" spans="1:4" ht="12.75">
      <c r="A21" t="s">
        <v>49</v>
      </c>
      <c r="B21" s="37">
        <v>0.04814004376367615</v>
      </c>
      <c r="C21" s="38">
        <v>0.0708</v>
      </c>
      <c r="D21" s="2">
        <v>0.05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" sqref="A2"/>
    </sheetView>
  </sheetViews>
  <sheetFormatPr defaultColWidth="9.140625" defaultRowHeight="12.75"/>
  <sheetData>
    <row r="1" spans="1:5" ht="18">
      <c r="A1" s="42"/>
      <c r="E1" s="39"/>
    </row>
    <row r="2" spans="1:7" ht="15">
      <c r="A2" s="43" t="s">
        <v>51</v>
      </c>
      <c r="B2" s="43" t="s">
        <v>52</v>
      </c>
      <c r="C2" s="44" t="s">
        <v>56</v>
      </c>
      <c r="E2" s="36"/>
      <c r="G2" s="36"/>
    </row>
    <row r="3" spans="1:7" ht="12.75">
      <c r="A3" t="s">
        <v>0</v>
      </c>
      <c r="B3">
        <v>89.09</v>
      </c>
      <c r="C3">
        <v>36</v>
      </c>
      <c r="E3" s="5"/>
      <c r="G3" s="6"/>
    </row>
    <row r="4" spans="1:7" ht="12.75">
      <c r="A4" t="s">
        <v>10</v>
      </c>
      <c r="B4">
        <v>121.15</v>
      </c>
      <c r="C4">
        <v>9</v>
      </c>
      <c r="E4" s="5"/>
      <c r="G4" s="6"/>
    </row>
    <row r="5" spans="1:7" ht="12.75">
      <c r="A5" t="s">
        <v>7</v>
      </c>
      <c r="B5">
        <v>133.1</v>
      </c>
      <c r="C5">
        <v>34</v>
      </c>
      <c r="E5" s="5"/>
      <c r="G5" s="6"/>
    </row>
    <row r="6" spans="1:7" ht="12.75">
      <c r="A6" t="s">
        <v>16</v>
      </c>
      <c r="B6">
        <v>147.13</v>
      </c>
      <c r="C6">
        <v>27</v>
      </c>
      <c r="E6" s="5"/>
      <c r="G6" s="6"/>
    </row>
    <row r="7" spans="1:7" ht="12.75">
      <c r="A7" t="s">
        <v>33</v>
      </c>
      <c r="B7">
        <v>165.19</v>
      </c>
      <c r="C7">
        <v>26</v>
      </c>
      <c r="E7" s="5"/>
      <c r="G7" s="6"/>
    </row>
    <row r="8" spans="1:7" ht="12.75">
      <c r="A8" t="s">
        <v>19</v>
      </c>
      <c r="B8">
        <v>75.07</v>
      </c>
      <c r="C8">
        <v>24</v>
      </c>
      <c r="E8" s="5"/>
      <c r="G8" s="6"/>
    </row>
    <row r="9" spans="1:7" ht="12.75">
      <c r="A9" t="s">
        <v>21</v>
      </c>
      <c r="B9">
        <v>155.16</v>
      </c>
      <c r="C9">
        <v>12</v>
      </c>
      <c r="E9" s="5"/>
      <c r="G9" s="6"/>
    </row>
    <row r="10" spans="1:7" ht="12.75">
      <c r="A10" t="s">
        <v>24</v>
      </c>
      <c r="B10">
        <v>131.17</v>
      </c>
      <c r="C10">
        <v>29</v>
      </c>
      <c r="E10" s="5"/>
      <c r="G10" s="6"/>
    </row>
    <row r="11" spans="1:7" ht="12.75">
      <c r="A11" t="s">
        <v>28</v>
      </c>
      <c r="B11">
        <v>146.19</v>
      </c>
      <c r="C11">
        <v>21</v>
      </c>
      <c r="E11" s="5"/>
      <c r="G11" s="6"/>
    </row>
    <row r="12" spans="1:7" ht="12.75">
      <c r="A12" t="s">
        <v>26</v>
      </c>
      <c r="B12">
        <v>131.17</v>
      </c>
      <c r="C12">
        <v>50</v>
      </c>
      <c r="E12" s="5"/>
      <c r="G12" s="6"/>
    </row>
    <row r="13" spans="1:7" ht="12.75">
      <c r="A13" t="s">
        <v>31</v>
      </c>
      <c r="B13">
        <v>149.21</v>
      </c>
      <c r="C13">
        <v>8</v>
      </c>
      <c r="E13" s="5"/>
      <c r="G13" s="6"/>
    </row>
    <row r="14" spans="1:7" ht="12.75">
      <c r="A14" t="s">
        <v>4</v>
      </c>
      <c r="B14">
        <v>132.12</v>
      </c>
      <c r="C14">
        <v>17</v>
      </c>
      <c r="E14" s="5"/>
      <c r="G14" s="6"/>
    </row>
    <row r="15" spans="1:7" ht="12.75">
      <c r="A15" t="s">
        <v>35</v>
      </c>
      <c r="B15">
        <v>115.13</v>
      </c>
      <c r="C15">
        <v>17</v>
      </c>
      <c r="E15" s="5"/>
      <c r="G15" s="6"/>
    </row>
    <row r="16" spans="1:7" ht="12.75">
      <c r="A16" t="s">
        <v>13</v>
      </c>
      <c r="B16">
        <v>146.15</v>
      </c>
      <c r="C16">
        <v>36</v>
      </c>
      <c r="E16" s="5"/>
      <c r="G16" s="6"/>
    </row>
    <row r="17" spans="1:7" ht="12.75">
      <c r="A17" t="s">
        <v>2</v>
      </c>
      <c r="B17">
        <v>174.21</v>
      </c>
      <c r="C17">
        <v>30</v>
      </c>
      <c r="E17" s="5"/>
      <c r="G17" s="6"/>
    </row>
    <row r="18" spans="1:7" ht="12.75">
      <c r="A18" t="s">
        <v>37</v>
      </c>
      <c r="B18">
        <v>105.09</v>
      </c>
      <c r="C18">
        <v>18</v>
      </c>
      <c r="E18" s="5"/>
      <c r="G18" s="6"/>
    </row>
    <row r="19" spans="1:7" ht="12.75">
      <c r="A19" t="s">
        <v>40</v>
      </c>
      <c r="B19">
        <v>119.12</v>
      </c>
      <c r="C19">
        <v>18</v>
      </c>
      <c r="E19" s="5"/>
      <c r="G19" s="6"/>
    </row>
    <row r="20" spans="1:7" ht="12.75">
      <c r="A20" t="s">
        <v>49</v>
      </c>
      <c r="B20">
        <v>117.16</v>
      </c>
      <c r="C20">
        <v>22</v>
      </c>
      <c r="E20" s="5"/>
      <c r="G20" s="6"/>
    </row>
    <row r="21" spans="1:7" ht="12.75">
      <c r="A21" t="s">
        <v>43</v>
      </c>
      <c r="B21">
        <v>204.22</v>
      </c>
      <c r="C21">
        <v>4</v>
      </c>
      <c r="E21" s="5"/>
      <c r="G21" s="6"/>
    </row>
    <row r="22" spans="1:7" ht="12.75">
      <c r="A22" t="s">
        <v>46</v>
      </c>
      <c r="B22">
        <v>181.2</v>
      </c>
      <c r="C22">
        <v>19</v>
      </c>
      <c r="E22" s="5"/>
      <c r="G22" s="6"/>
    </row>
    <row r="23" ht="12.75">
      <c r="A23" s="3" t="s">
        <v>121</v>
      </c>
    </row>
    <row r="24" spans="1:2" ht="12.75">
      <c r="A24">
        <f>SUMPRODUCT(B3:B22,C3:C22)</f>
        <v>60944.07000000001</v>
      </c>
      <c r="B24" t="s">
        <v>120</v>
      </c>
    </row>
    <row r="25" spans="1:3" ht="12.75">
      <c r="A25" s="3" t="s">
        <v>122</v>
      </c>
      <c r="C25" s="3" t="s">
        <v>125</v>
      </c>
    </row>
    <row r="26" spans="1:4" ht="12.75">
      <c r="A26">
        <f>SUM(C3:C22)</f>
        <v>457</v>
      </c>
      <c r="B26" t="s">
        <v>123</v>
      </c>
      <c r="C26">
        <v>18</v>
      </c>
      <c r="D26" t="s">
        <v>120</v>
      </c>
    </row>
    <row r="27" ht="12.75">
      <c r="A27" s="3" t="s">
        <v>124</v>
      </c>
    </row>
    <row r="28" ht="12.75">
      <c r="A28">
        <f>A24-(PRODUCT(A26-1,18))</f>
        <v>52736.07000000001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E2" sqref="E2:E4"/>
    </sheetView>
  </sheetViews>
  <sheetFormatPr defaultColWidth="9.140625" defaultRowHeight="12.75"/>
  <cols>
    <col min="2" max="2" width="20.421875" style="0" bestFit="1" customWidth="1"/>
    <col min="3" max="3" width="14.57421875" style="0" bestFit="1" customWidth="1"/>
    <col min="4" max="4" width="2.57421875" style="0" bestFit="1" customWidth="1"/>
    <col min="5" max="5" width="8.00390625" style="0" bestFit="1" customWidth="1"/>
    <col min="6" max="6" width="14.140625" style="0" bestFit="1" customWidth="1"/>
    <col min="7" max="7" width="5.57421875" style="0" bestFit="1" customWidth="1"/>
    <col min="8" max="8" width="6.57421875" style="0" bestFit="1" customWidth="1"/>
    <col min="9" max="9" width="7.57421875" style="0" bestFit="1" customWidth="1"/>
    <col min="10" max="10" width="8.57421875" style="0" bestFit="1" customWidth="1"/>
    <col min="11" max="11" width="9.57421875" style="0" bestFit="1" customWidth="1"/>
    <col min="12" max="12" width="10.57421875" style="0" bestFit="1" customWidth="1"/>
    <col min="13" max="13" width="11.57421875" style="0" bestFit="1" customWidth="1"/>
    <col min="14" max="14" width="12.57421875" style="0" bestFit="1" customWidth="1"/>
    <col min="15" max="15" width="13.7109375" style="0" bestFit="1" customWidth="1"/>
    <col min="16" max="16" width="14.7109375" style="0" bestFit="1" customWidth="1"/>
    <col min="17" max="17" width="15.7109375" style="0" bestFit="1" customWidth="1"/>
    <col min="18" max="18" width="16.7109375" style="0" bestFit="1" customWidth="1"/>
  </cols>
  <sheetData>
    <row r="1" ht="18.75">
      <c r="A1" s="48" t="s">
        <v>114</v>
      </c>
    </row>
    <row r="2" spans="1:18" ht="12.75" customHeight="1">
      <c r="A2" s="66" t="s">
        <v>98</v>
      </c>
      <c r="B2" s="66" t="s">
        <v>99</v>
      </c>
      <c r="C2" s="65" t="s">
        <v>104</v>
      </c>
      <c r="D2" s="65"/>
      <c r="E2" s="63" t="s">
        <v>115</v>
      </c>
      <c r="F2" s="64" t="s">
        <v>100</v>
      </c>
      <c r="G2" s="65" t="s">
        <v>101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2.75">
      <c r="A3" s="66"/>
      <c r="B3" s="66"/>
      <c r="C3" s="65"/>
      <c r="D3" s="65"/>
      <c r="E3" s="63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5">
      <c r="A4" s="66"/>
      <c r="B4" s="66"/>
      <c r="C4" s="34" t="s">
        <v>102</v>
      </c>
      <c r="D4" s="35" t="s">
        <v>103</v>
      </c>
      <c r="E4" s="63"/>
      <c r="F4" s="64"/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</row>
    <row r="5" spans="1:18" ht="12.75">
      <c r="A5" s="62" t="s">
        <v>2</v>
      </c>
      <c r="B5" s="59" t="s">
        <v>143</v>
      </c>
      <c r="C5" s="60">
        <v>1</v>
      </c>
      <c r="D5" s="60">
        <v>0</v>
      </c>
      <c r="E5" s="60">
        <v>12.5</v>
      </c>
      <c r="F5" s="17" t="s">
        <v>105</v>
      </c>
      <c r="G5" s="20">
        <f>10^(G4-$E$5)</f>
        <v>3.162277660168371E-11</v>
      </c>
      <c r="H5" s="20">
        <f aca="true" t="shared" si="0" ref="H5:R5">10^(H4-$E$5)</f>
        <v>3.1622776601683744E-10</v>
      </c>
      <c r="I5" s="20">
        <f t="shared" si="0"/>
        <v>3.162277660168378E-09</v>
      </c>
      <c r="J5" s="20">
        <f t="shared" si="0"/>
        <v>3.16227766016837E-08</v>
      </c>
      <c r="K5" s="20">
        <f t="shared" si="0"/>
        <v>3.1622776601683734E-07</v>
      </c>
      <c r="L5" s="20">
        <f t="shared" si="0"/>
        <v>3.1622776601683767E-06</v>
      </c>
      <c r="M5" s="20">
        <f t="shared" si="0"/>
        <v>3.162277660168375E-05</v>
      </c>
      <c r="N5" s="20">
        <f t="shared" si="0"/>
        <v>0.00031622776601683783</v>
      </c>
      <c r="O5" s="20">
        <f t="shared" si="0"/>
        <v>0.0031622776601683764</v>
      </c>
      <c r="P5" s="21">
        <f t="shared" si="0"/>
        <v>0.031622776601683784</v>
      </c>
      <c r="Q5" s="22">
        <f t="shared" si="0"/>
        <v>0.31622776601683794</v>
      </c>
      <c r="R5" s="22">
        <f t="shared" si="0"/>
        <v>3.1622776601683795</v>
      </c>
    </row>
    <row r="6" spans="1:18" ht="12.75">
      <c r="A6" s="62"/>
      <c r="B6" s="59"/>
      <c r="C6" s="60"/>
      <c r="D6" s="60"/>
      <c r="E6" s="60"/>
      <c r="F6" s="9" t="s">
        <v>106</v>
      </c>
      <c r="G6" s="18">
        <f>IF(C5&gt;0,1/(G5+1),-G5/(G5+1))</f>
        <v>0.9999999999683773</v>
      </c>
      <c r="H6" s="18">
        <f aca="true" t="shared" si="1" ref="H6:R6">IF($C$5&gt;0,1/(H5+1),-H5/(H5+1))</f>
        <v>0.9999999996837723</v>
      </c>
      <c r="I6" s="18">
        <f t="shared" si="1"/>
        <v>0.9999999968377224</v>
      </c>
      <c r="J6" s="18">
        <f t="shared" si="1"/>
        <v>0.9999999683772244</v>
      </c>
      <c r="K6" s="18">
        <f t="shared" si="1"/>
        <v>0.9999996837723341</v>
      </c>
      <c r="L6" s="18">
        <f t="shared" si="1"/>
        <v>0.9999968377323398</v>
      </c>
      <c r="M6" s="18">
        <f t="shared" si="1"/>
        <v>0.9999683782233666</v>
      </c>
      <c r="N6" s="18">
        <f t="shared" si="1"/>
        <v>0.9996838722023703</v>
      </c>
      <c r="O6" s="18">
        <f t="shared" si="1"/>
        <v>0.9968476908167399</v>
      </c>
      <c r="P6" s="18">
        <f t="shared" si="1"/>
        <v>0.9693465699682844</v>
      </c>
      <c r="Q6" s="18">
        <f t="shared" si="1"/>
        <v>0.7597469266479578</v>
      </c>
      <c r="R6" s="18">
        <f t="shared" si="1"/>
        <v>0.2402530733520421</v>
      </c>
    </row>
    <row r="7" spans="1:18" ht="12.75">
      <c r="A7" s="62" t="s">
        <v>4</v>
      </c>
      <c r="B7" s="59" t="s">
        <v>6</v>
      </c>
      <c r="C7" s="60">
        <v>1</v>
      </c>
      <c r="D7" s="60">
        <v>0</v>
      </c>
      <c r="E7" s="60">
        <v>1.5</v>
      </c>
      <c r="F7" s="17" t="s">
        <v>105</v>
      </c>
      <c r="G7" s="22">
        <f>10^(G4-$E$7)</f>
        <v>3.1622776601683795</v>
      </c>
      <c r="H7" s="22">
        <f aca="true" t="shared" si="2" ref="H7:R7">10^(H4-$E$7)</f>
        <v>31.622776601683803</v>
      </c>
      <c r="I7" s="24">
        <f t="shared" si="2"/>
        <v>316.22776601683825</v>
      </c>
      <c r="J7" s="24">
        <f t="shared" si="2"/>
        <v>3162.2776601683804</v>
      </c>
      <c r="K7" s="24">
        <f t="shared" si="2"/>
        <v>31622.77660168384</v>
      </c>
      <c r="L7" s="24">
        <f t="shared" si="2"/>
        <v>316227.7660168382</v>
      </c>
      <c r="M7" s="24">
        <f t="shared" si="2"/>
        <v>3162277.660168385</v>
      </c>
      <c r="N7" s="24">
        <f t="shared" si="2"/>
        <v>31622776.60168389</v>
      </c>
      <c r="O7" s="24">
        <f t="shared" si="2"/>
        <v>316227766.0168381</v>
      </c>
      <c r="P7" s="24">
        <f t="shared" si="2"/>
        <v>3162277660.1683846</v>
      </c>
      <c r="Q7" s="24">
        <f t="shared" si="2"/>
        <v>31622776601.68388</v>
      </c>
      <c r="R7" s="24">
        <f t="shared" si="2"/>
        <v>316227766016.8392</v>
      </c>
    </row>
    <row r="8" spans="1:18" ht="12.75">
      <c r="A8" s="62"/>
      <c r="B8" s="59"/>
      <c r="C8" s="60"/>
      <c r="D8" s="60"/>
      <c r="E8" s="60"/>
      <c r="F8" s="9" t="s">
        <v>106</v>
      </c>
      <c r="G8" s="18">
        <f>IF($C$7&gt;0,1/(G7+1),-G7/(G7+1))</f>
        <v>0.2402530733520421</v>
      </c>
      <c r="H8" s="18">
        <f aca="true" t="shared" si="3" ref="H8:R8">IF($C$7&gt;0,1/(H7+1),-H7/(H7+1))</f>
        <v>0.0306534300317155</v>
      </c>
      <c r="I8" s="18">
        <f t="shared" si="3"/>
        <v>0.003152309183260209</v>
      </c>
      <c r="J8" s="18">
        <f t="shared" si="3"/>
        <v>0.0003161277976296176</v>
      </c>
      <c r="K8" s="18">
        <f t="shared" si="3"/>
        <v>3.1621776633305525E-05</v>
      </c>
      <c r="L8" s="18">
        <f t="shared" si="3"/>
        <v>3.1622676601999995E-06</v>
      </c>
      <c r="M8" s="18">
        <f t="shared" si="3"/>
        <v>3.1622766601686895E-07</v>
      </c>
      <c r="N8" s="18">
        <f t="shared" si="3"/>
        <v>3.162277560168373E-08</v>
      </c>
      <c r="O8" s="18">
        <f t="shared" si="3"/>
        <v>3.162277650168378E-09</v>
      </c>
      <c r="P8" s="18">
        <f t="shared" si="3"/>
        <v>3.162277659168374E-10</v>
      </c>
      <c r="Q8" s="18">
        <f t="shared" si="3"/>
        <v>3.1622776600683707E-11</v>
      </c>
      <c r="R8" s="18">
        <f t="shared" si="3"/>
        <v>3.1622776601583668E-12</v>
      </c>
    </row>
    <row r="9" spans="1:18" ht="12.75">
      <c r="A9" s="62" t="s">
        <v>7</v>
      </c>
      <c r="B9" s="61" t="s">
        <v>9</v>
      </c>
      <c r="C9" s="60">
        <v>0</v>
      </c>
      <c r="D9" s="60">
        <v>-1</v>
      </c>
      <c r="E9" s="60">
        <v>3.9</v>
      </c>
      <c r="F9" s="17" t="s">
        <v>105</v>
      </c>
      <c r="G9" s="23">
        <f>10^(G4-$E$9)</f>
        <v>0.012589254117941664</v>
      </c>
      <c r="H9" s="23">
        <f aca="true" t="shared" si="4" ref="H9:R9">10^(H4-$E$9)</f>
        <v>0.12589254117941673</v>
      </c>
      <c r="I9" s="23">
        <f t="shared" si="4"/>
        <v>1.2589254117941675</v>
      </c>
      <c r="J9" s="23">
        <f t="shared" si="4"/>
        <v>12.58925411794168</v>
      </c>
      <c r="K9" s="19">
        <f t="shared" si="4"/>
        <v>125.89254117941677</v>
      </c>
      <c r="L9" s="19">
        <f t="shared" si="4"/>
        <v>1258.925411794168</v>
      </c>
      <c r="M9" s="19">
        <f t="shared" si="4"/>
        <v>12589.254117941671</v>
      </c>
      <c r="N9" s="19">
        <f t="shared" si="4"/>
        <v>125892.54117941685</v>
      </c>
      <c r="O9" s="19">
        <f t="shared" si="4"/>
        <v>1258925.4117941677</v>
      </c>
      <c r="P9" s="19">
        <f t="shared" si="4"/>
        <v>12589254.117941668</v>
      </c>
      <c r="Q9" s="19">
        <f t="shared" si="4"/>
        <v>125892541.17941682</v>
      </c>
      <c r="R9" s="19">
        <f t="shared" si="4"/>
        <v>1258925411.7941697</v>
      </c>
    </row>
    <row r="10" spans="1:18" ht="12.75">
      <c r="A10" s="62"/>
      <c r="B10" s="61"/>
      <c r="C10" s="60"/>
      <c r="D10" s="60"/>
      <c r="E10" s="60"/>
      <c r="F10" s="9" t="s">
        <v>106</v>
      </c>
      <c r="G10" s="18">
        <f>IF($C$9&gt;0,1/(G9+1),-G9/(G9+1))</f>
        <v>-0.012432735254442396</v>
      </c>
      <c r="H10" s="18">
        <f aca="true" t="shared" si="5" ref="H10:R10">IF($C$9&gt;0,1/(H9+1),-H9/(H9+1))</f>
        <v>-0.11181576977811696</v>
      </c>
      <c r="I10" s="18">
        <f t="shared" si="5"/>
        <v>-0.5573116337622929</v>
      </c>
      <c r="J10" s="18">
        <f t="shared" si="5"/>
        <v>-0.9264124438824265</v>
      </c>
      <c r="K10" s="18">
        <f t="shared" si="5"/>
        <v>-0.9921193161496697</v>
      </c>
      <c r="L10" s="18">
        <f t="shared" si="5"/>
        <v>-0.9992063022218307</v>
      </c>
      <c r="M10" s="18">
        <f t="shared" si="5"/>
        <v>-0.9999205734855998</v>
      </c>
      <c r="N10" s="18">
        <f t="shared" si="5"/>
        <v>-0.999992056780748</v>
      </c>
      <c r="O10" s="18">
        <f t="shared" si="5"/>
        <v>-0.9999992056723962</v>
      </c>
      <c r="P10" s="18">
        <f t="shared" si="5"/>
        <v>-0.9999999205671828</v>
      </c>
      <c r="Q10" s="18">
        <f t="shared" si="5"/>
        <v>-0.9999999920567177</v>
      </c>
      <c r="R10" s="18">
        <f t="shared" si="5"/>
        <v>-0.9999999992056717</v>
      </c>
    </row>
    <row r="11" spans="1:18" ht="12.75">
      <c r="A11" s="62" t="s">
        <v>10</v>
      </c>
      <c r="B11" s="61" t="s">
        <v>12</v>
      </c>
      <c r="C11" s="60">
        <v>0</v>
      </c>
      <c r="D11" s="60">
        <v>-1</v>
      </c>
      <c r="E11" s="60">
        <v>8.3</v>
      </c>
      <c r="F11" s="17" t="s">
        <v>105</v>
      </c>
      <c r="G11" s="24">
        <f>10^(G4-$E$11)</f>
        <v>5.011872336272704E-07</v>
      </c>
      <c r="H11" s="24">
        <f aca="true" t="shared" si="6" ref="H11:R11">10^(H4-$E$11)</f>
        <v>5.011872336272709E-06</v>
      </c>
      <c r="I11" s="24">
        <f t="shared" si="6"/>
        <v>5.011872336272706E-05</v>
      </c>
      <c r="J11" s="24">
        <f t="shared" si="6"/>
        <v>0.0005011872336272711</v>
      </c>
      <c r="K11" s="24">
        <f t="shared" si="6"/>
        <v>0.0050118723362727125</v>
      </c>
      <c r="L11" s="23">
        <f t="shared" si="6"/>
        <v>0.05011872336272714</v>
      </c>
      <c r="M11" s="23">
        <f t="shared" si="6"/>
        <v>0.5011872336272715</v>
      </c>
      <c r="N11" s="23">
        <f t="shared" si="6"/>
        <v>5.011872336272715</v>
      </c>
      <c r="O11" s="23">
        <f t="shared" si="6"/>
        <v>50.118723362727174</v>
      </c>
      <c r="P11" s="19">
        <f t="shared" si="6"/>
        <v>501.18723362727184</v>
      </c>
      <c r="Q11" s="19">
        <f t="shared" si="6"/>
        <v>5011.872336272715</v>
      </c>
      <c r="R11" s="19">
        <f t="shared" si="6"/>
        <v>50118.72336272721</v>
      </c>
    </row>
    <row r="12" spans="1:18" ht="12.75">
      <c r="A12" s="62"/>
      <c r="B12" s="61"/>
      <c r="C12" s="60"/>
      <c r="D12" s="60"/>
      <c r="E12" s="60"/>
      <c r="F12" s="9" t="s">
        <v>106</v>
      </c>
      <c r="G12" s="18">
        <f>IF($C$11&gt;0,1/(G11+1),-G11/(G11+1))</f>
        <v>-5.011869824387531E-07</v>
      </c>
      <c r="H12" s="18">
        <f aca="true" t="shared" si="7" ref="H12:R12">IF($C$11&gt;0,1/(H11+1),-H11/(H11+1))</f>
        <v>-5.011847217534286E-06</v>
      </c>
      <c r="I12" s="18">
        <f t="shared" si="7"/>
        <v>-5.011621160218178E-05</v>
      </c>
      <c r="J12" s="18">
        <f t="shared" si="7"/>
        <v>-0.0005009361708135972</v>
      </c>
      <c r="K12" s="18">
        <f t="shared" si="7"/>
        <v>-0.00498687873668796</v>
      </c>
      <c r="L12" s="18">
        <f t="shared" si="7"/>
        <v>-0.04772672103420383</v>
      </c>
      <c r="M12" s="18">
        <f t="shared" si="7"/>
        <v>-0.3338605754168775</v>
      </c>
      <c r="N12" s="18">
        <f t="shared" si="7"/>
        <v>-0.8336624691834379</v>
      </c>
      <c r="O12" s="18">
        <f t="shared" si="7"/>
        <v>-0.9804376961274205</v>
      </c>
      <c r="P12" s="18">
        <f t="shared" si="7"/>
        <v>-0.9980087108292717</v>
      </c>
      <c r="Q12" s="18">
        <f t="shared" si="7"/>
        <v>-0.9998005135712784</v>
      </c>
      <c r="R12" s="18">
        <f t="shared" si="7"/>
        <v>-0.9999800477749495</v>
      </c>
    </row>
    <row r="13" spans="1:18" ht="12.75">
      <c r="A13" s="62" t="s">
        <v>16</v>
      </c>
      <c r="B13" s="61" t="s">
        <v>18</v>
      </c>
      <c r="C13" s="60">
        <v>0</v>
      </c>
      <c r="D13" s="60">
        <v>-1</v>
      </c>
      <c r="E13" s="60">
        <v>4.3</v>
      </c>
      <c r="F13" s="17" t="s">
        <v>105</v>
      </c>
      <c r="G13" s="23">
        <f>10^(G4-$E$13)</f>
        <v>0.005011872336272721</v>
      </c>
      <c r="H13" s="23">
        <f aca="true" t="shared" si="8" ref="H13:R13">10^(H4-$E$13)</f>
        <v>0.05011872336272723</v>
      </c>
      <c r="I13" s="23">
        <f t="shared" si="8"/>
        <v>0.5011872336272725</v>
      </c>
      <c r="J13" s="23">
        <f t="shared" si="8"/>
        <v>5.011872336272726</v>
      </c>
      <c r="K13" s="23">
        <f t="shared" si="8"/>
        <v>50.11872336272726</v>
      </c>
      <c r="L13" s="19">
        <f t="shared" si="8"/>
        <v>501.1872336272727</v>
      </c>
      <c r="M13" s="19">
        <f t="shared" si="8"/>
        <v>5011.872336272732</v>
      </c>
      <c r="N13" s="19">
        <f t="shared" si="8"/>
        <v>50118.723362727294</v>
      </c>
      <c r="O13" s="19">
        <f t="shared" si="8"/>
        <v>501187.23362727347</v>
      </c>
      <c r="P13" s="19">
        <f t="shared" si="8"/>
        <v>5011872.336272731</v>
      </c>
      <c r="Q13" s="19">
        <f t="shared" si="8"/>
        <v>50118723.362727284</v>
      </c>
      <c r="R13" s="19">
        <f t="shared" si="8"/>
        <v>501187233.6272716</v>
      </c>
    </row>
    <row r="14" spans="1:18" ht="12.75">
      <c r="A14" s="62"/>
      <c r="B14" s="61"/>
      <c r="C14" s="60"/>
      <c r="D14" s="60"/>
      <c r="E14" s="60"/>
      <c r="F14" s="9" t="s">
        <v>106</v>
      </c>
      <c r="G14" s="18">
        <f>IF($C$13&gt;0,1/(G13+1),-G13/(G13+1))</f>
        <v>-0.004986878736687969</v>
      </c>
      <c r="H14" s="18">
        <f aca="true" t="shared" si="9" ref="H14:R14">IF($C$13&gt;0,1/(H13+1),-H13/(H13+1))</f>
        <v>-0.04772672103420391</v>
      </c>
      <c r="I14" s="18">
        <f t="shared" si="9"/>
        <v>-0.333860575416878</v>
      </c>
      <c r="J14" s="18">
        <f t="shared" si="9"/>
        <v>-0.8336624691834382</v>
      </c>
      <c r="K14" s="18">
        <f t="shared" si="9"/>
        <v>-0.9804376961274205</v>
      </c>
      <c r="L14" s="18">
        <f t="shared" si="9"/>
        <v>-0.9980087108292717</v>
      </c>
      <c r="M14" s="18">
        <f t="shared" si="9"/>
        <v>-0.9998005135712784</v>
      </c>
      <c r="N14" s="18">
        <f t="shared" si="9"/>
        <v>-0.9999800477749495</v>
      </c>
      <c r="O14" s="18">
        <f t="shared" si="9"/>
        <v>-0.9999980047416661</v>
      </c>
      <c r="P14" s="18">
        <f t="shared" si="9"/>
        <v>-0.9999998004738083</v>
      </c>
      <c r="Q14" s="18">
        <f t="shared" si="9"/>
        <v>-0.9999999800473772</v>
      </c>
      <c r="R14" s="18">
        <f t="shared" si="9"/>
        <v>-0.9999999980047377</v>
      </c>
    </row>
    <row r="15" spans="1:18" ht="12.75">
      <c r="A15" s="62" t="s">
        <v>13</v>
      </c>
      <c r="B15" s="59" t="s">
        <v>15</v>
      </c>
      <c r="C15" s="60">
        <v>1</v>
      </c>
      <c r="D15" s="60">
        <v>0</v>
      </c>
      <c r="E15" s="60">
        <v>1.5</v>
      </c>
      <c r="F15" s="17" t="s">
        <v>105</v>
      </c>
      <c r="G15" s="22">
        <f>10^(G4-$E$15)</f>
        <v>3.1622776601683795</v>
      </c>
      <c r="H15" s="22">
        <f aca="true" t="shared" si="10" ref="H15:R15">10^(H4-$E$15)</f>
        <v>31.622776601683803</v>
      </c>
      <c r="I15" s="24">
        <f t="shared" si="10"/>
        <v>316.22776601683825</v>
      </c>
      <c r="J15" s="24">
        <f t="shared" si="10"/>
        <v>3162.2776601683804</v>
      </c>
      <c r="K15" s="24">
        <f t="shared" si="10"/>
        <v>31622.77660168384</v>
      </c>
      <c r="L15" s="24">
        <f t="shared" si="10"/>
        <v>316227.7660168382</v>
      </c>
      <c r="M15" s="24">
        <f t="shared" si="10"/>
        <v>3162277.660168385</v>
      </c>
      <c r="N15" s="24">
        <f t="shared" si="10"/>
        <v>31622776.60168389</v>
      </c>
      <c r="O15" s="24">
        <f t="shared" si="10"/>
        <v>316227766.0168381</v>
      </c>
      <c r="P15" s="24">
        <f t="shared" si="10"/>
        <v>3162277660.1683846</v>
      </c>
      <c r="Q15" s="24">
        <f t="shared" si="10"/>
        <v>31622776601.68388</v>
      </c>
      <c r="R15" s="24">
        <f t="shared" si="10"/>
        <v>316227766016.8392</v>
      </c>
    </row>
    <row r="16" spans="1:18" ht="12.75">
      <c r="A16" s="62"/>
      <c r="B16" s="59"/>
      <c r="C16" s="60"/>
      <c r="D16" s="60"/>
      <c r="E16" s="60"/>
      <c r="F16" s="9" t="s">
        <v>106</v>
      </c>
      <c r="G16" s="18">
        <f>IF($C$15&gt;0,1/(G15+1),-G15/(G15+1))</f>
        <v>0.2402530733520421</v>
      </c>
      <c r="H16" s="18">
        <f aca="true" t="shared" si="11" ref="H16:R16">IF($C$15&gt;0,1/(H15+1),-H15/(H15+1))</f>
        <v>0.0306534300317155</v>
      </c>
      <c r="I16" s="18">
        <f t="shared" si="11"/>
        <v>0.003152309183260209</v>
      </c>
      <c r="J16" s="18">
        <f t="shared" si="11"/>
        <v>0.0003161277976296176</v>
      </c>
      <c r="K16" s="18">
        <f t="shared" si="11"/>
        <v>3.1621776633305525E-05</v>
      </c>
      <c r="L16" s="18">
        <f t="shared" si="11"/>
        <v>3.1622676601999995E-06</v>
      </c>
      <c r="M16" s="18">
        <f t="shared" si="11"/>
        <v>3.1622766601686895E-07</v>
      </c>
      <c r="N16" s="18">
        <f t="shared" si="11"/>
        <v>3.162277560168373E-08</v>
      </c>
      <c r="O16" s="18">
        <f t="shared" si="11"/>
        <v>3.162277650168378E-09</v>
      </c>
      <c r="P16" s="18">
        <f t="shared" si="11"/>
        <v>3.162277659168374E-10</v>
      </c>
      <c r="Q16" s="18">
        <f t="shared" si="11"/>
        <v>3.1622776600683707E-11</v>
      </c>
      <c r="R16" s="18">
        <f t="shared" si="11"/>
        <v>3.1622776601583668E-12</v>
      </c>
    </row>
    <row r="17" spans="1:18" ht="12.75">
      <c r="A17" s="62" t="s">
        <v>21</v>
      </c>
      <c r="B17" s="59" t="s">
        <v>23</v>
      </c>
      <c r="C17" s="60">
        <v>1</v>
      </c>
      <c r="D17" s="60">
        <v>0</v>
      </c>
      <c r="E17" s="60">
        <v>6.2</v>
      </c>
      <c r="F17" s="17" t="s">
        <v>105</v>
      </c>
      <c r="G17" s="20">
        <f>10^(G4-$E$17)</f>
        <v>6.309573444801928E-05</v>
      </c>
      <c r="H17" s="20">
        <f aca="true" t="shared" si="12" ref="H17:R17">10^(H4-$E$17)</f>
        <v>0.0006309573444801924</v>
      </c>
      <c r="I17" s="20">
        <f t="shared" si="12"/>
        <v>0.006309573444801925</v>
      </c>
      <c r="J17" s="22">
        <f t="shared" si="12"/>
        <v>0.06309573444801929</v>
      </c>
      <c r="K17" s="22">
        <f t="shared" si="12"/>
        <v>0.6309573444801929</v>
      </c>
      <c r="L17" s="22">
        <f t="shared" si="12"/>
        <v>6.309573444801931</v>
      </c>
      <c r="M17" s="22">
        <f t="shared" si="12"/>
        <v>63.09573444801931</v>
      </c>
      <c r="N17" s="24">
        <f t="shared" si="12"/>
        <v>630.9573444801932</v>
      </c>
      <c r="O17" s="24">
        <f t="shared" si="12"/>
        <v>6309.573444801938</v>
      </c>
      <c r="P17" s="24">
        <f t="shared" si="12"/>
        <v>63095.73444801934</v>
      </c>
      <c r="Q17" s="24">
        <f t="shared" si="12"/>
        <v>630957.3444801942</v>
      </c>
      <c r="R17" s="24">
        <f t="shared" si="12"/>
        <v>6309573.444801938</v>
      </c>
    </row>
    <row r="18" spans="1:18" ht="12.75">
      <c r="A18" s="62"/>
      <c r="B18" s="59"/>
      <c r="C18" s="60"/>
      <c r="D18" s="60"/>
      <c r="E18" s="60"/>
      <c r="F18" s="9" t="s">
        <v>106</v>
      </c>
      <c r="G18" s="18">
        <f>IF($C$17&gt;0,1/(G17+1),-G17/(G17+1))</f>
        <v>0.9999369082463725</v>
      </c>
      <c r="H18" s="18">
        <f aca="true" t="shared" si="13" ref="H18:R18">IF($C$17&gt;0,1/(H17+1),-H17/(H17+1))</f>
        <v>0.99936944051166</v>
      </c>
      <c r="I18" s="18">
        <f t="shared" si="13"/>
        <v>0.9937299876585661</v>
      </c>
      <c r="J18" s="18">
        <f t="shared" si="13"/>
        <v>0.9406490568972325</v>
      </c>
      <c r="K18" s="18">
        <f t="shared" si="13"/>
        <v>0.6131368201531432</v>
      </c>
      <c r="L18" s="18">
        <f t="shared" si="13"/>
        <v>0.13680688860321003</v>
      </c>
      <c r="M18" s="18">
        <f t="shared" si="13"/>
        <v>0.015601662241829607</v>
      </c>
      <c r="N18" s="18">
        <f t="shared" si="13"/>
        <v>0.0015823852808017202</v>
      </c>
      <c r="O18" s="18">
        <f t="shared" si="13"/>
        <v>0.00015846420436223696</v>
      </c>
      <c r="P18" s="18">
        <f t="shared" si="13"/>
        <v>1.5848680739948987E-05</v>
      </c>
      <c r="Q18" s="18">
        <f t="shared" si="13"/>
        <v>1.5848906805786609E-06</v>
      </c>
      <c r="R18" s="18">
        <f t="shared" si="13"/>
        <v>1.584892941272509E-07</v>
      </c>
    </row>
    <row r="19" spans="1:18" ht="12.75">
      <c r="A19" s="62" t="s">
        <v>28</v>
      </c>
      <c r="B19" s="59" t="s">
        <v>30</v>
      </c>
      <c r="C19" s="60">
        <v>1</v>
      </c>
      <c r="D19" s="60">
        <v>0</v>
      </c>
      <c r="E19" s="60">
        <v>10.5</v>
      </c>
      <c r="F19" s="17" t="s">
        <v>105</v>
      </c>
      <c r="G19" s="20">
        <f>10^(G4-$E$19)</f>
        <v>3.162277660168378E-09</v>
      </c>
      <c r="H19" s="20">
        <f aca="true" t="shared" si="14" ref="H19:R19">10^(H4-$E$19)</f>
        <v>3.16227766016837E-08</v>
      </c>
      <c r="I19" s="20">
        <f t="shared" si="14"/>
        <v>3.1622776601683734E-07</v>
      </c>
      <c r="J19" s="20">
        <f t="shared" si="14"/>
        <v>3.1622776601683767E-06</v>
      </c>
      <c r="K19" s="20">
        <f t="shared" si="14"/>
        <v>3.162277660168375E-05</v>
      </c>
      <c r="L19" s="20">
        <f t="shared" si="14"/>
        <v>0.00031622776601683783</v>
      </c>
      <c r="M19" s="20">
        <f t="shared" si="14"/>
        <v>0.0031622776601683764</v>
      </c>
      <c r="N19" s="22">
        <f t="shared" si="14"/>
        <v>0.031622776601683784</v>
      </c>
      <c r="O19" s="22">
        <f t="shared" si="14"/>
        <v>0.31622776601683794</v>
      </c>
      <c r="P19" s="22">
        <f t="shared" si="14"/>
        <v>3.1622776601683795</v>
      </c>
      <c r="Q19" s="22">
        <f t="shared" si="14"/>
        <v>31.622776601683803</v>
      </c>
      <c r="R19" s="24">
        <f t="shared" si="14"/>
        <v>316.22776601683825</v>
      </c>
    </row>
    <row r="20" spans="1:18" ht="12.75">
      <c r="A20" s="62"/>
      <c r="B20" s="59"/>
      <c r="C20" s="60"/>
      <c r="D20" s="60"/>
      <c r="E20" s="60"/>
      <c r="F20" s="9" t="s">
        <v>106</v>
      </c>
      <c r="G20" s="18">
        <f>IF($C$19&gt;0,1/(G19+1),-G19/(G19+1))</f>
        <v>0.9999999968377224</v>
      </c>
      <c r="H20" s="18">
        <f aca="true" t="shared" si="15" ref="H20:R20">IF($C$19&gt;0,1/(H19+1),-H19/(H19+1))</f>
        <v>0.9999999683772244</v>
      </c>
      <c r="I20" s="18">
        <f t="shared" si="15"/>
        <v>0.9999996837723341</v>
      </c>
      <c r="J20" s="18">
        <f t="shared" si="15"/>
        <v>0.9999968377323398</v>
      </c>
      <c r="K20" s="18">
        <f t="shared" si="15"/>
        <v>0.9999683782233666</v>
      </c>
      <c r="L20" s="18">
        <f t="shared" si="15"/>
        <v>0.9996838722023703</v>
      </c>
      <c r="M20" s="18">
        <f t="shared" si="15"/>
        <v>0.9968476908167399</v>
      </c>
      <c r="N20" s="18">
        <f t="shared" si="15"/>
        <v>0.9693465699682844</v>
      </c>
      <c r="O20" s="18">
        <f t="shared" si="15"/>
        <v>0.7597469266479578</v>
      </c>
      <c r="P20" s="18">
        <f t="shared" si="15"/>
        <v>0.2402530733520421</v>
      </c>
      <c r="Q20" s="18">
        <f t="shared" si="15"/>
        <v>0.0306534300317155</v>
      </c>
      <c r="R20" s="18">
        <f t="shared" si="15"/>
        <v>0.003152309183260209</v>
      </c>
    </row>
    <row r="21" spans="1:18" ht="12.75">
      <c r="A21" s="62" t="s">
        <v>37</v>
      </c>
      <c r="B21" s="61" t="s">
        <v>39</v>
      </c>
      <c r="C21" s="60">
        <v>0</v>
      </c>
      <c r="D21" s="60">
        <v>-1</v>
      </c>
      <c r="E21" s="60">
        <v>13.6</v>
      </c>
      <c r="F21" s="17" t="s">
        <v>105</v>
      </c>
      <c r="G21" s="24">
        <f>10^(G4-$E$21)</f>
        <v>2.5118864315095726E-12</v>
      </c>
      <c r="H21" s="24">
        <f aca="true" t="shared" si="16" ref="H21:R21">10^(H4-$E$21)</f>
        <v>2.511886431509576E-11</v>
      </c>
      <c r="I21" s="24">
        <f t="shared" si="16"/>
        <v>2.5118864315095784E-10</v>
      </c>
      <c r="J21" s="24">
        <f t="shared" si="16"/>
        <v>2.511886431509581E-09</v>
      </c>
      <c r="K21" s="24">
        <f t="shared" si="16"/>
        <v>2.511886431509575E-08</v>
      </c>
      <c r="L21" s="24">
        <f t="shared" si="16"/>
        <v>2.511886431509578E-07</v>
      </c>
      <c r="M21" s="24">
        <f t="shared" si="16"/>
        <v>2.5118864315095806E-06</v>
      </c>
      <c r="N21" s="24">
        <f t="shared" si="16"/>
        <v>2.511886431509579E-05</v>
      </c>
      <c r="O21" s="24">
        <f t="shared" si="16"/>
        <v>0.00025118864315095817</v>
      </c>
      <c r="P21" s="24">
        <f t="shared" si="16"/>
        <v>0.00251188643150958</v>
      </c>
      <c r="Q21" s="23">
        <f t="shared" si="16"/>
        <v>0.02511886431509582</v>
      </c>
      <c r="R21" s="23">
        <f t="shared" si="16"/>
        <v>0.2511886431509582</v>
      </c>
    </row>
    <row r="22" spans="1:18" ht="12.75">
      <c r="A22" s="62"/>
      <c r="B22" s="61"/>
      <c r="C22" s="60"/>
      <c r="D22" s="60"/>
      <c r="E22" s="60"/>
      <c r="F22" s="9" t="s">
        <v>106</v>
      </c>
      <c r="G22" s="18">
        <f>IF($C$21&gt;0,1/(G21+1),-G21/(G21+1))</f>
        <v>-2.511886431503263E-12</v>
      </c>
      <c r="H22" s="18">
        <f aca="true" t="shared" si="17" ref="H22:R22">IF($C$21&gt;0,1/(H21+1),-H21/(H21+1))</f>
        <v>-2.5118864314464804E-11</v>
      </c>
      <c r="I22" s="18">
        <f t="shared" si="17"/>
        <v>-2.511886430878621E-10</v>
      </c>
      <c r="J22" s="18">
        <f t="shared" si="17"/>
        <v>-2.5118864252000075E-09</v>
      </c>
      <c r="K22" s="18">
        <f t="shared" si="17"/>
        <v>-2.5118863684138424E-08</v>
      </c>
      <c r="L22" s="18">
        <f t="shared" si="17"/>
        <v>-2.511885800552392E-07</v>
      </c>
      <c r="M22" s="18">
        <f t="shared" si="17"/>
        <v>-2.511880121951985E-06</v>
      </c>
      <c r="N22" s="18">
        <f t="shared" si="17"/>
        <v>-2.5118233373599846E-05</v>
      </c>
      <c r="O22" s="18">
        <f t="shared" si="17"/>
        <v>-0.00025112556326146204</v>
      </c>
      <c r="P22" s="18">
        <f t="shared" si="17"/>
        <v>-0.0025055926672857345</v>
      </c>
      <c r="Q22" s="18">
        <f t="shared" si="17"/>
        <v>-0.024503367550336004</v>
      </c>
      <c r="R22" s="18">
        <f t="shared" si="17"/>
        <v>-0.20076000891310183</v>
      </c>
    </row>
    <row r="23" spans="1:18" ht="12.75">
      <c r="A23" s="62" t="s">
        <v>40</v>
      </c>
      <c r="B23" s="61" t="s">
        <v>42</v>
      </c>
      <c r="C23" s="60">
        <v>0</v>
      </c>
      <c r="D23" s="60">
        <v>-1</v>
      </c>
      <c r="E23" s="60">
        <v>13.6</v>
      </c>
      <c r="F23" s="17" t="s">
        <v>105</v>
      </c>
      <c r="G23" s="24">
        <f>10^(G4-$E$23)</f>
        <v>2.5118864315095726E-12</v>
      </c>
      <c r="H23" s="24">
        <f aca="true" t="shared" si="18" ref="H23:R23">10^(H4-$E$23)</f>
        <v>2.511886431509576E-11</v>
      </c>
      <c r="I23" s="24">
        <f t="shared" si="18"/>
        <v>2.5118864315095784E-10</v>
      </c>
      <c r="J23" s="24">
        <f t="shared" si="18"/>
        <v>2.511886431509581E-09</v>
      </c>
      <c r="K23" s="24">
        <f t="shared" si="18"/>
        <v>2.511886431509575E-08</v>
      </c>
      <c r="L23" s="24">
        <f t="shared" si="18"/>
        <v>2.511886431509578E-07</v>
      </c>
      <c r="M23" s="24">
        <f t="shared" si="18"/>
        <v>2.5118864315095806E-06</v>
      </c>
      <c r="N23" s="24">
        <f t="shared" si="18"/>
        <v>2.511886431509579E-05</v>
      </c>
      <c r="O23" s="24">
        <f t="shared" si="18"/>
        <v>0.00025118864315095817</v>
      </c>
      <c r="P23" s="24">
        <f t="shared" si="18"/>
        <v>0.00251188643150958</v>
      </c>
      <c r="Q23" s="23">
        <f t="shared" si="18"/>
        <v>0.02511886431509582</v>
      </c>
      <c r="R23" s="23">
        <f t="shared" si="18"/>
        <v>0.2511886431509582</v>
      </c>
    </row>
    <row r="24" spans="1:18" ht="12.75">
      <c r="A24" s="62"/>
      <c r="B24" s="61"/>
      <c r="C24" s="60"/>
      <c r="D24" s="60"/>
      <c r="E24" s="60"/>
      <c r="F24" s="9" t="s">
        <v>106</v>
      </c>
      <c r="G24" s="18">
        <f>IF($C$23&gt;0,1/(G23+1),-G23/(G23+1))</f>
        <v>-2.511886431503263E-12</v>
      </c>
      <c r="H24" s="18">
        <f aca="true" t="shared" si="19" ref="H24:R24">IF($C$23&gt;0,1/(H23+1),-H23/(H23+1))</f>
        <v>-2.5118864314464804E-11</v>
      </c>
      <c r="I24" s="18">
        <f t="shared" si="19"/>
        <v>-2.511886430878621E-10</v>
      </c>
      <c r="J24" s="18">
        <f t="shared" si="19"/>
        <v>-2.5118864252000075E-09</v>
      </c>
      <c r="K24" s="18">
        <f t="shared" si="19"/>
        <v>-2.5118863684138424E-08</v>
      </c>
      <c r="L24" s="18">
        <f t="shared" si="19"/>
        <v>-2.511885800552392E-07</v>
      </c>
      <c r="M24" s="18">
        <f t="shared" si="19"/>
        <v>-2.511880121951985E-06</v>
      </c>
      <c r="N24" s="18">
        <f t="shared" si="19"/>
        <v>-2.5118233373599846E-05</v>
      </c>
      <c r="O24" s="18">
        <f t="shared" si="19"/>
        <v>-0.00025112556326146204</v>
      </c>
      <c r="P24" s="18">
        <f t="shared" si="19"/>
        <v>-0.0025055926672857345</v>
      </c>
      <c r="Q24" s="18">
        <f t="shared" si="19"/>
        <v>-0.024503367550336004</v>
      </c>
      <c r="R24" s="18">
        <f t="shared" si="19"/>
        <v>-0.20076000891310183</v>
      </c>
    </row>
    <row r="25" spans="1:18" ht="12.75">
      <c r="A25" s="62" t="s">
        <v>43</v>
      </c>
      <c r="B25" s="59" t="s">
        <v>45</v>
      </c>
      <c r="C25" s="60">
        <v>1</v>
      </c>
      <c r="D25" s="60">
        <v>0</v>
      </c>
      <c r="E25" s="60">
        <v>0.7</v>
      </c>
      <c r="F25" s="17" t="s">
        <v>105</v>
      </c>
      <c r="G25" s="22">
        <f>10^(G4-$E$25)</f>
        <v>19.952623149688804</v>
      </c>
      <c r="H25" s="24">
        <f aca="true" t="shared" si="20" ref="H25:R25">10^(H4-$E$25)</f>
        <v>199.52623149688802</v>
      </c>
      <c r="I25" s="24">
        <f t="shared" si="20"/>
        <v>1995.2623149688804</v>
      </c>
      <c r="J25" s="24">
        <f t="shared" si="20"/>
        <v>19952.623149688792</v>
      </c>
      <c r="K25" s="24">
        <f t="shared" si="20"/>
        <v>199526.23149688813</v>
      </c>
      <c r="L25" s="24">
        <f t="shared" si="20"/>
        <v>1995262.31496888</v>
      </c>
      <c r="M25" s="24">
        <f t="shared" si="20"/>
        <v>19952623.14968882</v>
      </c>
      <c r="N25" s="24">
        <f t="shared" si="20"/>
        <v>199526231.49688843</v>
      </c>
      <c r="O25" s="24">
        <f t="shared" si="20"/>
        <v>1995262314.9688866</v>
      </c>
      <c r="P25" s="24">
        <f t="shared" si="20"/>
        <v>19952623149.68889</v>
      </c>
      <c r="Q25" s="24">
        <f t="shared" si="20"/>
        <v>199526231496.8891</v>
      </c>
      <c r="R25" s="24">
        <f t="shared" si="20"/>
        <v>1995262314968.8862</v>
      </c>
    </row>
    <row r="26" spans="1:18" ht="12.75">
      <c r="A26" s="62"/>
      <c r="B26" s="59"/>
      <c r="C26" s="60"/>
      <c r="D26" s="60"/>
      <c r="E26" s="60"/>
      <c r="F26" s="9" t="s">
        <v>106</v>
      </c>
      <c r="G26" s="18">
        <f>IF($C$25&gt;0,1/(G25+1),-G25/(G25+1))</f>
        <v>0.04772672103420389</v>
      </c>
      <c r="H26" s="18">
        <f aca="true" t="shared" si="21" ref="H26:R26">IF($C$25&gt;0,1/(H25+1),-H25/(H25+1))</f>
        <v>0.004986878736687969</v>
      </c>
      <c r="I26" s="18">
        <f t="shared" si="21"/>
        <v>0.0005009361708135982</v>
      </c>
      <c r="J26" s="18">
        <f t="shared" si="21"/>
        <v>5.011621160218196E-05</v>
      </c>
      <c r="K26" s="18">
        <f t="shared" si="21"/>
        <v>5.011847217534295E-06</v>
      </c>
      <c r="L26" s="18">
        <f t="shared" si="21"/>
        <v>5.011869824387549E-07</v>
      </c>
      <c r="M26" s="18">
        <f t="shared" si="21"/>
        <v>5.011872085084086E-08</v>
      </c>
      <c r="N26" s="18">
        <f t="shared" si="21"/>
        <v>5.011872311153847E-09</v>
      </c>
      <c r="O26" s="18">
        <f t="shared" si="21"/>
        <v>5.011872333760819E-10</v>
      </c>
      <c r="P26" s="18">
        <f t="shared" si="21"/>
        <v>5.011872336021511E-11</v>
      </c>
      <c r="Q26" s="18">
        <f t="shared" si="21"/>
        <v>5.011872336247575E-12</v>
      </c>
      <c r="R26" s="18">
        <f t="shared" si="21"/>
        <v>5.011872336270194E-13</v>
      </c>
    </row>
    <row r="27" spans="1:18" ht="12.75">
      <c r="A27" s="62" t="s">
        <v>46</v>
      </c>
      <c r="B27" s="61" t="s">
        <v>48</v>
      </c>
      <c r="C27" s="60">
        <v>0</v>
      </c>
      <c r="D27" s="60">
        <v>-1</v>
      </c>
      <c r="E27" s="60">
        <v>10.1</v>
      </c>
      <c r="F27" s="17" t="s">
        <v>105</v>
      </c>
      <c r="G27" s="24">
        <f>10^(G4-$E$27)</f>
        <v>7.943282347242809E-09</v>
      </c>
      <c r="H27" s="24">
        <f aca="true" t="shared" si="22" ref="H27:R27">10^(H4-$E$27)</f>
        <v>7.943282347242818E-08</v>
      </c>
      <c r="I27" s="24">
        <f t="shared" si="22"/>
        <v>7.943282347242811E-07</v>
      </c>
      <c r="J27" s="24">
        <f t="shared" si="22"/>
        <v>7.943282347242806E-06</v>
      </c>
      <c r="K27" s="24">
        <f t="shared" si="22"/>
        <v>7.943282347242815E-05</v>
      </c>
      <c r="L27" s="24">
        <f t="shared" si="22"/>
        <v>0.0007943282347242817</v>
      </c>
      <c r="M27" s="23">
        <f t="shared" si="22"/>
        <v>0.007943282347242819</v>
      </c>
      <c r="N27" s="23">
        <f t="shared" si="22"/>
        <v>0.07943282347242821</v>
      </c>
      <c r="O27" s="23">
        <f t="shared" si="22"/>
        <v>0.7943282347242822</v>
      </c>
      <c r="P27" s="23">
        <f t="shared" si="22"/>
        <v>7.943282347242825</v>
      </c>
      <c r="Q27" s="23">
        <f t="shared" si="22"/>
        <v>79.43282347242825</v>
      </c>
      <c r="R27" s="19">
        <f t="shared" si="22"/>
        <v>794.3282347242828</v>
      </c>
    </row>
    <row r="28" spans="1:18" ht="12.75">
      <c r="A28" s="62"/>
      <c r="B28" s="61"/>
      <c r="C28" s="60"/>
      <c r="D28" s="60"/>
      <c r="E28" s="60"/>
      <c r="F28" s="9" t="s">
        <v>106</v>
      </c>
      <c r="G28" s="18">
        <f>IF($C$27&gt;0,1/(G27+1),-G27/(G27+1))</f>
        <v>-7.943282284147076E-09</v>
      </c>
      <c r="H28" s="18">
        <f aca="true" t="shared" si="23" ref="H28:R28">IF($C$27&gt;0,1/(H27+1),-H27/(H27+1))</f>
        <v>-7.943281716285524E-08</v>
      </c>
      <c r="I28" s="18">
        <f t="shared" si="23"/>
        <v>-7.943276037674378E-07</v>
      </c>
      <c r="J28" s="18">
        <f t="shared" si="23"/>
        <v>-7.943219252009541E-06</v>
      </c>
      <c r="K28" s="18">
        <f t="shared" si="23"/>
        <v>-7.942651440013079E-05</v>
      </c>
      <c r="L28" s="18">
        <f t="shared" si="23"/>
        <v>-0.000793697778169244</v>
      </c>
      <c r="M28" s="18">
        <f t="shared" si="23"/>
        <v>-0.00788068385033029</v>
      </c>
      <c r="N28" s="18">
        <f t="shared" si="23"/>
        <v>-0.07358755611757359</v>
      </c>
      <c r="O28" s="18">
        <f t="shared" si="23"/>
        <v>-0.44268836623770746</v>
      </c>
      <c r="P28" s="18">
        <f t="shared" si="23"/>
        <v>-0.8881842302218832</v>
      </c>
      <c r="Q28" s="18">
        <f t="shared" si="23"/>
        <v>-0.9875672647455576</v>
      </c>
      <c r="R28" s="18">
        <f t="shared" si="23"/>
        <v>-0.9987426574886447</v>
      </c>
    </row>
    <row r="29" ht="18">
      <c r="A29" s="51" t="s">
        <v>112</v>
      </c>
    </row>
    <row r="30" ht="12.75">
      <c r="A30" s="25" t="s">
        <v>107</v>
      </c>
    </row>
    <row r="31" ht="12.75">
      <c r="A31" s="27" t="s">
        <v>109</v>
      </c>
    </row>
    <row r="32" ht="12.75">
      <c r="A32" s="26" t="s">
        <v>108</v>
      </c>
    </row>
    <row r="33" ht="12.75">
      <c r="A33" s="28" t="s">
        <v>110</v>
      </c>
    </row>
    <row r="34" ht="12.75">
      <c r="A34" s="29" t="s">
        <v>111</v>
      </c>
    </row>
    <row r="35" ht="12.75">
      <c r="A35" s="3" t="s">
        <v>118</v>
      </c>
    </row>
    <row r="36" ht="12.75">
      <c r="A36" s="40" t="s">
        <v>119</v>
      </c>
    </row>
    <row r="37" ht="18">
      <c r="A37" s="51" t="s">
        <v>112</v>
      </c>
    </row>
    <row r="38" ht="15">
      <c r="A38" s="50" t="s">
        <v>136</v>
      </c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</sheetData>
  <mergeCells count="66">
    <mergeCell ref="F2:F4"/>
    <mergeCell ref="G2:R3"/>
    <mergeCell ref="A5:A6"/>
    <mergeCell ref="B5:B6"/>
    <mergeCell ref="C5:C6"/>
    <mergeCell ref="D5:D6"/>
    <mergeCell ref="E5:E6"/>
    <mergeCell ref="C2:D3"/>
    <mergeCell ref="A2:A4"/>
    <mergeCell ref="B2:B4"/>
    <mergeCell ref="C9:C10"/>
    <mergeCell ref="A7:A8"/>
    <mergeCell ref="B7:B8"/>
    <mergeCell ref="E2:E4"/>
    <mergeCell ref="D7:D8"/>
    <mergeCell ref="A9:A10"/>
    <mergeCell ref="D9:D10"/>
    <mergeCell ref="E7:E8"/>
    <mergeCell ref="E9:E10"/>
    <mergeCell ref="D11:D12"/>
    <mergeCell ref="D13:D14"/>
    <mergeCell ref="C7:C8"/>
    <mergeCell ref="A15:A16"/>
    <mergeCell ref="C15:C16"/>
    <mergeCell ref="D15:D16"/>
    <mergeCell ref="A11:A12"/>
    <mergeCell ref="A13:A14"/>
    <mergeCell ref="C11:C12"/>
    <mergeCell ref="C13:C14"/>
    <mergeCell ref="A17:A18"/>
    <mergeCell ref="A19:A20"/>
    <mergeCell ref="A21:A22"/>
    <mergeCell ref="A23:A24"/>
    <mergeCell ref="A25:A26"/>
    <mergeCell ref="A27:A28"/>
    <mergeCell ref="B9:B10"/>
    <mergeCell ref="B21:B22"/>
    <mergeCell ref="B19:B20"/>
    <mergeCell ref="B17:B18"/>
    <mergeCell ref="B15:B16"/>
    <mergeCell ref="B13:B14"/>
    <mergeCell ref="B11:B12"/>
    <mergeCell ref="B23:B24"/>
    <mergeCell ref="C17:C18"/>
    <mergeCell ref="C19:C20"/>
    <mergeCell ref="C21:C22"/>
    <mergeCell ref="C23:C24"/>
    <mergeCell ref="D23:D24"/>
    <mergeCell ref="C25:C26"/>
    <mergeCell ref="C27:C28"/>
    <mergeCell ref="B27:B28"/>
    <mergeCell ref="B25:B26"/>
    <mergeCell ref="E21:E22"/>
    <mergeCell ref="D17:D18"/>
    <mergeCell ref="D19:D20"/>
    <mergeCell ref="D21:D22"/>
    <mergeCell ref="E27:E28"/>
    <mergeCell ref="D25:D26"/>
    <mergeCell ref="D27:D28"/>
    <mergeCell ref="E11:E12"/>
    <mergeCell ref="E13:E14"/>
    <mergeCell ref="E23:E24"/>
    <mergeCell ref="E25:E26"/>
    <mergeCell ref="E15:E16"/>
    <mergeCell ref="E17:E18"/>
    <mergeCell ref="E19:E20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G20" sqref="G20"/>
    </sheetView>
  </sheetViews>
  <sheetFormatPr defaultColWidth="9.140625" defaultRowHeight="12.75"/>
  <cols>
    <col min="2" max="2" width="19.57421875" style="0" customWidth="1"/>
    <col min="6" max="7" width="13.57421875" style="0" customWidth="1"/>
    <col min="8" max="9" width="9.28125" style="0" bestFit="1" customWidth="1"/>
    <col min="10" max="10" width="22.8515625" style="0" customWidth="1"/>
  </cols>
  <sheetData>
    <row r="1" ht="18">
      <c r="A1" s="49" t="s">
        <v>131</v>
      </c>
    </row>
    <row r="2" ht="12.75">
      <c r="A2" s="36" t="s">
        <v>130</v>
      </c>
    </row>
    <row r="3" spans="1:10" ht="12.75" customHeight="1">
      <c r="A3" s="66" t="s">
        <v>98</v>
      </c>
      <c r="B3" s="66" t="s">
        <v>99</v>
      </c>
      <c r="C3" s="65" t="s">
        <v>104</v>
      </c>
      <c r="D3" s="65"/>
      <c r="E3" s="63" t="s">
        <v>115</v>
      </c>
      <c r="F3" s="64" t="s">
        <v>100</v>
      </c>
      <c r="G3" s="65" t="s">
        <v>101</v>
      </c>
      <c r="H3" s="65"/>
      <c r="I3" s="65"/>
      <c r="J3" s="59" t="s">
        <v>132</v>
      </c>
    </row>
    <row r="4" spans="1:10" ht="12.75">
      <c r="A4" s="66"/>
      <c r="B4" s="66"/>
      <c r="C4" s="65"/>
      <c r="D4" s="65"/>
      <c r="E4" s="63"/>
      <c r="F4" s="64"/>
      <c r="G4" s="65"/>
      <c r="H4" s="65"/>
      <c r="I4" s="65"/>
      <c r="J4" s="59"/>
    </row>
    <row r="5" spans="1:10" ht="12.75" customHeight="1">
      <c r="A5" s="66"/>
      <c r="B5" s="66"/>
      <c r="C5" s="34" t="s">
        <v>102</v>
      </c>
      <c r="D5" s="35" t="s">
        <v>103</v>
      </c>
      <c r="E5" s="63"/>
      <c r="F5" s="64"/>
      <c r="G5" s="41">
        <v>1</v>
      </c>
      <c r="H5" s="33">
        <v>7</v>
      </c>
      <c r="I5" s="33">
        <v>8</v>
      </c>
      <c r="J5" s="59"/>
    </row>
    <row r="6" spans="1:10" ht="12.75">
      <c r="A6" s="62" t="s">
        <v>2</v>
      </c>
      <c r="B6" s="59" t="s">
        <v>143</v>
      </c>
      <c r="C6" s="60">
        <v>1</v>
      </c>
      <c r="D6" s="60">
        <v>0</v>
      </c>
      <c r="E6" s="60">
        <v>12.5</v>
      </c>
      <c r="F6" s="17" t="s">
        <v>105</v>
      </c>
      <c r="G6" s="47">
        <f>10^(G$5-$E6)</f>
        <v>3.162277660168367E-12</v>
      </c>
      <c r="H6" s="47">
        <f>10^(H$5-$E6)</f>
        <v>3.1622776601683767E-06</v>
      </c>
      <c r="I6" s="47">
        <f>10^(I$5-$E6)</f>
        <v>3.162277660168375E-05</v>
      </c>
      <c r="J6" s="67">
        <v>30</v>
      </c>
    </row>
    <row r="7" spans="1:10" ht="12.75">
      <c r="A7" s="62"/>
      <c r="B7" s="59"/>
      <c r="C7" s="60"/>
      <c r="D7" s="60"/>
      <c r="E7" s="60"/>
      <c r="F7" s="46" t="s">
        <v>106</v>
      </c>
      <c r="G7" s="18">
        <f>IF(C6&gt;0,1/(G6+1),-G6/(G6+1))</f>
        <v>0.9999999999968376</v>
      </c>
      <c r="H7" s="18">
        <f>IF(C6&gt;0,1/(H6+1),-H6/(H6+1))</f>
        <v>0.9999968377323398</v>
      </c>
      <c r="I7" s="18">
        <f>IF(C6&gt;0,1/(I6+1),-I6/(I6+1))</f>
        <v>0.9999683782233666</v>
      </c>
      <c r="J7" s="67">
        <v>0</v>
      </c>
    </row>
    <row r="8" spans="1:10" ht="12.75">
      <c r="A8" s="62" t="s">
        <v>7</v>
      </c>
      <c r="B8" s="61" t="s">
        <v>9</v>
      </c>
      <c r="C8" s="60">
        <v>0</v>
      </c>
      <c r="D8" s="60">
        <v>-1</v>
      </c>
      <c r="E8" s="60">
        <v>3.9</v>
      </c>
      <c r="F8" s="17" t="s">
        <v>105</v>
      </c>
      <c r="G8" s="47">
        <f>10^(G$5-$E8)</f>
        <v>0.0012589254117941662</v>
      </c>
      <c r="H8" s="47">
        <f>10^(H$5-$E8)</f>
        <v>1258.925411794168</v>
      </c>
      <c r="I8" s="47">
        <f>10^(I$5-$E8)</f>
        <v>12589.254117941671</v>
      </c>
      <c r="J8" s="67">
        <v>34</v>
      </c>
    </row>
    <row r="9" spans="1:10" ht="12.75">
      <c r="A9" s="62"/>
      <c r="B9" s="61"/>
      <c r="C9" s="60"/>
      <c r="D9" s="60"/>
      <c r="E9" s="60"/>
      <c r="F9" s="9" t="s">
        <v>106</v>
      </c>
      <c r="G9" s="18">
        <f>IF(C8&gt;0,1/(G8+1),-G8/(G8+1))</f>
        <v>-0.0012573425113552921</v>
      </c>
      <c r="H9" s="18">
        <f>IF(C8&gt;0,1/(H8+1),-H8/(H8+1))</f>
        <v>-0.9992063022218307</v>
      </c>
      <c r="I9" s="18">
        <f>IF(C8&gt;0,1/(I8+1),-I8/(I8+1))</f>
        <v>-0.9999205734855998</v>
      </c>
      <c r="J9" s="67">
        <v>0</v>
      </c>
    </row>
    <row r="10" spans="1:10" ht="12.75">
      <c r="A10" s="62" t="s">
        <v>10</v>
      </c>
      <c r="B10" s="61" t="s">
        <v>12</v>
      </c>
      <c r="C10" s="60">
        <v>0</v>
      </c>
      <c r="D10" s="60">
        <v>-1</v>
      </c>
      <c r="E10" s="60">
        <v>8.3</v>
      </c>
      <c r="F10" s="17" t="s">
        <v>105</v>
      </c>
      <c r="G10" s="47">
        <f>10^(G$5-$E10)</f>
        <v>5.0118723362726985E-08</v>
      </c>
      <c r="H10" s="47">
        <f>10^(H$5-$E10)</f>
        <v>0.05011872336272714</v>
      </c>
      <c r="I10" s="47">
        <f>10^(I$5-$E10)</f>
        <v>0.5011872336272715</v>
      </c>
      <c r="J10" s="67">
        <v>9</v>
      </c>
    </row>
    <row r="11" spans="1:10" ht="12.75">
      <c r="A11" s="62"/>
      <c r="B11" s="61"/>
      <c r="C11" s="60"/>
      <c r="D11" s="60"/>
      <c r="E11" s="60"/>
      <c r="F11" s="9" t="s">
        <v>106</v>
      </c>
      <c r="G11" s="18">
        <f>IF(C10&gt;0,1/(G10+1),-G10/(G10+1))</f>
        <v>-5.0118720850840675E-08</v>
      </c>
      <c r="H11" s="18">
        <f>IF(C10&gt;0,1/(H10+1),-H10/(H10+1))</f>
        <v>-0.04772672103420383</v>
      </c>
      <c r="I11" s="18">
        <f>IF(C10&gt;0,1/(I10+1),-I10/(I10+1))</f>
        <v>-0.3338605754168775</v>
      </c>
      <c r="J11" s="67">
        <v>0</v>
      </c>
    </row>
    <row r="12" spans="1:10" ht="12.75">
      <c r="A12" s="62" t="s">
        <v>16</v>
      </c>
      <c r="B12" s="61" t="s">
        <v>18</v>
      </c>
      <c r="C12" s="60">
        <v>0</v>
      </c>
      <c r="D12" s="60">
        <v>-1</v>
      </c>
      <c r="E12" s="60">
        <v>4.3</v>
      </c>
      <c r="F12" s="17" t="s">
        <v>105</v>
      </c>
      <c r="G12" s="47">
        <f>10^(G$5-$E12)</f>
        <v>0.0005011872336272721</v>
      </c>
      <c r="H12" s="47">
        <f>10^(H$5-$E12)</f>
        <v>501.1872336272727</v>
      </c>
      <c r="I12" s="47">
        <f>10^(I$5-$E12)</f>
        <v>5011.872336272732</v>
      </c>
      <c r="J12" s="67">
        <v>27</v>
      </c>
    </row>
    <row r="13" spans="1:10" ht="12.75">
      <c r="A13" s="62"/>
      <c r="B13" s="61"/>
      <c r="C13" s="60"/>
      <c r="D13" s="60"/>
      <c r="E13" s="60"/>
      <c r="F13" s="9" t="s">
        <v>106</v>
      </c>
      <c r="G13" s="18">
        <f>IF(C12&gt;0,1/(G12+1),-G12/(G12+1))</f>
        <v>-0.0005009361708135982</v>
      </c>
      <c r="H13" s="18">
        <f>IF(C12&gt;0,1/(H12+1),-H12/(H12+1))</f>
        <v>-0.9980087108292717</v>
      </c>
      <c r="I13" s="18">
        <f>IF(C12&gt;0,1/(I12+1),-I12/(I12+1))</f>
        <v>-0.9998005135712784</v>
      </c>
      <c r="J13" s="67">
        <v>0</v>
      </c>
    </row>
    <row r="14" spans="1:10" ht="12.75">
      <c r="A14" s="62" t="s">
        <v>21</v>
      </c>
      <c r="B14" s="59" t="s">
        <v>23</v>
      </c>
      <c r="C14" s="60">
        <v>1</v>
      </c>
      <c r="D14" s="60">
        <v>0</v>
      </c>
      <c r="E14" s="60">
        <v>6.2</v>
      </c>
      <c r="F14" s="17" t="s">
        <v>105</v>
      </c>
      <c r="G14" s="47">
        <f>10^(G$5-$E14)</f>
        <v>6.309573444801921E-06</v>
      </c>
      <c r="H14" s="47">
        <f>10^(H$5-$E14)</f>
        <v>6.309573444801931</v>
      </c>
      <c r="I14" s="47">
        <f>10^(I$5-$E14)</f>
        <v>63.09573444801931</v>
      </c>
      <c r="J14" s="67">
        <v>12</v>
      </c>
    </row>
    <row r="15" spans="1:10" ht="12.75">
      <c r="A15" s="62"/>
      <c r="B15" s="59"/>
      <c r="C15" s="60"/>
      <c r="D15" s="60"/>
      <c r="E15" s="60"/>
      <c r="F15" s="9" t="s">
        <v>106</v>
      </c>
      <c r="G15" s="18">
        <f>IF(C14&gt;0,1/(G14+1),-G14/(G14+1))</f>
        <v>0.9999936904663657</v>
      </c>
      <c r="H15" s="18">
        <f>IF(C14&gt;0,1/(H14+1),-H14/(H14+1))</f>
        <v>0.13680688860321003</v>
      </c>
      <c r="I15" s="18">
        <f>IF(C14&gt;0,1/(I14+1),-I14/(I14+1))</f>
        <v>0.015601662241829607</v>
      </c>
      <c r="J15" s="67">
        <v>0</v>
      </c>
    </row>
    <row r="16" spans="1:10" ht="12.75">
      <c r="A16" s="62" t="s">
        <v>28</v>
      </c>
      <c r="B16" s="59" t="s">
        <v>30</v>
      </c>
      <c r="C16" s="60">
        <v>1</v>
      </c>
      <c r="D16" s="60">
        <v>0</v>
      </c>
      <c r="E16" s="60">
        <v>10.5</v>
      </c>
      <c r="F16" s="17" t="s">
        <v>105</v>
      </c>
      <c r="G16" s="47">
        <f>10^(G$5-$E16)</f>
        <v>3.1622776601683744E-10</v>
      </c>
      <c r="H16" s="47">
        <f>10^(H$5-$E16)</f>
        <v>0.00031622776601683783</v>
      </c>
      <c r="I16" s="47">
        <f>10^(I$5-$E16)</f>
        <v>0.0031622776601683764</v>
      </c>
      <c r="J16" s="67">
        <v>21</v>
      </c>
    </row>
    <row r="17" spans="1:10" ht="12.75">
      <c r="A17" s="62"/>
      <c r="B17" s="59"/>
      <c r="C17" s="60"/>
      <c r="D17" s="60"/>
      <c r="E17" s="60"/>
      <c r="F17" s="9" t="s">
        <v>106</v>
      </c>
      <c r="G17" s="18">
        <f>IF(C16&gt;0,1/(G16+1),-G16/(G16+1))</f>
        <v>0.9999999996837723</v>
      </c>
      <c r="H17" s="18">
        <f>IF(C16&gt;0,1/(H16+1),-H16/(H16+1))</f>
        <v>0.9996838722023703</v>
      </c>
      <c r="I17" s="18">
        <f>IF(C16&gt;0,1/(I16+1),-I16/(I16+1))</f>
        <v>0.9968476908167399</v>
      </c>
      <c r="J17" s="67">
        <v>0</v>
      </c>
    </row>
    <row r="18" spans="1:10" ht="12.75">
      <c r="A18" s="62" t="s">
        <v>46</v>
      </c>
      <c r="B18" s="61" t="s">
        <v>48</v>
      </c>
      <c r="C18" s="60">
        <v>0</v>
      </c>
      <c r="D18" s="60">
        <v>-1</v>
      </c>
      <c r="E18" s="60">
        <v>10.1</v>
      </c>
      <c r="F18" s="17" t="s">
        <v>105</v>
      </c>
      <c r="G18" s="47">
        <f>10^(G$5-$E18)</f>
        <v>7.9432823472428E-10</v>
      </c>
      <c r="H18" s="47">
        <f>10^(H$5-$E18)</f>
        <v>0.0007943282347242817</v>
      </c>
      <c r="I18" s="47">
        <f>10^(I$5-$E18)</f>
        <v>0.007943282347242819</v>
      </c>
      <c r="J18" s="67">
        <v>19</v>
      </c>
    </row>
    <row r="19" spans="1:10" ht="12.75">
      <c r="A19" s="62"/>
      <c r="B19" s="61"/>
      <c r="C19" s="60"/>
      <c r="D19" s="60"/>
      <c r="E19" s="60"/>
      <c r="F19" s="9" t="s">
        <v>106</v>
      </c>
      <c r="G19" s="18">
        <f>IF(C18&gt;0,1/(G18+1),-G18/(G18+1))</f>
        <v>-7.943282340933228E-10</v>
      </c>
      <c r="H19" s="18">
        <f>IF(C18&gt;0,1/(H18+1),-H18/(H18+1))</f>
        <v>-0.000793697778169244</v>
      </c>
      <c r="I19" s="18">
        <f>IF(C18&gt;0,1/(I18+1),-I18/(I18+1))</f>
        <v>-0.00788068385033029</v>
      </c>
      <c r="J19" s="67">
        <v>0</v>
      </c>
    </row>
    <row r="20" spans="6:9" ht="25.5">
      <c r="F20" s="17" t="s">
        <v>133</v>
      </c>
      <c r="G20" s="18">
        <f>SUM(G7*$J$6,G9*$J$8,G11*$J$10,G13*$J$12,G15*$J$14,G17*$J$16,G19*$J$18)</f>
        <v>62.943648890701965</v>
      </c>
      <c r="H20" s="18">
        <f>SUM(H7*$J$6,H9*$J$8,H11*$J$10,H13*$J$12,H15*$J$14,H17*$J$16,H19*$J$18)</f>
        <v>-8.72892110356714</v>
      </c>
      <c r="I20" s="18">
        <f>SUM(I7*$J$6,I9*$J$8,I11*$J$10,I13*$J$12,I15*$J$14,I17*$J$16,I19*$J$18)</f>
        <v>-13.026318736088596</v>
      </c>
    </row>
    <row r="21" spans="1:10" ht="18">
      <c r="A21" s="51" t="s">
        <v>137</v>
      </c>
      <c r="G21" s="18"/>
      <c r="H21" s="18"/>
      <c r="I21" s="18"/>
      <c r="J21" s="18"/>
    </row>
    <row r="22" spans="1:10" ht="15">
      <c r="A22" s="50" t="s">
        <v>136</v>
      </c>
      <c r="G22" s="18"/>
      <c r="H22" s="18"/>
      <c r="I22" s="18"/>
      <c r="J22" s="18"/>
    </row>
    <row r="23" spans="1:10" ht="12.75">
      <c r="A23" t="s">
        <v>138</v>
      </c>
      <c r="G23" s="18"/>
      <c r="H23" s="18"/>
      <c r="I23" s="18"/>
      <c r="J23" s="18"/>
    </row>
    <row r="24" spans="7:10" ht="12.75">
      <c r="G24" s="18"/>
      <c r="H24" s="18"/>
      <c r="I24" s="18"/>
      <c r="J24" s="18"/>
    </row>
    <row r="25" spans="7:10" ht="12.75">
      <c r="G25" s="18"/>
      <c r="H25" s="18"/>
      <c r="I25" s="18"/>
      <c r="J25" s="18"/>
    </row>
    <row r="26" spans="7:10" ht="12.75">
      <c r="G26" s="18"/>
      <c r="H26" s="18"/>
      <c r="I26" s="18"/>
      <c r="J26" s="18"/>
    </row>
    <row r="27" spans="7:10" ht="12.75">
      <c r="G27" s="18"/>
      <c r="H27" s="18"/>
      <c r="I27" s="18"/>
      <c r="J27" s="18"/>
    </row>
    <row r="28" spans="7:10" ht="12.75">
      <c r="G28" s="18"/>
      <c r="H28" s="18"/>
      <c r="I28" s="18"/>
      <c r="J28" s="18"/>
    </row>
    <row r="29" spans="7:10" ht="12.75">
      <c r="G29" s="18"/>
      <c r="H29" s="18"/>
      <c r="I29" s="18"/>
      <c r="J29" s="18"/>
    </row>
    <row r="30" spans="7:10" ht="12.75">
      <c r="G30" s="18"/>
      <c r="H30" s="18"/>
      <c r="I30" s="18"/>
      <c r="J30" s="18"/>
    </row>
    <row r="31" spans="7:10" ht="12.75">
      <c r="G31" s="18"/>
      <c r="H31" s="18"/>
      <c r="I31" s="18"/>
      <c r="J31" s="18"/>
    </row>
    <row r="32" spans="7:10" ht="12.75">
      <c r="G32" s="18"/>
      <c r="H32" s="18"/>
      <c r="I32" s="18"/>
      <c r="J32" s="18"/>
    </row>
    <row r="33" spans="7:10" ht="12.75">
      <c r="G33" s="18"/>
      <c r="H33" s="18"/>
      <c r="I33" s="18"/>
      <c r="J33" s="18"/>
    </row>
    <row r="34" spans="7:10" ht="12.75">
      <c r="G34" s="18"/>
      <c r="H34" s="18"/>
      <c r="I34" s="18"/>
      <c r="J34" s="18"/>
    </row>
  </sheetData>
  <mergeCells count="49">
    <mergeCell ref="J14:J15"/>
    <mergeCell ref="J16:J17"/>
    <mergeCell ref="J18:J19"/>
    <mergeCell ref="J6:J7"/>
    <mergeCell ref="J8:J9"/>
    <mergeCell ref="J10:J11"/>
    <mergeCell ref="J12:J13"/>
    <mergeCell ref="G3:I4"/>
    <mergeCell ref="J3:J5"/>
    <mergeCell ref="F3:F5"/>
    <mergeCell ref="A3:A5"/>
    <mergeCell ref="B3:B5"/>
    <mergeCell ref="C3:D4"/>
    <mergeCell ref="E3:E5"/>
    <mergeCell ref="E18:E19"/>
    <mergeCell ref="A18:A19"/>
    <mergeCell ref="B18:B19"/>
    <mergeCell ref="C18:C19"/>
    <mergeCell ref="D18:D19"/>
    <mergeCell ref="E14:E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0:E11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6:E7"/>
    <mergeCell ref="A8:A9"/>
    <mergeCell ref="B8:B9"/>
    <mergeCell ref="C8:C9"/>
    <mergeCell ref="D8:D9"/>
    <mergeCell ref="E8:E9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2" sqref="A2:B21"/>
    </sheetView>
  </sheetViews>
  <sheetFormatPr defaultColWidth="9.140625" defaultRowHeight="12.75"/>
  <sheetData>
    <row r="1" spans="1:2" ht="12.75">
      <c r="A1" s="3" t="s">
        <v>97</v>
      </c>
      <c r="B1" s="3" t="s">
        <v>113</v>
      </c>
    </row>
    <row r="2" spans="1:2" ht="12.75">
      <c r="A2" s="32" t="s">
        <v>1</v>
      </c>
      <c r="B2" s="55">
        <v>0.0949</v>
      </c>
    </row>
    <row r="3" spans="1:2" ht="12.75">
      <c r="A3" s="32" t="s">
        <v>3</v>
      </c>
      <c r="B3" s="55">
        <v>0.055099999999999996</v>
      </c>
    </row>
    <row r="4" spans="1:2" ht="12.75">
      <c r="A4" s="32" t="s">
        <v>5</v>
      </c>
      <c r="B4" s="55">
        <v>0.0397</v>
      </c>
    </row>
    <row r="5" spans="1:2" ht="12.75">
      <c r="A5" s="32" t="s">
        <v>8</v>
      </c>
      <c r="B5" s="55">
        <v>0.0516</v>
      </c>
    </row>
    <row r="6" spans="1:2" ht="12.75">
      <c r="A6" s="32" t="s">
        <v>11</v>
      </c>
      <c r="B6" s="55">
        <v>0.0116</v>
      </c>
    </row>
    <row r="7" spans="1:2" ht="12.75">
      <c r="A7" s="32" t="s">
        <v>14</v>
      </c>
      <c r="B7" s="55">
        <v>0.0443</v>
      </c>
    </row>
    <row r="8" spans="1:2" ht="12.75">
      <c r="A8" s="32" t="s">
        <v>17</v>
      </c>
      <c r="B8" s="55">
        <v>0.0575</v>
      </c>
    </row>
    <row r="9" spans="1:2" ht="12.75">
      <c r="A9" s="32" t="s">
        <v>20</v>
      </c>
      <c r="B9" s="55">
        <v>0.0739</v>
      </c>
    </row>
    <row r="10" spans="1:2" ht="12.75">
      <c r="A10" s="32" t="s">
        <v>22</v>
      </c>
      <c r="B10" s="55">
        <v>0.0225</v>
      </c>
    </row>
    <row r="11" spans="1:2" ht="12.75">
      <c r="A11" s="32" t="s">
        <v>25</v>
      </c>
      <c r="B11" s="55">
        <v>0.0601</v>
      </c>
    </row>
    <row r="12" spans="1:2" ht="12.75">
      <c r="A12" s="32" t="s">
        <v>27</v>
      </c>
      <c r="B12" s="55">
        <v>0.10640000000000001</v>
      </c>
    </row>
    <row r="13" spans="1:2" ht="12.75">
      <c r="A13" s="32" t="s">
        <v>29</v>
      </c>
      <c r="B13" s="55">
        <v>0.044000000000000004</v>
      </c>
    </row>
    <row r="14" spans="1:2" ht="12.75">
      <c r="A14" s="32" t="s">
        <v>32</v>
      </c>
      <c r="B14" s="55">
        <v>0.0279</v>
      </c>
    </row>
    <row r="15" spans="1:2" ht="12.75">
      <c r="A15" s="32" t="s">
        <v>34</v>
      </c>
      <c r="B15" s="55">
        <v>0.038900000000000004</v>
      </c>
    </row>
    <row r="16" spans="1:2" ht="12.75">
      <c r="A16" s="32" t="s">
        <v>36</v>
      </c>
      <c r="B16" s="55">
        <v>0.0443</v>
      </c>
    </row>
    <row r="17" spans="1:2" ht="12.75">
      <c r="A17" s="32" t="s">
        <v>38</v>
      </c>
      <c r="B17" s="55">
        <v>0.058499999999999996</v>
      </c>
    </row>
    <row r="18" spans="1:2" ht="12.75">
      <c r="A18" s="32" t="s">
        <v>41</v>
      </c>
      <c r="B18" s="55">
        <v>0.0541</v>
      </c>
    </row>
    <row r="19" spans="1:2" ht="12.75">
      <c r="A19" s="32" t="s">
        <v>44</v>
      </c>
      <c r="B19" s="55">
        <v>0.0152</v>
      </c>
    </row>
    <row r="20" spans="1:2" ht="12.75">
      <c r="A20" s="32" t="s">
        <v>47</v>
      </c>
      <c r="B20" s="55">
        <v>0.0286</v>
      </c>
    </row>
    <row r="21" spans="1:2" ht="12.75">
      <c r="A21" s="32" t="s">
        <v>50</v>
      </c>
      <c r="B21" s="55">
        <v>0.0708</v>
      </c>
    </row>
    <row r="23" ht="12.75">
      <c r="A23" s="3" t="s">
        <v>134</v>
      </c>
    </row>
    <row r="24" spans="1:2" ht="12.75">
      <c r="A24" s="32" t="s">
        <v>27</v>
      </c>
      <c r="B24" s="55">
        <v>0.10640000000000001</v>
      </c>
    </row>
    <row r="25" spans="1:2" ht="12.75">
      <c r="A25" s="32" t="s">
        <v>1</v>
      </c>
      <c r="B25" s="55">
        <v>0.0949</v>
      </c>
    </row>
    <row r="26" spans="1:2" ht="12.75">
      <c r="A26" s="32" t="s">
        <v>20</v>
      </c>
      <c r="B26" s="55">
        <v>0.0739</v>
      </c>
    </row>
    <row r="27" ht="12.75">
      <c r="A27" s="3" t="s">
        <v>135</v>
      </c>
    </row>
    <row r="28" spans="1:2" ht="12.75">
      <c r="A28" s="32" t="s">
        <v>11</v>
      </c>
      <c r="B28" s="55">
        <v>0.0116</v>
      </c>
    </row>
    <row r="29" spans="1:2" ht="12.75">
      <c r="A29" s="32" t="s">
        <v>44</v>
      </c>
      <c r="B29" s="55">
        <v>0.0152</v>
      </c>
    </row>
    <row r="30" spans="1:2" ht="12.75">
      <c r="A30" s="32" t="s">
        <v>22</v>
      </c>
      <c r="B30" s="55">
        <v>0.0225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ogion</dc:creator>
  <cp:keywords/>
  <dc:description/>
  <cp:lastModifiedBy>Makarov </cp:lastModifiedBy>
  <dcterms:created xsi:type="dcterms:W3CDTF">2006-09-21T09:46:13Z</dcterms:created>
  <dcterms:modified xsi:type="dcterms:W3CDTF">2006-12-10T15:59:57Z</dcterms:modified>
  <cp:category/>
  <cp:version/>
  <cp:contentType/>
  <cp:contentStatus/>
</cp:coreProperties>
</file>