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85"/>
  </bookViews>
  <sheets>
    <sheet name="Общая таблица по всем БД" sheetId="1" r:id="rId1"/>
    <sheet name="Команды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" i="1"/>
  <c r="W31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S3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4" i="1"/>
  <c r="S5" i="1"/>
  <c r="S6" i="1"/>
  <c r="S7" i="1"/>
  <c r="S8" i="1"/>
  <c r="S9" i="1"/>
  <c r="S10" i="1"/>
  <c r="S11" i="1"/>
  <c r="R31" i="1"/>
  <c r="R4" i="1"/>
  <c r="R5" i="1"/>
  <c r="R6" i="1"/>
  <c r="R7" i="1"/>
  <c r="R8" i="1"/>
  <c r="R9" i="1"/>
  <c r="R10" i="1"/>
  <c r="R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3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P3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4" i="1"/>
  <c r="O5" i="1"/>
  <c r="O3" i="1"/>
  <c r="N3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" i="1"/>
  <c r="M34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3" i="1"/>
</calcChain>
</file>

<file path=xl/sharedStrings.xml><?xml version="1.0" encoding="utf-8"?>
<sst xmlns="http://schemas.openxmlformats.org/spreadsheetml/2006/main" count="246" uniqueCount="113">
  <si>
    <t>intronic</t>
  </si>
  <si>
    <t>A</t>
  </si>
  <si>
    <t>G</t>
  </si>
  <si>
    <t>het</t>
  </si>
  <si>
    <t>C</t>
  </si>
  <si>
    <t>hom</t>
  </si>
  <si>
    <t>T</t>
  </si>
  <si>
    <t>exonic</t>
  </si>
  <si>
    <t>UTR3</t>
  </si>
  <si>
    <t>-</t>
  </si>
  <si>
    <t>refgen</t>
  </si>
  <si>
    <t>1000genomes</t>
  </si>
  <si>
    <t>gwasCatalog</t>
  </si>
  <si>
    <t>clinvar</t>
  </si>
  <si>
    <t>В данных чтения</t>
  </si>
  <si>
    <t>rs</t>
  </si>
  <si>
    <t>snp138</t>
  </si>
  <si>
    <t>Анализ качества чтений</t>
  </si>
  <si>
    <t>Очистка чтений</t>
  </si>
  <si>
    <t>Картирование чтений</t>
  </si>
  <si>
    <t>Анализ выравнивания</t>
  </si>
  <si>
    <t>Поиск SNP и инделей</t>
  </si>
  <si>
    <t>Аннотация SNP</t>
  </si>
  <si>
    <t>Для чего (общая идея)</t>
  </si>
  <si>
    <t>fastqc out.fastq</t>
  </si>
  <si>
    <t>Контроль качества  чтений с помощью программы  FastQC</t>
  </si>
  <si>
    <t>samtools view -b -o sum.bam sum.sam</t>
  </si>
  <si>
    <t xml:space="preserve"> samtools sort -T /sum.sorted -o sum.sorted.bam sum.bam</t>
  </si>
  <si>
    <t xml:space="preserve"> samtools index sum.sorted.bam</t>
  </si>
  <si>
    <t>samtools idxstats sum.sorted.bam</t>
  </si>
  <si>
    <t>perl /nfs/srv/databases/annovar/annotate_variation.pl -regionanno -build hg19 -out gwasAnnotate -dbtype gwasCatalog conv.avinput /nfs/srv/databases/annovar/humandb/</t>
  </si>
  <si>
    <t>fastqc chr7.fastq</t>
  </si>
  <si>
    <t>java -jar /usr/share/java/trimmomatic.jar SE -phred33 chr7.fastq out.fastq TRAILING:20 MINLEN:50</t>
  </si>
  <si>
    <t xml:space="preserve"> bwa index chr7.fasta</t>
  </si>
  <si>
    <t xml:space="preserve"> bwa mem chr7.fasta out.fastq &gt; sum.sam</t>
  </si>
  <si>
    <t>samtools mpileup -uf chr7.fasta sum.sorted.bam &gt; snp.bcf</t>
  </si>
  <si>
    <t>bcftools call -cv snp.bcf &gt; otlichia.vcf</t>
  </si>
  <si>
    <t>perl convert2annovar.pl -format vcf4 otl.vcf &gt; convert.avinput</t>
  </si>
  <si>
    <t>perl /nfs/srv/databases/annovar/annotate_variation.pl -out RefGeneAnnotation -build hg19 convert.avinput /nfs/srv/databases/annovar/humandb/</t>
  </si>
  <si>
    <t>perl /nfs/srv/databases/annovar/annotate_variation.pl -filter -out SNP138Annotate -build hg19 -dbtype snp138 convert.avinput /nfs/srv/databases/annovar/humandb/</t>
  </si>
  <si>
    <t>perl /nfs/srv/databases/annovar/annotate_variation.pl -filter -dbtype 1000g2014oct_eur -buildver hg19 -out 1000gAnnotate convert.avinput /nfs/srv/databases/annovar/humandb/</t>
  </si>
  <si>
    <t>perl /nfs/srv/databases/annovar/annotate_variation.pl -filter -dbtype clinvar_20150629 -buildver hg19 convert.avinput -outfile cllinvarAnnotate /nfs/srv/databases/annovar/humandb/</t>
  </si>
  <si>
    <t>ACHE</t>
  </si>
  <si>
    <t>WNT16</t>
  </si>
  <si>
    <t>AKR1B15</t>
  </si>
  <si>
    <t>rs17228616</t>
  </si>
  <si>
    <t>rs7636</t>
  </si>
  <si>
    <t>rs7782648</t>
  </si>
  <si>
    <t>rs2908004</t>
  </si>
  <si>
    <t>rs2707466</t>
  </si>
  <si>
    <t>rs73724974</t>
  </si>
  <si>
    <t>rs73164857</t>
  </si>
  <si>
    <t>rs2113451</t>
  </si>
  <si>
    <t>rs10261532</t>
  </si>
  <si>
    <t>rs4732038</t>
  </si>
  <si>
    <t>rs59136474</t>
  </si>
  <si>
    <t>rs17775934</t>
  </si>
  <si>
    <t>rs56097712</t>
  </si>
  <si>
    <t>rs3792574</t>
  </si>
  <si>
    <t>rs782538</t>
  </si>
  <si>
    <t>rs7788801</t>
  </si>
  <si>
    <t>rs1465473</t>
  </si>
  <si>
    <t>rs782539</t>
  </si>
  <si>
    <t>rs73724979</t>
  </si>
  <si>
    <t>rs2161803</t>
  </si>
  <si>
    <t>rs59326083</t>
  </si>
  <si>
    <t>rs6979933</t>
  </si>
  <si>
    <t>rs10241998</t>
  </si>
  <si>
    <t>rs10229876</t>
  </si>
  <si>
    <t>rs6467538</t>
  </si>
  <si>
    <t>Name=Type 2 diabetes</t>
  </si>
  <si>
    <t>Name=Bone mineral density</t>
  </si>
  <si>
    <t>Name=Cortical thickness</t>
  </si>
  <si>
    <t>Name=Longevity</t>
  </si>
  <si>
    <t>покрытие больше 10</t>
  </si>
  <si>
    <t>покрытие больше 5, но меньше 10</t>
  </si>
  <si>
    <t>покрытие меньше 5</t>
  </si>
  <si>
    <t>покрытие равное 1</t>
  </si>
  <si>
    <t>качество чтений меньше 7</t>
  </si>
  <si>
    <t>частота от 1 до 0,8</t>
  </si>
  <si>
    <t>ACHE(NM_001302622:c,*114C&gt;A,NM_015831:c,*858C&gt;A,NM_000665:c,*114C&gt;A,NM_001282449:c,*114C&gt;A)</t>
  </si>
  <si>
    <t>AKR1B15(NM_001080538:c,*245C&gt;G)</t>
  </si>
  <si>
    <t>частота от 0,3 до 0,7</t>
  </si>
  <si>
    <t>частота от 0,1 до 0,3</t>
  </si>
  <si>
    <t>частота меньше 0,1</t>
  </si>
  <si>
    <t>частота меньше 0,05</t>
  </si>
  <si>
    <t>Контроль качества  чтений после очистки c помощью программы  FastQC</t>
  </si>
  <si>
    <t>Что делает</t>
  </si>
  <si>
    <t>Команда</t>
  </si>
  <si>
    <t>Очистка чтений с помощью программы Trimmomatic (отрезает с конца каждого чтения нуклеотиды с качеством ниже 20, оставляя только чтения длиной не меньше 50 нуклеотидов. Результат - в файл out.fastq)</t>
  </si>
  <si>
    <t>Индексация референсной последовательности - хромосома 7 человека.</t>
  </si>
  <si>
    <t>Построение выравнивания прочтений и референса в формате .sam, используя алгоритм mem. Результат - в файл sum.sam</t>
  </si>
  <si>
    <t>Перевод выравнивания чтений с референсом в бинарный формат .bam. Результат - в файл sum.bam</t>
  </si>
  <si>
    <t>Сортировка получившегося после картирования .bam файла по координате в референсе начала чтения. Результат - в файл sum.sorted.bam</t>
  </si>
  <si>
    <t>Индексация отсортированного .bam файла</t>
  </si>
  <si>
    <t>Информация о том, сколько чтений откартировалось на геном</t>
  </si>
  <si>
    <t>Создание файла с полиморфизмами в формате .bcf из файла .bam. Результат - в файл stn.bcf</t>
  </si>
  <si>
    <t>Создание файла со списком отличий между референсом и чтениями в формате .vcf. Результат - в файл otl.vcf</t>
  </si>
  <si>
    <t>Конвертирование .vcf файла в файл, с которым может работать annovar. Результат - в файл conv.avinput</t>
  </si>
  <si>
    <t>Аннотация SNP из файла conv.avinput по базе данных RefGene</t>
  </si>
  <si>
    <t>Аннотация SNP из файла conv.avinput по базе данных snp138</t>
  </si>
  <si>
    <t>Аннотация SNP из файла conv.avinput по базе данных 1000 genomes</t>
  </si>
  <si>
    <t>Аннотация SNP из файла conv.avinput по базе данных Gwas</t>
  </si>
  <si>
    <t>Аннотация SNP из файла conv.avinput по базе данных Clinvar</t>
  </si>
  <si>
    <t>B референсе</t>
  </si>
  <si>
    <t>Group</t>
  </si>
  <si>
    <t>Ген</t>
  </si>
  <si>
    <t>Гомо-/гетерозиготный</t>
  </si>
  <si>
    <t>Качество чтения</t>
  </si>
  <si>
    <t>Покрытие</t>
  </si>
  <si>
    <t>Координата</t>
  </si>
  <si>
    <t>Частота аллели</t>
  </si>
  <si>
    <t>Клиническое значение полиморфизмов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</si>
</sst>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11">
    <xf numFmtId="0" fontId="0" fillId="0" borderId="0" xfId="0"/>
    <xf numFmtId="0" fontId="1" fillId="2" borderId="0" xfId="1"/>
    <xf numFmtId="0" fontId="2" fillId="3" borderId="0" xfId="2"/>
    <xf numFmtId="0" fontId="1" fillId="5" borderId="1" xfId="5" applyBorder="1" applyAlignment="1">
      <alignment horizontal="left" vertical="center" wrapText="1" indent="1" readingOrder="1"/>
    </xf>
    <xf numFmtId="0" fontId="0" fillId="5" borderId="1" xfId="5" applyFont="1" applyBorder="1" applyAlignment="1">
      <alignment horizontal="left" vertical="center" wrapText="1" indent="1" readingOrder="1"/>
    </xf>
    <xf numFmtId="0" fontId="1" fillId="5" borderId="1" xfId="5" applyBorder="1" applyAlignment="1">
      <alignment horizontal="center" vertical="center"/>
    </xf>
    <xf numFmtId="0" fontId="3" fillId="0" borderId="0" xfId="3"/>
    <xf numFmtId="0" fontId="2" fillId="4" borderId="1" xfId="4" applyBorder="1" applyAlignment="1">
      <alignment horizontal="center" vertical="center"/>
    </xf>
    <xf numFmtId="0" fontId="2" fillId="4" borderId="1" xfId="4" applyBorder="1" applyAlignment="1">
      <alignment horizontal="center" vertical="center" wrapText="1"/>
    </xf>
    <xf numFmtId="0" fontId="1" fillId="5" borderId="1" xfId="5" applyBorder="1" applyAlignment="1">
      <alignment horizontal="center" vertical="center"/>
    </xf>
    <xf numFmtId="0" fontId="0" fillId="2" borderId="0" xfId="1" applyFont="1"/>
  </cellXfs>
  <cellStyles count="6">
    <cellStyle name="20% - Акцент3" xfId="5" builtinId="38"/>
    <cellStyle name="40% - Акцент3" xfId="1" builtinId="39"/>
    <cellStyle name="60% - Акцент3" xfId="2" builtinId="40"/>
    <cellStyle name="Акцент3" xfId="4" builtinId="37"/>
    <cellStyle name="Обычный" xfId="0" builtinId="0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6" workbookViewId="0">
      <selection activeCell="L11" sqref="L11"/>
    </sheetView>
  </sheetViews>
  <sheetFormatPr defaultRowHeight="15" x14ac:dyDescent="0.25"/>
  <cols>
    <col min="1" max="1" width="7.85546875" bestFit="1" customWidth="1"/>
    <col min="2" max="2" width="96.140625" bestFit="1" customWidth="1"/>
    <col min="3" max="3" width="12.5703125" bestFit="1" customWidth="1"/>
    <col min="4" max="4" width="16.28515625" bestFit="1" customWidth="1"/>
    <col min="5" max="5" width="22" bestFit="1" customWidth="1"/>
    <col min="6" max="6" width="15.85546875" bestFit="1" customWidth="1"/>
    <col min="7" max="7" width="10" bestFit="1" customWidth="1"/>
    <col min="8" max="8" width="11.7109375" bestFit="1" customWidth="1"/>
    <col min="9" max="9" width="10.5703125" bestFit="1" customWidth="1"/>
    <col min="10" max="10" width="15" bestFit="1" customWidth="1"/>
    <col min="11" max="12" width="38.42578125" bestFit="1" customWidth="1"/>
    <col min="13" max="13" width="20.28515625" bestFit="1" customWidth="1"/>
    <col min="14" max="14" width="33.28515625" bestFit="1" customWidth="1"/>
    <col min="15" max="16" width="2.5703125" bestFit="1" customWidth="1"/>
    <col min="17" max="17" width="19.5703125" bestFit="1" customWidth="1"/>
    <col min="18" max="18" width="18.7109375" bestFit="1" customWidth="1"/>
    <col min="19" max="19" width="25.7109375" bestFit="1" customWidth="1"/>
    <col min="20" max="20" width="17.5703125" bestFit="1" customWidth="1"/>
    <col min="21" max="22" width="19.140625" bestFit="1" customWidth="1"/>
    <col min="23" max="23" width="18.85546875" bestFit="1" customWidth="1"/>
    <col min="24" max="24" width="19.85546875" bestFit="1" customWidth="1"/>
  </cols>
  <sheetData>
    <row r="1" spans="1:24" x14ac:dyDescent="0.25">
      <c r="A1" s="2" t="s">
        <v>10</v>
      </c>
      <c r="B1" s="2"/>
      <c r="C1" s="2"/>
      <c r="D1" s="2"/>
      <c r="E1" s="2"/>
      <c r="F1" s="2"/>
      <c r="G1" s="2"/>
      <c r="H1" s="2"/>
      <c r="I1" s="2" t="s">
        <v>16</v>
      </c>
      <c r="J1" s="2" t="s">
        <v>11</v>
      </c>
      <c r="K1" s="2" t="s">
        <v>12</v>
      </c>
      <c r="L1" s="2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10" t="s">
        <v>105</v>
      </c>
      <c r="B2" s="10" t="s">
        <v>106</v>
      </c>
      <c r="C2" s="10" t="s">
        <v>104</v>
      </c>
      <c r="D2" s="1" t="s">
        <v>14</v>
      </c>
      <c r="E2" s="10" t="s">
        <v>107</v>
      </c>
      <c r="F2" s="10" t="s">
        <v>108</v>
      </c>
      <c r="G2" s="10" t="s">
        <v>109</v>
      </c>
      <c r="H2" s="10" t="s">
        <v>110</v>
      </c>
      <c r="I2" s="1" t="s">
        <v>15</v>
      </c>
      <c r="J2" s="10" t="s">
        <v>111</v>
      </c>
      <c r="K2" s="10" t="s">
        <v>112</v>
      </c>
      <c r="L2" s="10" t="s">
        <v>112</v>
      </c>
      <c r="M2" s="1" t="s">
        <v>74</v>
      </c>
      <c r="N2" s="1" t="s">
        <v>75</v>
      </c>
      <c r="O2" s="1"/>
      <c r="P2" s="1"/>
      <c r="Q2" s="1" t="s">
        <v>76</v>
      </c>
      <c r="R2" s="1" t="s">
        <v>77</v>
      </c>
      <c r="S2" s="1" t="s">
        <v>78</v>
      </c>
      <c r="T2" s="1" t="s">
        <v>79</v>
      </c>
      <c r="U2" s="1" t="s">
        <v>82</v>
      </c>
      <c r="V2" s="1" t="s">
        <v>83</v>
      </c>
      <c r="W2" s="1" t="s">
        <v>84</v>
      </c>
      <c r="X2" s="1" t="s">
        <v>85</v>
      </c>
    </row>
    <row r="3" spans="1:24" x14ac:dyDescent="0.25">
      <c r="A3" t="s">
        <v>8</v>
      </c>
      <c r="B3" t="s">
        <v>80</v>
      </c>
      <c r="C3" t="s">
        <v>2</v>
      </c>
      <c r="D3" t="s">
        <v>6</v>
      </c>
      <c r="E3" t="s">
        <v>5</v>
      </c>
      <c r="F3">
        <v>37.513599999999997</v>
      </c>
      <c r="G3">
        <v>4</v>
      </c>
      <c r="H3">
        <v>100487721</v>
      </c>
      <c r="I3" t="s">
        <v>45</v>
      </c>
      <c r="J3">
        <v>5.3699999999999998E-2</v>
      </c>
      <c r="M3" s="6">
        <f>IF(G3&gt;10,1,0)</f>
        <v>0</v>
      </c>
      <c r="N3" s="6">
        <f>IF(G3=10,1,0)</f>
        <v>0</v>
      </c>
      <c r="O3" s="6">
        <f>IF(G3&gt;5,1,0)+IF(G3&lt;10,1,0)</f>
        <v>1</v>
      </c>
      <c r="P3" s="6">
        <f>IF(G3=5,1,0)</f>
        <v>0</v>
      </c>
      <c r="Q3" s="6">
        <f>IF(G3&lt;5,1,0)</f>
        <v>1</v>
      </c>
      <c r="R3" s="6">
        <f>IF(G3=1,1,0)</f>
        <v>0</v>
      </c>
      <c r="S3" s="6">
        <f>IF(F3&lt;7,1,0)</f>
        <v>0</v>
      </c>
      <c r="T3" s="6">
        <f>IF(J3&lt;1,1,0)+IF(J3&gt;0.8,1,0)</f>
        <v>1</v>
      </c>
      <c r="U3" s="6">
        <f>IF(J3&lt;0.7,1,0)+IF(J3&gt;0.3,1,0)</f>
        <v>1</v>
      </c>
      <c r="V3" s="6">
        <f>IF(J3&gt;0.1,1,0)+IF(J3&lt;0.3,1,0)</f>
        <v>1</v>
      </c>
      <c r="W3" s="6">
        <f>IF(J3&lt;0.1,1,0)</f>
        <v>1</v>
      </c>
      <c r="X3" s="6">
        <f>IF(J3&lt;0.05,1,0)</f>
        <v>0</v>
      </c>
    </row>
    <row r="4" spans="1:24" x14ac:dyDescent="0.25">
      <c r="A4" t="s">
        <v>7</v>
      </c>
      <c r="B4" t="s">
        <v>42</v>
      </c>
      <c r="C4" t="s">
        <v>2</v>
      </c>
      <c r="D4" t="s">
        <v>1</v>
      </c>
      <c r="E4" t="s">
        <v>5</v>
      </c>
      <c r="F4">
        <v>221.999</v>
      </c>
      <c r="G4">
        <v>34</v>
      </c>
      <c r="H4">
        <v>100490077</v>
      </c>
      <c r="I4" t="s">
        <v>46</v>
      </c>
      <c r="J4">
        <v>5.2699999999999997E-2</v>
      </c>
      <c r="K4" t="s">
        <v>70</v>
      </c>
      <c r="M4" s="6">
        <f t="shared" ref="M4:M33" si="0">IF(G4&gt;10,1,0)</f>
        <v>1</v>
      </c>
      <c r="N4" s="6">
        <f t="shared" ref="N4:N33" si="1">IF(G4=10,1,0)</f>
        <v>0</v>
      </c>
      <c r="O4" s="6">
        <f t="shared" ref="O4:O33" si="2">IF(G4&gt;5,1,0)+IF(G4&lt;10,1,0)</f>
        <v>1</v>
      </c>
      <c r="P4" s="6">
        <f t="shared" ref="P4:P33" si="3">IF(G4=5,1,0)</f>
        <v>0</v>
      </c>
      <c r="Q4" s="6">
        <f t="shared" ref="Q4:Q30" si="4">IF(G4&lt;5,1,0)</f>
        <v>0</v>
      </c>
      <c r="R4" s="6">
        <f t="shared" ref="R4:R30" si="5">IF(G4=1,1,0)</f>
        <v>0</v>
      </c>
      <c r="S4" s="6">
        <f t="shared" ref="S4:S30" si="6">IF(F4&lt;7,1,0)</f>
        <v>0</v>
      </c>
      <c r="T4" s="6">
        <f t="shared" ref="T4:T30" si="7">IF(J4&lt;1,1,0)+IF(J4&gt;0.8,1,0)</f>
        <v>1</v>
      </c>
      <c r="U4" s="6">
        <f t="shared" ref="U4:U30" si="8">IF(J4&lt;0.7,1,0)+IF(J4&gt;0.3,1,0)</f>
        <v>1</v>
      </c>
      <c r="V4" s="6">
        <f t="shared" ref="V4:V30" si="9">IF(J4&gt;0.1,1,0)+IF(J4&lt;0.3,1,0)</f>
        <v>1</v>
      </c>
      <c r="W4" s="6">
        <f t="shared" ref="W4:W30" si="10">IF(J4&lt;0.1,1,0)</f>
        <v>1</v>
      </c>
      <c r="X4" s="6">
        <f t="shared" ref="X4:X30" si="11">IF(J4&lt;0.05,1,0)</f>
        <v>0</v>
      </c>
    </row>
    <row r="5" spans="1:24" x14ac:dyDescent="0.25">
      <c r="A5" t="s">
        <v>0</v>
      </c>
      <c r="B5" t="s">
        <v>43</v>
      </c>
      <c r="C5" t="s">
        <v>4</v>
      </c>
      <c r="D5" t="s">
        <v>6</v>
      </c>
      <c r="E5" t="s">
        <v>3</v>
      </c>
      <c r="F5">
        <v>62.007300000000001</v>
      </c>
      <c r="G5">
        <v>8</v>
      </c>
      <c r="H5">
        <v>120965652</v>
      </c>
      <c r="I5" t="s">
        <v>47</v>
      </c>
      <c r="J5">
        <v>4.7699999999999999E-2</v>
      </c>
      <c r="M5" s="6">
        <f t="shared" si="0"/>
        <v>0</v>
      </c>
      <c r="N5" s="6">
        <f t="shared" si="1"/>
        <v>0</v>
      </c>
      <c r="O5" s="6">
        <f t="shared" si="2"/>
        <v>2</v>
      </c>
      <c r="P5" s="6">
        <f t="shared" si="3"/>
        <v>0</v>
      </c>
      <c r="Q5" s="6">
        <f t="shared" si="4"/>
        <v>0</v>
      </c>
      <c r="R5" s="6">
        <f t="shared" si="5"/>
        <v>0</v>
      </c>
      <c r="S5" s="6">
        <f t="shared" si="6"/>
        <v>0</v>
      </c>
      <c r="T5" s="6">
        <f t="shared" si="7"/>
        <v>1</v>
      </c>
      <c r="U5" s="6">
        <f t="shared" si="8"/>
        <v>1</v>
      </c>
      <c r="V5" s="6">
        <f t="shared" si="9"/>
        <v>1</v>
      </c>
      <c r="W5" s="6">
        <f t="shared" si="10"/>
        <v>1</v>
      </c>
      <c r="X5" s="6">
        <f t="shared" si="11"/>
        <v>1</v>
      </c>
    </row>
    <row r="6" spans="1:24" x14ac:dyDescent="0.25">
      <c r="A6" t="s">
        <v>7</v>
      </c>
      <c r="B6" t="s">
        <v>43</v>
      </c>
      <c r="C6" t="s">
        <v>2</v>
      </c>
      <c r="D6" t="s">
        <v>1</v>
      </c>
      <c r="E6" t="s">
        <v>5</v>
      </c>
      <c r="F6">
        <v>222.97399999999999</v>
      </c>
      <c r="G6">
        <v>14</v>
      </c>
      <c r="H6">
        <v>120969769</v>
      </c>
      <c r="I6" t="s">
        <v>48</v>
      </c>
      <c r="J6">
        <v>0.44330000000000003</v>
      </c>
      <c r="K6" t="s">
        <v>71</v>
      </c>
      <c r="M6" s="6">
        <f t="shared" si="0"/>
        <v>1</v>
      </c>
      <c r="N6" s="6">
        <f t="shared" si="1"/>
        <v>0</v>
      </c>
      <c r="O6" s="6">
        <f t="shared" si="2"/>
        <v>1</v>
      </c>
      <c r="P6" s="6">
        <f t="shared" si="3"/>
        <v>0</v>
      </c>
      <c r="Q6" s="6">
        <f t="shared" si="4"/>
        <v>0</v>
      </c>
      <c r="R6" s="6">
        <f t="shared" si="5"/>
        <v>0</v>
      </c>
      <c r="S6" s="6">
        <f t="shared" si="6"/>
        <v>0</v>
      </c>
      <c r="T6" s="6">
        <f t="shared" si="7"/>
        <v>1</v>
      </c>
      <c r="U6" s="6">
        <f t="shared" si="8"/>
        <v>2</v>
      </c>
      <c r="V6" s="6">
        <f t="shared" si="9"/>
        <v>1</v>
      </c>
      <c r="W6" s="6">
        <f t="shared" si="10"/>
        <v>0</v>
      </c>
      <c r="X6" s="6">
        <f t="shared" si="11"/>
        <v>0</v>
      </c>
    </row>
    <row r="7" spans="1:24" x14ac:dyDescent="0.25">
      <c r="A7" t="s">
        <v>7</v>
      </c>
      <c r="B7" t="s">
        <v>43</v>
      </c>
      <c r="C7" t="s">
        <v>4</v>
      </c>
      <c r="D7" t="s">
        <v>6</v>
      </c>
      <c r="E7" t="s">
        <v>3</v>
      </c>
      <c r="F7">
        <v>225.2</v>
      </c>
      <c r="G7">
        <v>13</v>
      </c>
      <c r="H7">
        <v>120979089</v>
      </c>
      <c r="I7" t="s">
        <v>49</v>
      </c>
      <c r="J7">
        <v>0.44040000000000001</v>
      </c>
      <c r="K7" t="s">
        <v>72</v>
      </c>
      <c r="M7" s="6">
        <f t="shared" si="0"/>
        <v>1</v>
      </c>
      <c r="N7" s="6">
        <f t="shared" si="1"/>
        <v>0</v>
      </c>
      <c r="O7" s="6">
        <f t="shared" si="2"/>
        <v>1</v>
      </c>
      <c r="P7" s="6">
        <f t="shared" si="3"/>
        <v>0</v>
      </c>
      <c r="Q7" s="6">
        <f t="shared" si="4"/>
        <v>0</v>
      </c>
      <c r="R7" s="6">
        <f t="shared" si="5"/>
        <v>0</v>
      </c>
      <c r="S7" s="6">
        <f t="shared" si="6"/>
        <v>0</v>
      </c>
      <c r="T7" s="6">
        <f t="shared" si="7"/>
        <v>1</v>
      </c>
      <c r="U7" s="6">
        <f t="shared" si="8"/>
        <v>2</v>
      </c>
      <c r="V7" s="6">
        <f t="shared" si="9"/>
        <v>1</v>
      </c>
      <c r="W7" s="6">
        <f t="shared" si="10"/>
        <v>0</v>
      </c>
      <c r="X7" s="6">
        <f t="shared" si="11"/>
        <v>0</v>
      </c>
    </row>
    <row r="8" spans="1:24" x14ac:dyDescent="0.25">
      <c r="A8" t="s">
        <v>0</v>
      </c>
      <c r="B8" t="s">
        <v>44</v>
      </c>
      <c r="C8" t="s">
        <v>6</v>
      </c>
      <c r="D8" t="s">
        <v>4</v>
      </c>
      <c r="E8" t="s">
        <v>5</v>
      </c>
      <c r="F8">
        <v>6.2022599999999999</v>
      </c>
      <c r="G8">
        <v>1</v>
      </c>
      <c r="H8">
        <v>134237239</v>
      </c>
      <c r="I8" t="s">
        <v>50</v>
      </c>
      <c r="J8">
        <v>2E-3</v>
      </c>
      <c r="M8" s="6">
        <f t="shared" si="0"/>
        <v>0</v>
      </c>
      <c r="N8" s="6">
        <f t="shared" si="1"/>
        <v>0</v>
      </c>
      <c r="O8" s="6">
        <f t="shared" si="2"/>
        <v>1</v>
      </c>
      <c r="P8" s="6">
        <f t="shared" si="3"/>
        <v>0</v>
      </c>
      <c r="Q8" s="6">
        <f t="shared" si="4"/>
        <v>1</v>
      </c>
      <c r="R8" s="6">
        <f t="shared" si="5"/>
        <v>1</v>
      </c>
      <c r="S8" s="6">
        <f t="shared" si="6"/>
        <v>1</v>
      </c>
      <c r="T8" s="6">
        <f t="shared" si="7"/>
        <v>1</v>
      </c>
      <c r="U8" s="6">
        <f t="shared" si="8"/>
        <v>1</v>
      </c>
      <c r="V8" s="6">
        <f t="shared" si="9"/>
        <v>1</v>
      </c>
      <c r="W8" s="6">
        <f t="shared" si="10"/>
        <v>1</v>
      </c>
      <c r="X8" s="6">
        <f t="shared" si="11"/>
        <v>1</v>
      </c>
    </row>
    <row r="9" spans="1:24" x14ac:dyDescent="0.25">
      <c r="A9" t="s">
        <v>0</v>
      </c>
      <c r="B9" t="s">
        <v>44</v>
      </c>
      <c r="C9" t="s">
        <v>1</v>
      </c>
      <c r="D9" t="s">
        <v>2</v>
      </c>
      <c r="E9" t="s">
        <v>5</v>
      </c>
      <c r="F9">
        <v>6.2022599999999999</v>
      </c>
      <c r="G9">
        <v>1</v>
      </c>
      <c r="H9">
        <v>134237294</v>
      </c>
      <c r="I9" t="s">
        <v>51</v>
      </c>
      <c r="J9">
        <v>0.43840000000000001</v>
      </c>
      <c r="M9" s="6">
        <f t="shared" si="0"/>
        <v>0</v>
      </c>
      <c r="N9" s="6">
        <f t="shared" si="1"/>
        <v>0</v>
      </c>
      <c r="O9" s="6">
        <f t="shared" si="2"/>
        <v>1</v>
      </c>
      <c r="P9" s="6">
        <f t="shared" si="3"/>
        <v>0</v>
      </c>
      <c r="Q9" s="6">
        <f t="shared" si="4"/>
        <v>1</v>
      </c>
      <c r="R9" s="6">
        <f t="shared" si="5"/>
        <v>1</v>
      </c>
      <c r="S9" s="6">
        <f t="shared" si="6"/>
        <v>1</v>
      </c>
      <c r="T9" s="6">
        <f t="shared" si="7"/>
        <v>1</v>
      </c>
      <c r="U9" s="6">
        <f t="shared" si="8"/>
        <v>2</v>
      </c>
      <c r="V9" s="6">
        <f t="shared" si="9"/>
        <v>1</v>
      </c>
      <c r="W9" s="6">
        <f t="shared" si="10"/>
        <v>0</v>
      </c>
      <c r="X9" s="6">
        <f t="shared" si="11"/>
        <v>0</v>
      </c>
    </row>
    <row r="10" spans="1:24" x14ac:dyDescent="0.25">
      <c r="A10" t="s">
        <v>0</v>
      </c>
      <c r="B10" t="s">
        <v>44</v>
      </c>
      <c r="C10" t="s">
        <v>4</v>
      </c>
      <c r="D10" t="s">
        <v>1</v>
      </c>
      <c r="E10" t="s">
        <v>3</v>
      </c>
      <c r="F10">
        <v>29.0123</v>
      </c>
      <c r="G10">
        <v>10</v>
      </c>
      <c r="H10">
        <v>134239978</v>
      </c>
      <c r="I10" t="s">
        <v>52</v>
      </c>
      <c r="J10">
        <v>0.43440000000000001</v>
      </c>
      <c r="M10" s="6">
        <f t="shared" si="0"/>
        <v>0</v>
      </c>
      <c r="N10" s="6">
        <f t="shared" si="1"/>
        <v>1</v>
      </c>
      <c r="O10" s="6">
        <f t="shared" si="2"/>
        <v>1</v>
      </c>
      <c r="P10" s="6">
        <f t="shared" si="3"/>
        <v>0</v>
      </c>
      <c r="Q10" s="6">
        <f t="shared" si="4"/>
        <v>0</v>
      </c>
      <c r="R10" s="6">
        <f t="shared" si="5"/>
        <v>0</v>
      </c>
      <c r="S10" s="6">
        <f t="shared" si="6"/>
        <v>0</v>
      </c>
      <c r="T10" s="6">
        <f t="shared" si="7"/>
        <v>1</v>
      </c>
      <c r="U10" s="6">
        <f t="shared" si="8"/>
        <v>2</v>
      </c>
      <c r="V10" s="6">
        <f t="shared" si="9"/>
        <v>1</v>
      </c>
      <c r="W10" s="6">
        <f t="shared" si="10"/>
        <v>0</v>
      </c>
      <c r="X10" s="6">
        <f t="shared" si="11"/>
        <v>0</v>
      </c>
    </row>
    <row r="11" spans="1:24" x14ac:dyDescent="0.25">
      <c r="A11" t="s">
        <v>0</v>
      </c>
      <c r="B11" t="s">
        <v>44</v>
      </c>
      <c r="C11" t="s">
        <v>2</v>
      </c>
      <c r="D11" t="s">
        <v>1</v>
      </c>
      <c r="E11" t="s">
        <v>3</v>
      </c>
      <c r="F11">
        <v>3.5455700000000001</v>
      </c>
      <c r="G11">
        <v>1</v>
      </c>
      <c r="H11">
        <v>134246036</v>
      </c>
      <c r="I11" t="s">
        <v>9</v>
      </c>
      <c r="J11" t="s">
        <v>9</v>
      </c>
      <c r="M11" s="6">
        <f t="shared" si="0"/>
        <v>0</v>
      </c>
      <c r="N11" s="6">
        <f t="shared" si="1"/>
        <v>0</v>
      </c>
      <c r="O11" s="6">
        <f t="shared" si="2"/>
        <v>1</v>
      </c>
      <c r="P11" s="6">
        <f t="shared" si="3"/>
        <v>0</v>
      </c>
      <c r="Q11" s="6">
        <f t="shared" si="4"/>
        <v>1</v>
      </c>
      <c r="R11" s="6">
        <f t="shared" si="5"/>
        <v>1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>
        <f t="shared" si="9"/>
        <v>1</v>
      </c>
      <c r="W11" s="6">
        <f t="shared" si="10"/>
        <v>0</v>
      </c>
      <c r="X11" s="6">
        <f t="shared" si="11"/>
        <v>0</v>
      </c>
    </row>
    <row r="12" spans="1:24" x14ac:dyDescent="0.25">
      <c r="A12" t="s">
        <v>0</v>
      </c>
      <c r="B12" t="s">
        <v>44</v>
      </c>
      <c r="C12" t="s">
        <v>1</v>
      </c>
      <c r="D12" t="s">
        <v>2</v>
      </c>
      <c r="E12" t="s">
        <v>5</v>
      </c>
      <c r="F12">
        <v>11.3429</v>
      </c>
      <c r="G12">
        <v>1</v>
      </c>
      <c r="H12">
        <v>134248045</v>
      </c>
      <c r="I12" t="s">
        <v>53</v>
      </c>
      <c r="J12">
        <v>0.5</v>
      </c>
      <c r="M12" s="6">
        <f t="shared" si="0"/>
        <v>0</v>
      </c>
      <c r="N12" s="6">
        <f t="shared" si="1"/>
        <v>0</v>
      </c>
      <c r="O12" s="6">
        <f t="shared" si="2"/>
        <v>1</v>
      </c>
      <c r="P12" s="6">
        <f t="shared" si="3"/>
        <v>0</v>
      </c>
      <c r="Q12" s="6">
        <f t="shared" si="4"/>
        <v>1</v>
      </c>
      <c r="R12" s="6">
        <v>0</v>
      </c>
      <c r="S12" s="6">
        <f t="shared" si="6"/>
        <v>0</v>
      </c>
      <c r="T12" s="6">
        <f t="shared" si="7"/>
        <v>1</v>
      </c>
      <c r="U12" s="6">
        <f t="shared" si="8"/>
        <v>2</v>
      </c>
      <c r="V12" s="6">
        <f t="shared" si="9"/>
        <v>1</v>
      </c>
      <c r="W12" s="6">
        <f t="shared" si="10"/>
        <v>0</v>
      </c>
      <c r="X12" s="6">
        <f t="shared" si="11"/>
        <v>0</v>
      </c>
    </row>
    <row r="13" spans="1:24" x14ac:dyDescent="0.25">
      <c r="A13" t="s">
        <v>0</v>
      </c>
      <c r="B13" t="s">
        <v>44</v>
      </c>
      <c r="C13" t="s">
        <v>1</v>
      </c>
      <c r="D13" t="s">
        <v>4</v>
      </c>
      <c r="E13" t="s">
        <v>3</v>
      </c>
      <c r="F13">
        <v>225.00899999999999</v>
      </c>
      <c r="G13">
        <v>68</v>
      </c>
      <c r="H13">
        <v>134250322</v>
      </c>
      <c r="I13" t="s">
        <v>54</v>
      </c>
      <c r="J13">
        <v>0.5</v>
      </c>
      <c r="K13" t="s">
        <v>73</v>
      </c>
      <c r="M13" s="6">
        <f t="shared" si="0"/>
        <v>1</v>
      </c>
      <c r="N13" s="6">
        <f t="shared" si="1"/>
        <v>0</v>
      </c>
      <c r="O13" s="6">
        <f t="shared" si="2"/>
        <v>1</v>
      </c>
      <c r="P13" s="6">
        <f t="shared" si="3"/>
        <v>0</v>
      </c>
      <c r="Q13" s="6">
        <f t="shared" si="4"/>
        <v>0</v>
      </c>
      <c r="R13" s="6">
        <f t="shared" si="5"/>
        <v>0</v>
      </c>
      <c r="S13" s="6">
        <f t="shared" si="6"/>
        <v>0</v>
      </c>
      <c r="T13" s="6">
        <f t="shared" si="7"/>
        <v>1</v>
      </c>
      <c r="U13" s="6">
        <f t="shared" si="8"/>
        <v>2</v>
      </c>
      <c r="V13" s="6">
        <f t="shared" si="9"/>
        <v>1</v>
      </c>
      <c r="W13" s="6">
        <f t="shared" si="10"/>
        <v>0</v>
      </c>
      <c r="X13" s="6">
        <f t="shared" si="11"/>
        <v>0</v>
      </c>
    </row>
    <row r="14" spans="1:24" x14ac:dyDescent="0.25">
      <c r="A14" t="s">
        <v>0</v>
      </c>
      <c r="B14" t="s">
        <v>44</v>
      </c>
      <c r="C14" t="s">
        <v>4</v>
      </c>
      <c r="D14" t="s">
        <v>6</v>
      </c>
      <c r="E14" t="s">
        <v>3</v>
      </c>
      <c r="F14">
        <v>26.017700000000001</v>
      </c>
      <c r="G14">
        <v>5</v>
      </c>
      <c r="H14">
        <v>134252691</v>
      </c>
      <c r="I14" t="s">
        <v>55</v>
      </c>
      <c r="J14">
        <v>0.40360000000000001</v>
      </c>
      <c r="M14" s="6">
        <f t="shared" si="0"/>
        <v>0</v>
      </c>
      <c r="N14" s="6">
        <f t="shared" si="1"/>
        <v>0</v>
      </c>
      <c r="O14" s="6">
        <f t="shared" si="2"/>
        <v>1</v>
      </c>
      <c r="P14" s="6">
        <f t="shared" si="3"/>
        <v>1</v>
      </c>
      <c r="Q14" s="6">
        <f t="shared" si="4"/>
        <v>0</v>
      </c>
      <c r="R14" s="6">
        <f t="shared" si="5"/>
        <v>0</v>
      </c>
      <c r="S14" s="6">
        <f t="shared" si="6"/>
        <v>0</v>
      </c>
      <c r="T14" s="6">
        <f t="shared" si="7"/>
        <v>1</v>
      </c>
      <c r="U14" s="6">
        <f t="shared" si="8"/>
        <v>2</v>
      </c>
      <c r="V14" s="6">
        <f t="shared" si="9"/>
        <v>1</v>
      </c>
      <c r="W14" s="6">
        <f t="shared" si="10"/>
        <v>0</v>
      </c>
      <c r="X14" s="6">
        <f t="shared" si="11"/>
        <v>0</v>
      </c>
    </row>
    <row r="15" spans="1:24" x14ac:dyDescent="0.25">
      <c r="A15" t="s">
        <v>0</v>
      </c>
      <c r="B15" t="s">
        <v>44</v>
      </c>
      <c r="C15" t="s">
        <v>4</v>
      </c>
      <c r="D15" t="s">
        <v>6</v>
      </c>
      <c r="E15" t="s">
        <v>3</v>
      </c>
      <c r="F15">
        <v>78.007499999999993</v>
      </c>
      <c r="G15">
        <v>6</v>
      </c>
      <c r="H15">
        <v>134252718</v>
      </c>
      <c r="I15" t="s">
        <v>56</v>
      </c>
      <c r="J15">
        <v>0.43640000000000001</v>
      </c>
      <c r="M15" s="6">
        <f t="shared" si="0"/>
        <v>0</v>
      </c>
      <c r="N15" s="6">
        <f t="shared" si="1"/>
        <v>0</v>
      </c>
      <c r="O15" s="6">
        <f t="shared" si="2"/>
        <v>2</v>
      </c>
      <c r="P15" s="6">
        <f t="shared" si="3"/>
        <v>0</v>
      </c>
      <c r="Q15" s="6">
        <f t="shared" si="4"/>
        <v>0</v>
      </c>
      <c r="R15" s="6">
        <f t="shared" si="5"/>
        <v>0</v>
      </c>
      <c r="S15" s="6">
        <f t="shared" si="6"/>
        <v>0</v>
      </c>
      <c r="T15" s="6">
        <f t="shared" si="7"/>
        <v>1</v>
      </c>
      <c r="U15" s="6">
        <f t="shared" si="8"/>
        <v>2</v>
      </c>
      <c r="V15" s="6">
        <f t="shared" si="9"/>
        <v>1</v>
      </c>
      <c r="W15" s="6">
        <f t="shared" si="10"/>
        <v>0</v>
      </c>
      <c r="X15" s="6">
        <f t="shared" si="11"/>
        <v>0</v>
      </c>
    </row>
    <row r="16" spans="1:24" x14ac:dyDescent="0.25">
      <c r="A16" t="s">
        <v>0</v>
      </c>
      <c r="B16" t="s">
        <v>44</v>
      </c>
      <c r="C16" t="s">
        <v>4</v>
      </c>
      <c r="D16" t="s">
        <v>6</v>
      </c>
      <c r="E16" t="s">
        <v>5</v>
      </c>
      <c r="F16">
        <v>130.01499999999999</v>
      </c>
      <c r="G16">
        <v>9</v>
      </c>
      <c r="H16">
        <v>134253269</v>
      </c>
      <c r="I16" t="s">
        <v>57</v>
      </c>
      <c r="J16">
        <v>0.43640000000000001</v>
      </c>
      <c r="M16" s="6">
        <f t="shared" si="0"/>
        <v>0</v>
      </c>
      <c r="N16" s="6">
        <f t="shared" si="1"/>
        <v>0</v>
      </c>
      <c r="O16" s="6">
        <f t="shared" si="2"/>
        <v>2</v>
      </c>
      <c r="P16" s="6">
        <f t="shared" si="3"/>
        <v>0</v>
      </c>
      <c r="Q16" s="6">
        <f t="shared" si="4"/>
        <v>0</v>
      </c>
      <c r="R16" s="6">
        <f t="shared" si="5"/>
        <v>0</v>
      </c>
      <c r="S16" s="6">
        <f t="shared" si="6"/>
        <v>0</v>
      </c>
      <c r="T16" s="6">
        <f t="shared" si="7"/>
        <v>1</v>
      </c>
      <c r="U16" s="6">
        <f t="shared" si="8"/>
        <v>2</v>
      </c>
      <c r="V16" s="6">
        <f t="shared" si="9"/>
        <v>1</v>
      </c>
      <c r="W16" s="6">
        <f t="shared" si="10"/>
        <v>0</v>
      </c>
      <c r="X16" s="6">
        <f t="shared" si="11"/>
        <v>0</v>
      </c>
    </row>
    <row r="17" spans="1:24" x14ac:dyDescent="0.25">
      <c r="A17" t="s">
        <v>0</v>
      </c>
      <c r="B17" t="s">
        <v>44</v>
      </c>
      <c r="C17" t="s">
        <v>2</v>
      </c>
      <c r="D17" t="s">
        <v>1</v>
      </c>
      <c r="E17" t="s">
        <v>3</v>
      </c>
      <c r="F17">
        <v>212.00899999999999</v>
      </c>
      <c r="G17">
        <v>47</v>
      </c>
      <c r="H17">
        <v>134254029</v>
      </c>
      <c r="I17" t="s">
        <v>58</v>
      </c>
      <c r="J17">
        <v>0.5</v>
      </c>
      <c r="M17" s="6">
        <f t="shared" si="0"/>
        <v>1</v>
      </c>
      <c r="N17" s="6">
        <f t="shared" si="1"/>
        <v>0</v>
      </c>
      <c r="O17" s="6">
        <f t="shared" si="2"/>
        <v>1</v>
      </c>
      <c r="P17" s="6">
        <f t="shared" si="3"/>
        <v>0</v>
      </c>
      <c r="Q17" s="6">
        <f t="shared" si="4"/>
        <v>0</v>
      </c>
      <c r="R17" s="6">
        <f t="shared" si="5"/>
        <v>0</v>
      </c>
      <c r="S17" s="6">
        <f t="shared" si="6"/>
        <v>0</v>
      </c>
      <c r="T17" s="6">
        <f t="shared" si="7"/>
        <v>1</v>
      </c>
      <c r="U17" s="6">
        <f>IF(J17&lt;0.7,1,0)+IF(J17&gt;0.3,1,0)</f>
        <v>2</v>
      </c>
      <c r="V17" s="6">
        <f t="shared" si="9"/>
        <v>1</v>
      </c>
      <c r="W17" s="6">
        <f t="shared" si="10"/>
        <v>0</v>
      </c>
      <c r="X17" s="6">
        <f t="shared" si="11"/>
        <v>0</v>
      </c>
    </row>
    <row r="18" spans="1:24" x14ac:dyDescent="0.25">
      <c r="A18" t="s">
        <v>0</v>
      </c>
      <c r="B18" t="s">
        <v>44</v>
      </c>
      <c r="C18" t="s">
        <v>2</v>
      </c>
      <c r="D18" t="s">
        <v>1</v>
      </c>
      <c r="E18" t="s">
        <v>5</v>
      </c>
      <c r="F18">
        <v>185.999</v>
      </c>
      <c r="G18">
        <v>23</v>
      </c>
      <c r="H18">
        <v>134254427</v>
      </c>
      <c r="I18" t="s">
        <v>59</v>
      </c>
      <c r="J18">
        <v>0.56459999999999999</v>
      </c>
      <c r="M18" s="6">
        <f t="shared" si="0"/>
        <v>1</v>
      </c>
      <c r="N18" s="6">
        <f t="shared" si="1"/>
        <v>0</v>
      </c>
      <c r="O18" s="6">
        <f t="shared" si="2"/>
        <v>1</v>
      </c>
      <c r="P18" s="6">
        <f t="shared" si="3"/>
        <v>0</v>
      </c>
      <c r="Q18" s="6">
        <f t="shared" si="4"/>
        <v>0</v>
      </c>
      <c r="R18" s="6">
        <f t="shared" si="5"/>
        <v>0</v>
      </c>
      <c r="S18" s="6">
        <f t="shared" si="6"/>
        <v>0</v>
      </c>
      <c r="T18" s="6">
        <f t="shared" si="7"/>
        <v>1</v>
      </c>
      <c r="U18" s="6">
        <f t="shared" si="8"/>
        <v>2</v>
      </c>
      <c r="V18" s="6">
        <f t="shared" si="9"/>
        <v>1</v>
      </c>
      <c r="W18" s="6">
        <f t="shared" si="10"/>
        <v>0</v>
      </c>
      <c r="X18" s="6">
        <f t="shared" si="11"/>
        <v>0</v>
      </c>
    </row>
    <row r="19" spans="1:24" x14ac:dyDescent="0.25">
      <c r="A19" t="s">
        <v>0</v>
      </c>
      <c r="B19" t="s">
        <v>44</v>
      </c>
      <c r="C19" t="s">
        <v>4</v>
      </c>
      <c r="D19" t="s">
        <v>6</v>
      </c>
      <c r="E19" t="s">
        <v>5</v>
      </c>
      <c r="F19">
        <v>7.7999299999999998</v>
      </c>
      <c r="G19">
        <v>1</v>
      </c>
      <c r="H19">
        <v>134255326</v>
      </c>
      <c r="I19" t="s">
        <v>9</v>
      </c>
      <c r="J19" t="s">
        <v>9</v>
      </c>
      <c r="M19" s="6">
        <f t="shared" si="0"/>
        <v>0</v>
      </c>
      <c r="N19" s="6">
        <f t="shared" si="1"/>
        <v>0</v>
      </c>
      <c r="O19" s="6">
        <f t="shared" si="2"/>
        <v>1</v>
      </c>
      <c r="P19" s="6">
        <f t="shared" si="3"/>
        <v>0</v>
      </c>
      <c r="Q19" s="6">
        <f t="shared" si="4"/>
        <v>1</v>
      </c>
      <c r="R19" s="6">
        <f t="shared" si="5"/>
        <v>1</v>
      </c>
      <c r="S19" s="6">
        <f t="shared" si="6"/>
        <v>0</v>
      </c>
      <c r="T19" s="6">
        <f t="shared" si="7"/>
        <v>1</v>
      </c>
      <c r="U19" s="6">
        <f t="shared" si="8"/>
        <v>1</v>
      </c>
      <c r="V19" s="6">
        <f t="shared" si="9"/>
        <v>1</v>
      </c>
      <c r="W19" s="6">
        <f t="shared" si="10"/>
        <v>0</v>
      </c>
      <c r="X19" s="6">
        <f t="shared" si="11"/>
        <v>0</v>
      </c>
    </row>
    <row r="20" spans="1:24" x14ac:dyDescent="0.25">
      <c r="A20" t="s">
        <v>0</v>
      </c>
      <c r="B20" t="s">
        <v>44</v>
      </c>
      <c r="C20" t="s">
        <v>6</v>
      </c>
      <c r="D20" t="s">
        <v>4</v>
      </c>
      <c r="E20" t="s">
        <v>3</v>
      </c>
      <c r="F20">
        <v>87.007599999999996</v>
      </c>
      <c r="G20">
        <v>8</v>
      </c>
      <c r="H20">
        <v>134259951</v>
      </c>
      <c r="I20" t="s">
        <v>60</v>
      </c>
      <c r="J20">
        <v>0.30620000000000003</v>
      </c>
      <c r="M20" s="6">
        <f t="shared" si="0"/>
        <v>0</v>
      </c>
      <c r="N20" s="6">
        <f t="shared" si="1"/>
        <v>0</v>
      </c>
      <c r="O20" s="6">
        <f t="shared" si="2"/>
        <v>2</v>
      </c>
      <c r="P20" s="6">
        <f t="shared" si="3"/>
        <v>0</v>
      </c>
      <c r="Q20" s="6">
        <f t="shared" si="4"/>
        <v>0</v>
      </c>
      <c r="R20" s="6">
        <f t="shared" si="5"/>
        <v>0</v>
      </c>
      <c r="S20" s="6">
        <f t="shared" si="6"/>
        <v>0</v>
      </c>
      <c r="T20" s="6">
        <f t="shared" si="7"/>
        <v>1</v>
      </c>
      <c r="U20" s="6">
        <f t="shared" si="8"/>
        <v>2</v>
      </c>
      <c r="V20" s="6">
        <f t="shared" si="9"/>
        <v>1</v>
      </c>
      <c r="W20" s="6">
        <f t="shared" si="10"/>
        <v>0</v>
      </c>
      <c r="X20" s="6">
        <f t="shared" si="11"/>
        <v>0</v>
      </c>
    </row>
    <row r="21" spans="1:24" x14ac:dyDescent="0.25">
      <c r="A21" t="s">
        <v>0</v>
      </c>
      <c r="B21" t="s">
        <v>44</v>
      </c>
      <c r="C21" t="s">
        <v>6</v>
      </c>
      <c r="D21" t="s">
        <v>4</v>
      </c>
      <c r="E21" t="s">
        <v>3</v>
      </c>
      <c r="F21">
        <v>105.008</v>
      </c>
      <c r="G21">
        <v>12</v>
      </c>
      <c r="H21">
        <v>134259962</v>
      </c>
      <c r="I21" t="s">
        <v>61</v>
      </c>
      <c r="J21">
        <v>0.40260000000000001</v>
      </c>
      <c r="M21" s="6">
        <f t="shared" si="0"/>
        <v>1</v>
      </c>
      <c r="N21" s="6">
        <f t="shared" si="1"/>
        <v>0</v>
      </c>
      <c r="O21" s="6">
        <f t="shared" si="2"/>
        <v>1</v>
      </c>
      <c r="P21" s="6">
        <f t="shared" si="3"/>
        <v>0</v>
      </c>
      <c r="Q21" s="6">
        <f t="shared" si="4"/>
        <v>0</v>
      </c>
      <c r="R21" s="6">
        <f t="shared" si="5"/>
        <v>0</v>
      </c>
      <c r="S21" s="6">
        <f t="shared" si="6"/>
        <v>0</v>
      </c>
      <c r="T21" s="6">
        <f t="shared" si="7"/>
        <v>1</v>
      </c>
      <c r="U21" s="6">
        <f t="shared" si="8"/>
        <v>2</v>
      </c>
      <c r="V21" s="6">
        <f t="shared" si="9"/>
        <v>1</v>
      </c>
      <c r="W21" s="6">
        <f t="shared" si="10"/>
        <v>0</v>
      </c>
      <c r="X21" s="6">
        <f t="shared" si="11"/>
        <v>0</v>
      </c>
    </row>
    <row r="22" spans="1:24" x14ac:dyDescent="0.25">
      <c r="A22" t="s">
        <v>0</v>
      </c>
      <c r="B22" t="s">
        <v>44</v>
      </c>
      <c r="C22" t="s">
        <v>4</v>
      </c>
      <c r="D22" t="s">
        <v>6</v>
      </c>
      <c r="E22" t="s">
        <v>3</v>
      </c>
      <c r="F22">
        <v>135.00800000000001</v>
      </c>
      <c r="G22">
        <v>38</v>
      </c>
      <c r="H22">
        <v>134260106</v>
      </c>
      <c r="I22" t="s">
        <v>62</v>
      </c>
      <c r="J22">
        <v>1E-3</v>
      </c>
      <c r="M22" s="6">
        <f t="shared" si="0"/>
        <v>1</v>
      </c>
      <c r="N22" s="6">
        <f t="shared" si="1"/>
        <v>0</v>
      </c>
      <c r="O22" s="6">
        <f t="shared" si="2"/>
        <v>1</v>
      </c>
      <c r="P22" s="6">
        <f t="shared" si="3"/>
        <v>0</v>
      </c>
      <c r="Q22" s="6">
        <f t="shared" si="4"/>
        <v>0</v>
      </c>
      <c r="R22" s="6">
        <f t="shared" si="5"/>
        <v>0</v>
      </c>
      <c r="S22" s="6">
        <f t="shared" si="6"/>
        <v>0</v>
      </c>
      <c r="T22" s="6">
        <f t="shared" si="7"/>
        <v>1</v>
      </c>
      <c r="U22" s="6">
        <f t="shared" si="8"/>
        <v>1</v>
      </c>
      <c r="V22" s="6">
        <f t="shared" si="9"/>
        <v>1</v>
      </c>
      <c r="W22" s="6">
        <f t="shared" si="10"/>
        <v>1</v>
      </c>
      <c r="X22" s="6">
        <f t="shared" si="11"/>
        <v>1</v>
      </c>
    </row>
    <row r="23" spans="1:24" x14ac:dyDescent="0.25">
      <c r="A23" t="s">
        <v>0</v>
      </c>
      <c r="B23" t="s">
        <v>44</v>
      </c>
      <c r="C23" t="s">
        <v>2</v>
      </c>
      <c r="D23" t="s">
        <v>1</v>
      </c>
      <c r="E23" t="s">
        <v>3</v>
      </c>
      <c r="F23">
        <v>225.00899999999999</v>
      </c>
      <c r="G23">
        <v>71</v>
      </c>
      <c r="H23">
        <v>134260464</v>
      </c>
      <c r="I23" t="s">
        <v>63</v>
      </c>
      <c r="J23">
        <v>2E-3</v>
      </c>
      <c r="M23" s="6">
        <f t="shared" si="0"/>
        <v>1</v>
      </c>
      <c r="N23" s="6">
        <f t="shared" si="1"/>
        <v>0</v>
      </c>
      <c r="O23" s="6">
        <f t="shared" si="2"/>
        <v>1</v>
      </c>
      <c r="P23" s="6">
        <f t="shared" si="3"/>
        <v>0</v>
      </c>
      <c r="Q23" s="6">
        <f t="shared" si="4"/>
        <v>0</v>
      </c>
      <c r="R23" s="6">
        <f t="shared" si="5"/>
        <v>0</v>
      </c>
      <c r="S23" s="6">
        <f t="shared" si="6"/>
        <v>0</v>
      </c>
      <c r="T23" s="6">
        <f t="shared" si="7"/>
        <v>1</v>
      </c>
      <c r="U23" s="6">
        <f t="shared" si="8"/>
        <v>1</v>
      </c>
      <c r="V23" s="6">
        <f t="shared" si="9"/>
        <v>1</v>
      </c>
      <c r="W23" s="6">
        <f t="shared" si="10"/>
        <v>1</v>
      </c>
      <c r="X23" s="6">
        <f t="shared" si="11"/>
        <v>1</v>
      </c>
    </row>
    <row r="24" spans="1:24" x14ac:dyDescent="0.25">
      <c r="A24" t="s">
        <v>0</v>
      </c>
      <c r="B24" t="s">
        <v>44</v>
      </c>
      <c r="C24" t="s">
        <v>4</v>
      </c>
      <c r="D24" t="s">
        <v>2</v>
      </c>
      <c r="E24" t="s">
        <v>3</v>
      </c>
      <c r="F24">
        <v>225.00899999999999</v>
      </c>
      <c r="G24">
        <v>66</v>
      </c>
      <c r="H24">
        <v>134261097</v>
      </c>
      <c r="I24" t="s">
        <v>64</v>
      </c>
      <c r="J24">
        <v>0.40260000000000001</v>
      </c>
      <c r="M24" s="6">
        <f t="shared" si="0"/>
        <v>1</v>
      </c>
      <c r="N24" s="6">
        <f t="shared" si="1"/>
        <v>0</v>
      </c>
      <c r="O24" s="6">
        <f t="shared" si="2"/>
        <v>1</v>
      </c>
      <c r="P24" s="6">
        <f t="shared" si="3"/>
        <v>0</v>
      </c>
      <c r="Q24" s="6">
        <f t="shared" si="4"/>
        <v>0</v>
      </c>
      <c r="R24" s="6">
        <f t="shared" si="5"/>
        <v>0</v>
      </c>
      <c r="S24" s="6">
        <f t="shared" si="6"/>
        <v>0</v>
      </c>
      <c r="T24" s="6">
        <f t="shared" si="7"/>
        <v>1</v>
      </c>
      <c r="U24" s="6">
        <f t="shared" si="8"/>
        <v>2</v>
      </c>
      <c r="V24" s="6">
        <f t="shared" si="9"/>
        <v>1</v>
      </c>
      <c r="W24" s="6">
        <f t="shared" si="10"/>
        <v>0</v>
      </c>
      <c r="X24" s="6">
        <f t="shared" si="11"/>
        <v>0</v>
      </c>
    </row>
    <row r="25" spans="1:24" x14ac:dyDescent="0.25">
      <c r="A25" t="s">
        <v>0</v>
      </c>
      <c r="B25" t="s">
        <v>44</v>
      </c>
      <c r="C25" t="s">
        <v>6</v>
      </c>
      <c r="D25" t="s">
        <v>4</v>
      </c>
      <c r="E25" t="s">
        <v>3</v>
      </c>
      <c r="F25">
        <v>138.00800000000001</v>
      </c>
      <c r="G25">
        <v>26</v>
      </c>
      <c r="H25">
        <v>134261302</v>
      </c>
      <c r="I25" t="s">
        <v>65</v>
      </c>
      <c r="J25">
        <v>2E-3</v>
      </c>
      <c r="M25" s="6">
        <f t="shared" si="0"/>
        <v>1</v>
      </c>
      <c r="N25" s="6">
        <f t="shared" si="1"/>
        <v>0</v>
      </c>
      <c r="O25" s="6">
        <f t="shared" si="2"/>
        <v>1</v>
      </c>
      <c r="P25" s="6">
        <f t="shared" si="3"/>
        <v>0</v>
      </c>
      <c r="Q25" s="6">
        <f t="shared" si="4"/>
        <v>0</v>
      </c>
      <c r="R25" s="6">
        <f t="shared" si="5"/>
        <v>0</v>
      </c>
      <c r="S25" s="6">
        <f t="shared" si="6"/>
        <v>0</v>
      </c>
      <c r="T25" s="6">
        <f t="shared" si="7"/>
        <v>1</v>
      </c>
      <c r="U25" s="6">
        <f t="shared" si="8"/>
        <v>1</v>
      </c>
      <c r="V25" s="6">
        <f t="shared" si="9"/>
        <v>1</v>
      </c>
      <c r="W25" s="6">
        <f t="shared" si="10"/>
        <v>1</v>
      </c>
      <c r="X25" s="6">
        <f t="shared" si="11"/>
        <v>1</v>
      </c>
    </row>
    <row r="26" spans="1:24" x14ac:dyDescent="0.25">
      <c r="A26" t="s">
        <v>0</v>
      </c>
      <c r="B26" t="s">
        <v>44</v>
      </c>
      <c r="C26" t="s">
        <v>4</v>
      </c>
      <c r="D26" t="s">
        <v>6</v>
      </c>
      <c r="E26" t="s">
        <v>3</v>
      </c>
      <c r="F26">
        <v>225.00899999999999</v>
      </c>
      <c r="G26">
        <v>54</v>
      </c>
      <c r="H26">
        <v>134261674</v>
      </c>
      <c r="I26" t="s">
        <v>66</v>
      </c>
      <c r="J26">
        <v>0.33900000000000002</v>
      </c>
      <c r="M26" s="6">
        <f t="shared" si="0"/>
        <v>1</v>
      </c>
      <c r="N26" s="6">
        <f t="shared" si="1"/>
        <v>0</v>
      </c>
      <c r="O26" s="6">
        <f t="shared" si="2"/>
        <v>1</v>
      </c>
      <c r="P26" s="6">
        <f t="shared" si="3"/>
        <v>0</v>
      </c>
      <c r="Q26" s="6">
        <f t="shared" si="4"/>
        <v>0</v>
      </c>
      <c r="R26" s="6">
        <f t="shared" si="5"/>
        <v>0</v>
      </c>
      <c r="S26" s="6">
        <f t="shared" si="6"/>
        <v>0</v>
      </c>
      <c r="T26" s="6">
        <f t="shared" si="7"/>
        <v>1</v>
      </c>
      <c r="U26" s="6">
        <f t="shared" si="8"/>
        <v>2</v>
      </c>
      <c r="V26" s="6">
        <f t="shared" si="9"/>
        <v>1</v>
      </c>
      <c r="W26" s="6">
        <f t="shared" si="10"/>
        <v>0</v>
      </c>
      <c r="X26" s="6">
        <f t="shared" si="11"/>
        <v>0</v>
      </c>
    </row>
    <row r="27" spans="1:24" x14ac:dyDescent="0.25">
      <c r="A27" t="s">
        <v>0</v>
      </c>
      <c r="B27" t="s">
        <v>44</v>
      </c>
      <c r="C27" t="s">
        <v>6</v>
      </c>
      <c r="D27" t="s">
        <v>4</v>
      </c>
      <c r="E27" t="s">
        <v>3</v>
      </c>
      <c r="F27">
        <v>225.00899999999999</v>
      </c>
      <c r="G27">
        <v>71</v>
      </c>
      <c r="H27">
        <v>134262441</v>
      </c>
      <c r="I27" t="s">
        <v>67</v>
      </c>
      <c r="J27">
        <v>0.33900000000000002</v>
      </c>
      <c r="M27" s="6">
        <f t="shared" si="0"/>
        <v>1</v>
      </c>
      <c r="N27" s="6">
        <f t="shared" si="1"/>
        <v>0</v>
      </c>
      <c r="O27" s="6">
        <f t="shared" si="2"/>
        <v>1</v>
      </c>
      <c r="P27" s="6">
        <f t="shared" si="3"/>
        <v>0</v>
      </c>
      <c r="Q27" s="6">
        <f t="shared" si="4"/>
        <v>0</v>
      </c>
      <c r="R27" s="6">
        <f t="shared" si="5"/>
        <v>0</v>
      </c>
      <c r="S27" s="6">
        <f t="shared" si="6"/>
        <v>0</v>
      </c>
      <c r="T27" s="6">
        <f t="shared" si="7"/>
        <v>1</v>
      </c>
      <c r="U27" s="6">
        <f t="shared" si="8"/>
        <v>2</v>
      </c>
      <c r="V27" s="6">
        <f t="shared" si="9"/>
        <v>1</v>
      </c>
      <c r="W27" s="6">
        <f t="shared" si="10"/>
        <v>0</v>
      </c>
      <c r="X27" s="6">
        <f t="shared" si="11"/>
        <v>0</v>
      </c>
    </row>
    <row r="28" spans="1:24" x14ac:dyDescent="0.25">
      <c r="A28" t="s">
        <v>0</v>
      </c>
      <c r="B28" t="s">
        <v>44</v>
      </c>
      <c r="C28" t="s">
        <v>2</v>
      </c>
      <c r="D28" t="s">
        <v>4</v>
      </c>
      <c r="E28" t="s">
        <v>3</v>
      </c>
      <c r="F28">
        <v>68.007400000000004</v>
      </c>
      <c r="G28">
        <v>8</v>
      </c>
      <c r="H28">
        <v>134262747</v>
      </c>
      <c r="I28" t="s">
        <v>68</v>
      </c>
      <c r="J28">
        <v>0.33900000000000002</v>
      </c>
      <c r="M28" s="6">
        <f t="shared" si="0"/>
        <v>0</v>
      </c>
      <c r="N28" s="6">
        <f t="shared" si="1"/>
        <v>0</v>
      </c>
      <c r="O28" s="6">
        <f t="shared" si="2"/>
        <v>2</v>
      </c>
      <c r="P28" s="6">
        <f t="shared" si="3"/>
        <v>0</v>
      </c>
      <c r="Q28" s="6">
        <f t="shared" si="4"/>
        <v>0</v>
      </c>
      <c r="R28" s="6">
        <f t="shared" si="5"/>
        <v>0</v>
      </c>
      <c r="S28" s="6">
        <f t="shared" si="6"/>
        <v>0</v>
      </c>
      <c r="T28" s="6">
        <f t="shared" si="7"/>
        <v>1</v>
      </c>
      <c r="U28" s="6">
        <f t="shared" si="8"/>
        <v>2</v>
      </c>
      <c r="V28" s="6">
        <f t="shared" si="9"/>
        <v>1</v>
      </c>
      <c r="W28" s="6">
        <f t="shared" si="10"/>
        <v>0</v>
      </c>
      <c r="X28" s="6">
        <f t="shared" si="11"/>
        <v>0</v>
      </c>
    </row>
    <row r="29" spans="1:24" x14ac:dyDescent="0.25">
      <c r="A29" t="s">
        <v>7</v>
      </c>
      <c r="B29" t="s">
        <v>44</v>
      </c>
      <c r="C29" t="s">
        <v>4</v>
      </c>
      <c r="D29" t="s">
        <v>6</v>
      </c>
      <c r="E29" t="s">
        <v>3</v>
      </c>
      <c r="F29">
        <v>187.00899999999999</v>
      </c>
      <c r="G29">
        <v>42</v>
      </c>
      <c r="H29">
        <v>134264286</v>
      </c>
      <c r="I29" t="s">
        <v>69</v>
      </c>
      <c r="J29">
        <v>0.33900000000000002</v>
      </c>
      <c r="M29" s="6">
        <f t="shared" si="0"/>
        <v>1</v>
      </c>
      <c r="N29" s="6">
        <f t="shared" si="1"/>
        <v>0</v>
      </c>
      <c r="O29" s="6">
        <f t="shared" si="2"/>
        <v>1</v>
      </c>
      <c r="P29" s="6">
        <f t="shared" si="3"/>
        <v>0</v>
      </c>
      <c r="Q29" s="6">
        <f t="shared" si="4"/>
        <v>0</v>
      </c>
      <c r="R29" s="6">
        <f t="shared" si="5"/>
        <v>0</v>
      </c>
      <c r="S29" s="6">
        <f t="shared" si="6"/>
        <v>0</v>
      </c>
      <c r="T29" s="6">
        <f t="shared" si="7"/>
        <v>1</v>
      </c>
      <c r="U29" s="6">
        <f t="shared" si="8"/>
        <v>2</v>
      </c>
      <c r="V29" s="6">
        <f t="shared" si="9"/>
        <v>1</v>
      </c>
      <c r="W29" s="6">
        <f t="shared" si="10"/>
        <v>0</v>
      </c>
      <c r="X29" s="6">
        <f t="shared" si="11"/>
        <v>0</v>
      </c>
    </row>
    <row r="30" spans="1:24" x14ac:dyDescent="0.25">
      <c r="A30" t="s">
        <v>8</v>
      </c>
      <c r="B30" t="s">
        <v>81</v>
      </c>
      <c r="C30" t="s">
        <v>4</v>
      </c>
      <c r="D30" t="s">
        <v>2</v>
      </c>
      <c r="E30" t="s">
        <v>3</v>
      </c>
      <c r="F30">
        <v>3.0135999999999998</v>
      </c>
      <c r="G30">
        <v>3</v>
      </c>
      <c r="H30">
        <v>134264546</v>
      </c>
      <c r="I30" t="s">
        <v>9</v>
      </c>
      <c r="J30" t="s">
        <v>9</v>
      </c>
      <c r="M30" s="6">
        <f t="shared" si="0"/>
        <v>0</v>
      </c>
      <c r="N30" s="6">
        <f t="shared" si="1"/>
        <v>0</v>
      </c>
      <c r="O30" s="6">
        <f t="shared" si="2"/>
        <v>1</v>
      </c>
      <c r="P30" s="6">
        <f t="shared" si="3"/>
        <v>0</v>
      </c>
      <c r="Q30" s="6">
        <f t="shared" si="4"/>
        <v>1</v>
      </c>
      <c r="R30" s="6">
        <f t="shared" si="5"/>
        <v>0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>
        <f t="shared" si="9"/>
        <v>1</v>
      </c>
      <c r="W30" s="6">
        <f t="shared" si="10"/>
        <v>0</v>
      </c>
      <c r="X30" s="6">
        <f t="shared" si="11"/>
        <v>0</v>
      </c>
    </row>
    <row r="31" spans="1:24" x14ac:dyDescent="0.25">
      <c r="M31" s="6">
        <f t="shared" si="0"/>
        <v>0</v>
      </c>
      <c r="N31" s="6">
        <f t="shared" si="1"/>
        <v>0</v>
      </c>
      <c r="O31" s="6">
        <f t="shared" si="2"/>
        <v>1</v>
      </c>
      <c r="P31" s="6">
        <f t="shared" si="3"/>
        <v>0</v>
      </c>
      <c r="Q31" s="6">
        <f>SUM(Q3:Q30)</f>
        <v>7</v>
      </c>
      <c r="R31" s="6">
        <f>SUM(R3:R30)</f>
        <v>4</v>
      </c>
      <c r="S31" s="6"/>
      <c r="T31" s="6">
        <v>0</v>
      </c>
      <c r="U31" s="6">
        <v>18</v>
      </c>
      <c r="V31" s="6">
        <v>0</v>
      </c>
      <c r="W31" s="6">
        <f>SUM(W3:W30)</f>
        <v>7</v>
      </c>
      <c r="X31" s="6">
        <f>SUM(X3:X30)</f>
        <v>5</v>
      </c>
    </row>
    <row r="32" spans="1:24" x14ac:dyDescent="0.25">
      <c r="M32" s="6">
        <f t="shared" si="0"/>
        <v>0</v>
      </c>
      <c r="N32" s="6">
        <f t="shared" si="1"/>
        <v>0</v>
      </c>
      <c r="O32" s="6">
        <f t="shared" si="2"/>
        <v>1</v>
      </c>
      <c r="P32" s="6">
        <f t="shared" si="3"/>
        <v>0</v>
      </c>
      <c r="Q32" s="6"/>
      <c r="R32" s="6"/>
      <c r="S32" s="6"/>
      <c r="T32" s="6"/>
      <c r="U32" s="6"/>
      <c r="V32" s="6"/>
      <c r="W32" s="6"/>
      <c r="X32" s="6"/>
    </row>
    <row r="33" spans="13:24" x14ac:dyDescent="0.25">
      <c r="M33" s="6">
        <f t="shared" si="0"/>
        <v>0</v>
      </c>
      <c r="N33" s="6">
        <f t="shared" si="1"/>
        <v>0</v>
      </c>
      <c r="O33" s="6">
        <f t="shared" si="2"/>
        <v>1</v>
      </c>
      <c r="P33" s="6">
        <f t="shared" si="3"/>
        <v>0</v>
      </c>
      <c r="Q33" s="6"/>
      <c r="R33" s="6"/>
      <c r="S33" s="6"/>
      <c r="T33" s="6"/>
      <c r="U33" s="6"/>
      <c r="V33" s="6"/>
      <c r="W33" s="6"/>
      <c r="X33" s="6"/>
    </row>
    <row r="34" spans="13:24" x14ac:dyDescent="0.25">
      <c r="M34" s="6">
        <f>SUM(M3:M33)</f>
        <v>14</v>
      </c>
      <c r="N34" s="6">
        <f>SUM(N3:N33)</f>
        <v>1</v>
      </c>
      <c r="O34" s="6">
        <v>5</v>
      </c>
      <c r="P34" s="6">
        <f>SUM(P3:P33)</f>
        <v>1</v>
      </c>
      <c r="Q34" s="6"/>
      <c r="R34" s="6"/>
      <c r="S34" s="6"/>
      <c r="T34" s="6"/>
      <c r="U34" s="6"/>
      <c r="V34" s="6"/>
      <c r="W34" s="6"/>
      <c r="X34" s="6"/>
    </row>
    <row r="35" spans="13:24" x14ac:dyDescent="0.25"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3:24" x14ac:dyDescent="0.25"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4" sqref="C14"/>
    </sheetView>
  </sheetViews>
  <sheetFormatPr defaultRowHeight="15" x14ac:dyDescent="0.25"/>
  <cols>
    <col min="1" max="1" width="29.28515625" customWidth="1"/>
    <col min="2" max="2" width="42.85546875" customWidth="1"/>
    <col min="3" max="3" width="57.140625" customWidth="1"/>
  </cols>
  <sheetData>
    <row r="1" spans="1:3" x14ac:dyDescent="0.25">
      <c r="A1" s="7" t="s">
        <v>23</v>
      </c>
      <c r="B1" s="8" t="s">
        <v>88</v>
      </c>
      <c r="C1" s="8" t="s">
        <v>87</v>
      </c>
    </row>
    <row r="2" spans="1:3" x14ac:dyDescent="0.25">
      <c r="A2" s="5" t="s">
        <v>17</v>
      </c>
      <c r="B2" s="3" t="s">
        <v>31</v>
      </c>
      <c r="C2" s="3" t="s">
        <v>25</v>
      </c>
    </row>
    <row r="3" spans="1:3" ht="60" x14ac:dyDescent="0.25">
      <c r="A3" s="9" t="s">
        <v>18</v>
      </c>
      <c r="B3" s="3" t="s">
        <v>32</v>
      </c>
      <c r="C3" s="4" t="s">
        <v>89</v>
      </c>
    </row>
    <row r="4" spans="1:3" ht="30" x14ac:dyDescent="0.25">
      <c r="A4" s="9"/>
      <c r="B4" s="3" t="s">
        <v>24</v>
      </c>
      <c r="C4" s="4" t="s">
        <v>86</v>
      </c>
    </row>
    <row r="5" spans="1:3" ht="30" x14ac:dyDescent="0.25">
      <c r="A5" s="9"/>
      <c r="B5" s="3" t="s">
        <v>33</v>
      </c>
      <c r="C5" s="4" t="s">
        <v>90</v>
      </c>
    </row>
    <row r="6" spans="1:3" ht="45" x14ac:dyDescent="0.25">
      <c r="A6" s="5" t="s">
        <v>17</v>
      </c>
      <c r="B6" s="3" t="s">
        <v>34</v>
      </c>
      <c r="C6" s="4" t="s">
        <v>91</v>
      </c>
    </row>
    <row r="7" spans="1:3" ht="30" x14ac:dyDescent="0.25">
      <c r="A7" s="9" t="s">
        <v>19</v>
      </c>
      <c r="B7" s="3" t="s">
        <v>26</v>
      </c>
      <c r="C7" s="4" t="s">
        <v>92</v>
      </c>
    </row>
    <row r="8" spans="1:3" ht="45" x14ac:dyDescent="0.25">
      <c r="A8" s="9"/>
      <c r="B8" s="3" t="s">
        <v>27</v>
      </c>
      <c r="C8" s="4" t="s">
        <v>93</v>
      </c>
    </row>
    <row r="9" spans="1:3" x14ac:dyDescent="0.25">
      <c r="A9" s="9" t="s">
        <v>20</v>
      </c>
      <c r="B9" s="3" t="s">
        <v>28</v>
      </c>
      <c r="C9" s="4" t="s">
        <v>94</v>
      </c>
    </row>
    <row r="10" spans="1:3" ht="30" x14ac:dyDescent="0.25">
      <c r="A10" s="9"/>
      <c r="B10" s="3" t="s">
        <v>29</v>
      </c>
      <c r="C10" s="4" t="s">
        <v>95</v>
      </c>
    </row>
    <row r="11" spans="1:3" ht="30" x14ac:dyDescent="0.25">
      <c r="A11" s="9"/>
      <c r="B11" s="3" t="s">
        <v>35</v>
      </c>
      <c r="C11" s="4" t="s">
        <v>96</v>
      </c>
    </row>
    <row r="12" spans="1:3" ht="30" x14ac:dyDescent="0.25">
      <c r="A12" s="9"/>
      <c r="B12" s="3" t="s">
        <v>36</v>
      </c>
      <c r="C12" s="4" t="s">
        <v>97</v>
      </c>
    </row>
    <row r="13" spans="1:3" ht="30" x14ac:dyDescent="0.25">
      <c r="A13" s="9" t="s">
        <v>21</v>
      </c>
      <c r="B13" s="3" t="s">
        <v>37</v>
      </c>
      <c r="C13" s="4" t="s">
        <v>98</v>
      </c>
    </row>
    <row r="14" spans="1:3" ht="75" x14ac:dyDescent="0.25">
      <c r="A14" s="9"/>
      <c r="B14" s="3" t="s">
        <v>38</v>
      </c>
      <c r="C14" s="4" t="s">
        <v>99</v>
      </c>
    </row>
    <row r="15" spans="1:3" ht="75" x14ac:dyDescent="0.25">
      <c r="A15" s="9" t="s">
        <v>22</v>
      </c>
      <c r="B15" s="3" t="s">
        <v>39</v>
      </c>
      <c r="C15" s="4" t="s">
        <v>100</v>
      </c>
    </row>
    <row r="16" spans="1:3" ht="90" x14ac:dyDescent="0.25">
      <c r="A16" s="9"/>
      <c r="B16" s="3" t="s">
        <v>40</v>
      </c>
      <c r="C16" s="4" t="s">
        <v>101</v>
      </c>
    </row>
    <row r="17" spans="1:3" ht="90" x14ac:dyDescent="0.25">
      <c r="A17" s="9"/>
      <c r="B17" s="3" t="s">
        <v>30</v>
      </c>
      <c r="C17" s="4" t="s">
        <v>102</v>
      </c>
    </row>
    <row r="18" spans="1:3" ht="90" x14ac:dyDescent="0.25">
      <c r="A18" s="9"/>
      <c r="B18" s="3" t="s">
        <v>41</v>
      </c>
      <c r="C18" s="4" t="s">
        <v>103</v>
      </c>
    </row>
  </sheetData>
  <mergeCells count="5">
    <mergeCell ref="A15:A18"/>
    <mergeCell ref="A9:A12"/>
    <mergeCell ref="A13:A14"/>
    <mergeCell ref="A3:A5"/>
    <mergeCell ref="A7:A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таблица по всем БД</vt:lpstr>
      <vt:lpstr>Команды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Daria Gorbacheva</cp:lastModifiedBy>
  <dcterms:created xsi:type="dcterms:W3CDTF">2015-12-19T12:01:19Z</dcterms:created>
  <dcterms:modified xsi:type="dcterms:W3CDTF">2016-03-14T18:53:39Z</dcterms:modified>
</cp:coreProperties>
</file>