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Roma\Desktop\public_html\term4\"/>
    </mc:Choice>
  </mc:AlternateContent>
  <bookViews>
    <workbookView xWindow="0" yWindow="0" windowWidth="17010" windowHeight="7425" tabRatio="500" firstSheet="5" activeTab="6"/>
  </bookViews>
  <sheets>
    <sheet name="Млеки" sheetId="1" r:id="rId1"/>
    <sheet name="Подсемейство" sheetId="3" r:id="rId2"/>
    <sheet name="profile_from_seed" sheetId="2" r:id="rId3"/>
    <sheet name="myprofile" sheetId="5" r:id="rId4"/>
    <sheet name="roc для профиля из seed" sheetId="6" r:id="rId5"/>
    <sheet name="roc для моего профиля" sheetId="7" r:id="rId6"/>
    <sheet name="blast" sheetId="9" r:id="rId7"/>
  </sheets>
  <definedNames>
    <definedName name="_xlnm._FilterDatabase" localSheetId="0" hidden="1">Млеки!$H$1:$H$101</definedName>
    <definedName name="_xlnm._FilterDatabase" localSheetId="1" hidden="1">Подсемейство!$A$1:$I$30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" i="9" l="1"/>
  <c r="J3" i="9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L8" i="9"/>
  <c r="N8" i="9"/>
  <c r="I2" i="9"/>
  <c r="I3" i="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L4" i="9"/>
  <c r="N4" i="9"/>
  <c r="M8" i="9"/>
  <c r="M4" i="9"/>
  <c r="E2" i="2"/>
  <c r="F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I11" i="2"/>
  <c r="K11" i="2"/>
  <c r="J11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I6" i="2"/>
  <c r="J6" i="2"/>
  <c r="E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I3" i="5"/>
  <c r="J3" i="5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2" i="7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2" i="7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2" i="7"/>
  <c r="A2" i="7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G100" i="7"/>
  <c r="E100" i="7"/>
  <c r="H100" i="7"/>
  <c r="F100" i="7"/>
  <c r="G99" i="7"/>
  <c r="E99" i="7"/>
  <c r="H99" i="7"/>
  <c r="F99" i="7"/>
  <c r="G98" i="7"/>
  <c r="E98" i="7"/>
  <c r="H98" i="7"/>
  <c r="F98" i="7"/>
  <c r="G97" i="7"/>
  <c r="E97" i="7"/>
  <c r="H97" i="7"/>
  <c r="F97" i="7"/>
  <c r="G96" i="7"/>
  <c r="E96" i="7"/>
  <c r="H96" i="7"/>
  <c r="F96" i="7"/>
  <c r="G95" i="7"/>
  <c r="E95" i="7"/>
  <c r="H95" i="7"/>
  <c r="F95" i="7"/>
  <c r="G94" i="7"/>
  <c r="E94" i="7"/>
  <c r="H94" i="7"/>
  <c r="F94" i="7"/>
  <c r="G93" i="7"/>
  <c r="E93" i="7"/>
  <c r="H93" i="7"/>
  <c r="F93" i="7"/>
  <c r="G92" i="7"/>
  <c r="E92" i="7"/>
  <c r="H92" i="7"/>
  <c r="F92" i="7"/>
  <c r="G91" i="7"/>
  <c r="E91" i="7"/>
  <c r="H91" i="7"/>
  <c r="F91" i="7"/>
  <c r="G90" i="7"/>
  <c r="E90" i="7"/>
  <c r="H90" i="7"/>
  <c r="F90" i="7"/>
  <c r="G89" i="7"/>
  <c r="E89" i="7"/>
  <c r="H89" i="7"/>
  <c r="F89" i="7"/>
  <c r="G88" i="7"/>
  <c r="E88" i="7"/>
  <c r="H88" i="7"/>
  <c r="F88" i="7"/>
  <c r="G87" i="7"/>
  <c r="E87" i="7"/>
  <c r="H87" i="7"/>
  <c r="F87" i="7"/>
  <c r="G86" i="7"/>
  <c r="E86" i="7"/>
  <c r="H86" i="7"/>
  <c r="F86" i="7"/>
  <c r="G85" i="7"/>
  <c r="E85" i="7"/>
  <c r="H85" i="7"/>
  <c r="F85" i="7"/>
  <c r="G84" i="7"/>
  <c r="E84" i="7"/>
  <c r="H84" i="7"/>
  <c r="F84" i="7"/>
  <c r="G83" i="7"/>
  <c r="E83" i="7"/>
  <c r="H83" i="7"/>
  <c r="F83" i="7"/>
  <c r="G82" i="7"/>
  <c r="E82" i="7"/>
  <c r="H82" i="7"/>
  <c r="F82" i="7"/>
  <c r="G81" i="7"/>
  <c r="E81" i="7"/>
  <c r="H81" i="7"/>
  <c r="F81" i="7"/>
  <c r="G80" i="7"/>
  <c r="E80" i="7"/>
  <c r="H80" i="7"/>
  <c r="F80" i="7"/>
  <c r="G79" i="7"/>
  <c r="E79" i="7"/>
  <c r="H79" i="7"/>
  <c r="F79" i="7"/>
  <c r="G78" i="7"/>
  <c r="E78" i="7"/>
  <c r="H78" i="7"/>
  <c r="F78" i="7"/>
  <c r="G77" i="7"/>
  <c r="E77" i="7"/>
  <c r="H77" i="7"/>
  <c r="F77" i="7"/>
  <c r="G76" i="7"/>
  <c r="E76" i="7"/>
  <c r="H76" i="7"/>
  <c r="F76" i="7"/>
  <c r="G75" i="7"/>
  <c r="E75" i="7"/>
  <c r="H75" i="7"/>
  <c r="F75" i="7"/>
  <c r="G74" i="7"/>
  <c r="E74" i="7"/>
  <c r="H74" i="7"/>
  <c r="F74" i="7"/>
  <c r="G73" i="7"/>
  <c r="E73" i="7"/>
  <c r="H73" i="7"/>
  <c r="F73" i="7"/>
  <c r="G72" i="7"/>
  <c r="E72" i="7"/>
  <c r="H72" i="7"/>
  <c r="F72" i="7"/>
  <c r="G71" i="7"/>
  <c r="E71" i="7"/>
  <c r="H71" i="7"/>
  <c r="F71" i="7"/>
  <c r="G70" i="7"/>
  <c r="E70" i="7"/>
  <c r="H70" i="7"/>
  <c r="F70" i="7"/>
  <c r="G69" i="7"/>
  <c r="E69" i="7"/>
  <c r="H69" i="7"/>
  <c r="F69" i="7"/>
  <c r="G68" i="7"/>
  <c r="E68" i="7"/>
  <c r="H68" i="7"/>
  <c r="F68" i="7"/>
  <c r="G67" i="7"/>
  <c r="E67" i="7"/>
  <c r="H67" i="7"/>
  <c r="F67" i="7"/>
  <c r="G66" i="7"/>
  <c r="E66" i="7"/>
  <c r="H66" i="7"/>
  <c r="F66" i="7"/>
  <c r="G65" i="7"/>
  <c r="E65" i="7"/>
  <c r="H65" i="7"/>
  <c r="F65" i="7"/>
  <c r="G64" i="7"/>
  <c r="E64" i="7"/>
  <c r="H64" i="7"/>
  <c r="F64" i="7"/>
  <c r="G63" i="7"/>
  <c r="E63" i="7"/>
  <c r="H63" i="7"/>
  <c r="F63" i="7"/>
  <c r="G62" i="7"/>
  <c r="E62" i="7"/>
  <c r="H62" i="7"/>
  <c r="F62" i="7"/>
  <c r="G61" i="7"/>
  <c r="E61" i="7"/>
  <c r="H61" i="7"/>
  <c r="F61" i="7"/>
  <c r="G60" i="7"/>
  <c r="E60" i="7"/>
  <c r="H60" i="7"/>
  <c r="F60" i="7"/>
  <c r="G59" i="7"/>
  <c r="E59" i="7"/>
  <c r="H59" i="7"/>
  <c r="F59" i="7"/>
  <c r="G58" i="7"/>
  <c r="E58" i="7"/>
  <c r="H58" i="7"/>
  <c r="F58" i="7"/>
  <c r="G57" i="7"/>
  <c r="E57" i="7"/>
  <c r="H57" i="7"/>
  <c r="F57" i="7"/>
  <c r="G56" i="7"/>
  <c r="E56" i="7"/>
  <c r="H56" i="7"/>
  <c r="F56" i="7"/>
  <c r="G55" i="7"/>
  <c r="E55" i="7"/>
  <c r="H55" i="7"/>
  <c r="F55" i="7"/>
  <c r="G54" i="7"/>
  <c r="E54" i="7"/>
  <c r="H54" i="7"/>
  <c r="F54" i="7"/>
  <c r="G53" i="7"/>
  <c r="E53" i="7"/>
  <c r="H53" i="7"/>
  <c r="F53" i="7"/>
  <c r="G52" i="7"/>
  <c r="E52" i="7"/>
  <c r="H52" i="7"/>
  <c r="F52" i="7"/>
  <c r="G51" i="7"/>
  <c r="E51" i="7"/>
  <c r="H51" i="7"/>
  <c r="F51" i="7"/>
  <c r="G50" i="7"/>
  <c r="E50" i="7"/>
  <c r="H50" i="7"/>
  <c r="F50" i="7"/>
  <c r="G49" i="7"/>
  <c r="E49" i="7"/>
  <c r="H49" i="7"/>
  <c r="F49" i="7"/>
  <c r="G48" i="7"/>
  <c r="E48" i="7"/>
  <c r="H48" i="7"/>
  <c r="F48" i="7"/>
  <c r="G47" i="7"/>
  <c r="E47" i="7"/>
  <c r="H47" i="7"/>
  <c r="F47" i="7"/>
  <c r="G46" i="7"/>
  <c r="E46" i="7"/>
  <c r="H46" i="7"/>
  <c r="F46" i="7"/>
  <c r="G45" i="7"/>
  <c r="E45" i="7"/>
  <c r="H45" i="7"/>
  <c r="F45" i="7"/>
  <c r="G44" i="7"/>
  <c r="E44" i="7"/>
  <c r="H44" i="7"/>
  <c r="F44" i="7"/>
  <c r="G43" i="7"/>
  <c r="E43" i="7"/>
  <c r="H43" i="7"/>
  <c r="F43" i="7"/>
  <c r="G42" i="7"/>
  <c r="E42" i="7"/>
  <c r="H42" i="7"/>
  <c r="F42" i="7"/>
  <c r="G41" i="7"/>
  <c r="E41" i="7"/>
  <c r="H41" i="7"/>
  <c r="F41" i="7"/>
  <c r="G40" i="7"/>
  <c r="E40" i="7"/>
  <c r="H40" i="7"/>
  <c r="F40" i="7"/>
  <c r="G39" i="7"/>
  <c r="E39" i="7"/>
  <c r="H39" i="7"/>
  <c r="F39" i="7"/>
  <c r="G38" i="7"/>
  <c r="E38" i="7"/>
  <c r="H38" i="7"/>
  <c r="F38" i="7"/>
  <c r="G37" i="7"/>
  <c r="E37" i="7"/>
  <c r="H37" i="7"/>
  <c r="F37" i="7"/>
  <c r="G36" i="7"/>
  <c r="E36" i="7"/>
  <c r="H36" i="7"/>
  <c r="F36" i="7"/>
  <c r="G35" i="7"/>
  <c r="E35" i="7"/>
  <c r="H35" i="7"/>
  <c r="F35" i="7"/>
  <c r="G34" i="7"/>
  <c r="E34" i="7"/>
  <c r="H34" i="7"/>
  <c r="F34" i="7"/>
  <c r="G33" i="7"/>
  <c r="E33" i="7"/>
  <c r="H33" i="7"/>
  <c r="F33" i="7"/>
  <c r="G32" i="7"/>
  <c r="E32" i="7"/>
  <c r="H32" i="7"/>
  <c r="F32" i="7"/>
  <c r="G31" i="7"/>
  <c r="E31" i="7"/>
  <c r="H31" i="7"/>
  <c r="F31" i="7"/>
  <c r="G30" i="7"/>
  <c r="E30" i="7"/>
  <c r="H30" i="7"/>
  <c r="F30" i="7"/>
  <c r="G29" i="7"/>
  <c r="E29" i="7"/>
  <c r="H29" i="7"/>
  <c r="F29" i="7"/>
  <c r="G28" i="7"/>
  <c r="E28" i="7"/>
  <c r="H28" i="7"/>
  <c r="F28" i="7"/>
  <c r="G27" i="7"/>
  <c r="E27" i="7"/>
  <c r="H27" i="7"/>
  <c r="F27" i="7"/>
  <c r="G26" i="7"/>
  <c r="E26" i="7"/>
  <c r="H26" i="7"/>
  <c r="F26" i="7"/>
  <c r="G25" i="7"/>
  <c r="E25" i="7"/>
  <c r="H25" i="7"/>
  <c r="F25" i="7"/>
  <c r="G24" i="7"/>
  <c r="E24" i="7"/>
  <c r="H24" i="7"/>
  <c r="F24" i="7"/>
  <c r="G23" i="7"/>
  <c r="E23" i="7"/>
  <c r="H23" i="7"/>
  <c r="F23" i="7"/>
  <c r="G22" i="7"/>
  <c r="E22" i="7"/>
  <c r="H22" i="7"/>
  <c r="F22" i="7"/>
  <c r="G21" i="7"/>
  <c r="E21" i="7"/>
  <c r="H21" i="7"/>
  <c r="F21" i="7"/>
  <c r="G20" i="7"/>
  <c r="E20" i="7"/>
  <c r="H20" i="7"/>
  <c r="F20" i="7"/>
  <c r="G19" i="7"/>
  <c r="E19" i="7"/>
  <c r="H19" i="7"/>
  <c r="F19" i="7"/>
  <c r="G18" i="7"/>
  <c r="E18" i="7"/>
  <c r="H18" i="7"/>
  <c r="F18" i="7"/>
  <c r="G17" i="7"/>
  <c r="E17" i="7"/>
  <c r="H17" i="7"/>
  <c r="F17" i="7"/>
  <c r="G16" i="7"/>
  <c r="E16" i="7"/>
  <c r="H16" i="7"/>
  <c r="F16" i="7"/>
  <c r="G15" i="7"/>
  <c r="E15" i="7"/>
  <c r="H15" i="7"/>
  <c r="F15" i="7"/>
  <c r="G14" i="7"/>
  <c r="E14" i="7"/>
  <c r="H14" i="7"/>
  <c r="F14" i="7"/>
  <c r="G13" i="7"/>
  <c r="E13" i="7"/>
  <c r="H13" i="7"/>
  <c r="F13" i="7"/>
  <c r="G12" i="7"/>
  <c r="E12" i="7"/>
  <c r="H12" i="7"/>
  <c r="F12" i="7"/>
  <c r="G11" i="7"/>
  <c r="E11" i="7"/>
  <c r="H11" i="7"/>
  <c r="F11" i="7"/>
  <c r="G10" i="7"/>
  <c r="E10" i="7"/>
  <c r="H10" i="7"/>
  <c r="F10" i="7"/>
  <c r="G9" i="7"/>
  <c r="E9" i="7"/>
  <c r="H9" i="7"/>
  <c r="F9" i="7"/>
  <c r="G8" i="7"/>
  <c r="E8" i="7"/>
  <c r="H8" i="7"/>
  <c r="F8" i="7"/>
  <c r="G7" i="7"/>
  <c r="E7" i="7"/>
  <c r="H7" i="7"/>
  <c r="F7" i="7"/>
  <c r="G6" i="7"/>
  <c r="E6" i="7"/>
  <c r="H6" i="7"/>
  <c r="F6" i="7"/>
  <c r="G5" i="7"/>
  <c r="E5" i="7"/>
  <c r="H5" i="7"/>
  <c r="F5" i="7"/>
  <c r="G4" i="7"/>
  <c r="E4" i="7"/>
  <c r="H4" i="7"/>
  <c r="F4" i="7"/>
  <c r="G3" i="7"/>
  <c r="E3" i="7"/>
  <c r="H3" i="7"/>
  <c r="F3" i="7"/>
  <c r="G2" i="7"/>
  <c r="E2" i="7"/>
  <c r="H2" i="7"/>
  <c r="F2" i="7"/>
  <c r="J1" i="7"/>
  <c r="A2" i="6"/>
  <c r="D2" i="6"/>
  <c r="G2" i="6"/>
  <c r="B2" i="6"/>
  <c r="C2" i="6"/>
  <c r="E2" i="6"/>
  <c r="H2" i="6"/>
  <c r="A3" i="6"/>
  <c r="D3" i="6"/>
  <c r="G3" i="6"/>
  <c r="B3" i="6"/>
  <c r="C3" i="6"/>
  <c r="E3" i="6"/>
  <c r="H3" i="6"/>
  <c r="A4" i="6"/>
  <c r="D4" i="6"/>
  <c r="G4" i="6"/>
  <c r="B4" i="6"/>
  <c r="C4" i="6"/>
  <c r="E4" i="6"/>
  <c r="H4" i="6"/>
  <c r="A5" i="6"/>
  <c r="D5" i="6"/>
  <c r="G5" i="6"/>
  <c r="B5" i="6"/>
  <c r="C5" i="6"/>
  <c r="E5" i="6"/>
  <c r="H5" i="6"/>
  <c r="A6" i="6"/>
  <c r="D6" i="6"/>
  <c r="G6" i="6"/>
  <c r="B6" i="6"/>
  <c r="C6" i="6"/>
  <c r="E6" i="6"/>
  <c r="H6" i="6"/>
  <c r="A7" i="6"/>
  <c r="D7" i="6"/>
  <c r="G7" i="6"/>
  <c r="B7" i="6"/>
  <c r="C7" i="6"/>
  <c r="E7" i="6"/>
  <c r="H7" i="6"/>
  <c r="A8" i="6"/>
  <c r="D8" i="6"/>
  <c r="G8" i="6"/>
  <c r="B8" i="6"/>
  <c r="C8" i="6"/>
  <c r="E8" i="6"/>
  <c r="H8" i="6"/>
  <c r="A9" i="6"/>
  <c r="D9" i="6"/>
  <c r="G9" i="6"/>
  <c r="B9" i="6"/>
  <c r="C9" i="6"/>
  <c r="E9" i="6"/>
  <c r="H9" i="6"/>
  <c r="A10" i="6"/>
  <c r="D10" i="6"/>
  <c r="G10" i="6"/>
  <c r="B10" i="6"/>
  <c r="C10" i="6"/>
  <c r="E10" i="6"/>
  <c r="H10" i="6"/>
  <c r="A11" i="6"/>
  <c r="D11" i="6"/>
  <c r="G11" i="6"/>
  <c r="B11" i="6"/>
  <c r="C11" i="6"/>
  <c r="E11" i="6"/>
  <c r="H11" i="6"/>
  <c r="A12" i="6"/>
  <c r="D12" i="6"/>
  <c r="G12" i="6"/>
  <c r="B12" i="6"/>
  <c r="C12" i="6"/>
  <c r="E12" i="6"/>
  <c r="H12" i="6"/>
  <c r="A13" i="6"/>
  <c r="D13" i="6"/>
  <c r="G13" i="6"/>
  <c r="B13" i="6"/>
  <c r="C13" i="6"/>
  <c r="E13" i="6"/>
  <c r="H13" i="6"/>
  <c r="A14" i="6"/>
  <c r="D14" i="6"/>
  <c r="G14" i="6"/>
  <c r="B14" i="6"/>
  <c r="C14" i="6"/>
  <c r="E14" i="6"/>
  <c r="H14" i="6"/>
  <c r="A15" i="6"/>
  <c r="D15" i="6"/>
  <c r="G15" i="6"/>
  <c r="B15" i="6"/>
  <c r="C15" i="6"/>
  <c r="E15" i="6"/>
  <c r="H15" i="6"/>
  <c r="A16" i="6"/>
  <c r="D16" i="6"/>
  <c r="G16" i="6"/>
  <c r="B16" i="6"/>
  <c r="C16" i="6"/>
  <c r="E16" i="6"/>
  <c r="H16" i="6"/>
  <c r="A17" i="6"/>
  <c r="D17" i="6"/>
  <c r="G17" i="6"/>
  <c r="B17" i="6"/>
  <c r="C17" i="6"/>
  <c r="E17" i="6"/>
  <c r="H17" i="6"/>
  <c r="A18" i="6"/>
  <c r="D18" i="6"/>
  <c r="G18" i="6"/>
  <c r="B18" i="6"/>
  <c r="C18" i="6"/>
  <c r="E18" i="6"/>
  <c r="H18" i="6"/>
  <c r="A19" i="6"/>
  <c r="D19" i="6"/>
  <c r="G19" i="6"/>
  <c r="B19" i="6"/>
  <c r="C19" i="6"/>
  <c r="E19" i="6"/>
  <c r="H19" i="6"/>
  <c r="A20" i="6"/>
  <c r="D20" i="6"/>
  <c r="G20" i="6"/>
  <c r="B20" i="6"/>
  <c r="C20" i="6"/>
  <c r="E20" i="6"/>
  <c r="H20" i="6"/>
  <c r="A21" i="6"/>
  <c r="D21" i="6"/>
  <c r="G21" i="6"/>
  <c r="B21" i="6"/>
  <c r="C21" i="6"/>
  <c r="E21" i="6"/>
  <c r="H21" i="6"/>
  <c r="A22" i="6"/>
  <c r="D22" i="6"/>
  <c r="G22" i="6"/>
  <c r="B22" i="6"/>
  <c r="C22" i="6"/>
  <c r="E22" i="6"/>
  <c r="H22" i="6"/>
  <c r="A23" i="6"/>
  <c r="D23" i="6"/>
  <c r="G23" i="6"/>
  <c r="B23" i="6"/>
  <c r="C23" i="6"/>
  <c r="E23" i="6"/>
  <c r="H23" i="6"/>
  <c r="A24" i="6"/>
  <c r="D24" i="6"/>
  <c r="G24" i="6"/>
  <c r="B24" i="6"/>
  <c r="C24" i="6"/>
  <c r="E24" i="6"/>
  <c r="H24" i="6"/>
  <c r="A25" i="6"/>
  <c r="D25" i="6"/>
  <c r="G25" i="6"/>
  <c r="B25" i="6"/>
  <c r="C25" i="6"/>
  <c r="E25" i="6"/>
  <c r="H25" i="6"/>
  <c r="A26" i="6"/>
  <c r="D26" i="6"/>
  <c r="G26" i="6"/>
  <c r="B26" i="6"/>
  <c r="C26" i="6"/>
  <c r="E26" i="6"/>
  <c r="H26" i="6"/>
  <c r="A27" i="6"/>
  <c r="D27" i="6"/>
  <c r="G27" i="6"/>
  <c r="B27" i="6"/>
  <c r="C27" i="6"/>
  <c r="E27" i="6"/>
  <c r="H27" i="6"/>
  <c r="A28" i="6"/>
  <c r="D28" i="6"/>
  <c r="G28" i="6"/>
  <c r="B28" i="6"/>
  <c r="C28" i="6"/>
  <c r="E28" i="6"/>
  <c r="H28" i="6"/>
  <c r="A29" i="6"/>
  <c r="D29" i="6"/>
  <c r="G29" i="6"/>
  <c r="B29" i="6"/>
  <c r="C29" i="6"/>
  <c r="E29" i="6"/>
  <c r="H29" i="6"/>
  <c r="A30" i="6"/>
  <c r="D30" i="6"/>
  <c r="G30" i="6"/>
  <c r="B30" i="6"/>
  <c r="C30" i="6"/>
  <c r="E30" i="6"/>
  <c r="H30" i="6"/>
  <c r="A31" i="6"/>
  <c r="D31" i="6"/>
  <c r="G31" i="6"/>
  <c r="B31" i="6"/>
  <c r="C31" i="6"/>
  <c r="E31" i="6"/>
  <c r="H31" i="6"/>
  <c r="A32" i="6"/>
  <c r="D32" i="6"/>
  <c r="G32" i="6"/>
  <c r="B32" i="6"/>
  <c r="C32" i="6"/>
  <c r="E32" i="6"/>
  <c r="H32" i="6"/>
  <c r="A33" i="6"/>
  <c r="D33" i="6"/>
  <c r="G33" i="6"/>
  <c r="B33" i="6"/>
  <c r="C33" i="6"/>
  <c r="E33" i="6"/>
  <c r="H33" i="6"/>
  <c r="A34" i="6"/>
  <c r="D34" i="6"/>
  <c r="G34" i="6"/>
  <c r="B34" i="6"/>
  <c r="C34" i="6"/>
  <c r="E34" i="6"/>
  <c r="H34" i="6"/>
  <c r="A35" i="6"/>
  <c r="D35" i="6"/>
  <c r="G35" i="6"/>
  <c r="B35" i="6"/>
  <c r="C35" i="6"/>
  <c r="E35" i="6"/>
  <c r="H35" i="6"/>
  <c r="A36" i="6"/>
  <c r="D36" i="6"/>
  <c r="G36" i="6"/>
  <c r="B36" i="6"/>
  <c r="C36" i="6"/>
  <c r="E36" i="6"/>
  <c r="H36" i="6"/>
  <c r="A37" i="6"/>
  <c r="D37" i="6"/>
  <c r="G37" i="6"/>
  <c r="B37" i="6"/>
  <c r="C37" i="6"/>
  <c r="E37" i="6"/>
  <c r="H37" i="6"/>
  <c r="A38" i="6"/>
  <c r="D38" i="6"/>
  <c r="G38" i="6"/>
  <c r="B38" i="6"/>
  <c r="C38" i="6"/>
  <c r="E38" i="6"/>
  <c r="H38" i="6"/>
  <c r="A39" i="6"/>
  <c r="D39" i="6"/>
  <c r="G39" i="6"/>
  <c r="B39" i="6"/>
  <c r="C39" i="6"/>
  <c r="E39" i="6"/>
  <c r="H39" i="6"/>
  <c r="A40" i="6"/>
  <c r="D40" i="6"/>
  <c r="G40" i="6"/>
  <c r="B40" i="6"/>
  <c r="C40" i="6"/>
  <c r="E40" i="6"/>
  <c r="H40" i="6"/>
  <c r="A41" i="6"/>
  <c r="D41" i="6"/>
  <c r="G41" i="6"/>
  <c r="B41" i="6"/>
  <c r="C41" i="6"/>
  <c r="E41" i="6"/>
  <c r="H41" i="6"/>
  <c r="A42" i="6"/>
  <c r="D42" i="6"/>
  <c r="G42" i="6"/>
  <c r="B42" i="6"/>
  <c r="C42" i="6"/>
  <c r="E42" i="6"/>
  <c r="H42" i="6"/>
  <c r="A43" i="6"/>
  <c r="D43" i="6"/>
  <c r="G43" i="6"/>
  <c r="B43" i="6"/>
  <c r="C43" i="6"/>
  <c r="E43" i="6"/>
  <c r="H43" i="6"/>
  <c r="A44" i="6"/>
  <c r="D44" i="6"/>
  <c r="G44" i="6"/>
  <c r="B44" i="6"/>
  <c r="C44" i="6"/>
  <c r="E44" i="6"/>
  <c r="H44" i="6"/>
  <c r="A45" i="6"/>
  <c r="D45" i="6"/>
  <c r="G45" i="6"/>
  <c r="B45" i="6"/>
  <c r="C45" i="6"/>
  <c r="E45" i="6"/>
  <c r="H45" i="6"/>
  <c r="A46" i="6"/>
  <c r="D46" i="6"/>
  <c r="G46" i="6"/>
  <c r="B46" i="6"/>
  <c r="C46" i="6"/>
  <c r="E46" i="6"/>
  <c r="H46" i="6"/>
  <c r="A47" i="6"/>
  <c r="D47" i="6"/>
  <c r="G47" i="6"/>
  <c r="B47" i="6"/>
  <c r="C47" i="6"/>
  <c r="E47" i="6"/>
  <c r="H47" i="6"/>
  <c r="A48" i="6"/>
  <c r="D48" i="6"/>
  <c r="G48" i="6"/>
  <c r="B48" i="6"/>
  <c r="C48" i="6"/>
  <c r="E48" i="6"/>
  <c r="H48" i="6"/>
  <c r="A49" i="6"/>
  <c r="D49" i="6"/>
  <c r="G49" i="6"/>
  <c r="B49" i="6"/>
  <c r="C49" i="6"/>
  <c r="E49" i="6"/>
  <c r="H49" i="6"/>
  <c r="A50" i="6"/>
  <c r="D50" i="6"/>
  <c r="G50" i="6"/>
  <c r="B50" i="6"/>
  <c r="C50" i="6"/>
  <c r="E50" i="6"/>
  <c r="H50" i="6"/>
  <c r="A51" i="6"/>
  <c r="D51" i="6"/>
  <c r="G51" i="6"/>
  <c r="B51" i="6"/>
  <c r="C51" i="6"/>
  <c r="E51" i="6"/>
  <c r="H51" i="6"/>
  <c r="A52" i="6"/>
  <c r="D52" i="6"/>
  <c r="G52" i="6"/>
  <c r="B52" i="6"/>
  <c r="C52" i="6"/>
  <c r="E52" i="6"/>
  <c r="H52" i="6"/>
  <c r="A53" i="6"/>
  <c r="D53" i="6"/>
  <c r="G53" i="6"/>
  <c r="B53" i="6"/>
  <c r="C53" i="6"/>
  <c r="E53" i="6"/>
  <c r="H53" i="6"/>
  <c r="A54" i="6"/>
  <c r="D54" i="6"/>
  <c r="G54" i="6"/>
  <c r="B54" i="6"/>
  <c r="C54" i="6"/>
  <c r="E54" i="6"/>
  <c r="H54" i="6"/>
  <c r="A55" i="6"/>
  <c r="D55" i="6"/>
  <c r="G55" i="6"/>
  <c r="B55" i="6"/>
  <c r="C55" i="6"/>
  <c r="E55" i="6"/>
  <c r="H55" i="6"/>
  <c r="A56" i="6"/>
  <c r="D56" i="6"/>
  <c r="G56" i="6"/>
  <c r="B56" i="6"/>
  <c r="C56" i="6"/>
  <c r="E56" i="6"/>
  <c r="H56" i="6"/>
  <c r="A57" i="6"/>
  <c r="D57" i="6"/>
  <c r="G57" i="6"/>
  <c r="B57" i="6"/>
  <c r="C57" i="6"/>
  <c r="E57" i="6"/>
  <c r="H57" i="6"/>
  <c r="A58" i="6"/>
  <c r="D58" i="6"/>
  <c r="G58" i="6"/>
  <c r="B58" i="6"/>
  <c r="C58" i="6"/>
  <c r="E58" i="6"/>
  <c r="H58" i="6"/>
  <c r="A59" i="6"/>
  <c r="D59" i="6"/>
  <c r="G59" i="6"/>
  <c r="B59" i="6"/>
  <c r="C59" i="6"/>
  <c r="E59" i="6"/>
  <c r="H59" i="6"/>
  <c r="A60" i="6"/>
  <c r="D60" i="6"/>
  <c r="G60" i="6"/>
  <c r="B60" i="6"/>
  <c r="C60" i="6"/>
  <c r="E60" i="6"/>
  <c r="H60" i="6"/>
  <c r="A61" i="6"/>
  <c r="D61" i="6"/>
  <c r="G61" i="6"/>
  <c r="B61" i="6"/>
  <c r="C61" i="6"/>
  <c r="E61" i="6"/>
  <c r="H61" i="6"/>
  <c r="A62" i="6"/>
  <c r="D62" i="6"/>
  <c r="G62" i="6"/>
  <c r="B62" i="6"/>
  <c r="C62" i="6"/>
  <c r="E62" i="6"/>
  <c r="H62" i="6"/>
  <c r="A63" i="6"/>
  <c r="D63" i="6"/>
  <c r="G63" i="6"/>
  <c r="B63" i="6"/>
  <c r="C63" i="6"/>
  <c r="E63" i="6"/>
  <c r="H63" i="6"/>
  <c r="A64" i="6"/>
  <c r="D64" i="6"/>
  <c r="G64" i="6"/>
  <c r="B64" i="6"/>
  <c r="C64" i="6"/>
  <c r="E64" i="6"/>
  <c r="H64" i="6"/>
  <c r="A65" i="6"/>
  <c r="D65" i="6"/>
  <c r="G65" i="6"/>
  <c r="B65" i="6"/>
  <c r="C65" i="6"/>
  <c r="E65" i="6"/>
  <c r="H65" i="6"/>
  <c r="A66" i="6"/>
  <c r="D66" i="6"/>
  <c r="G66" i="6"/>
  <c r="B66" i="6"/>
  <c r="C66" i="6"/>
  <c r="E66" i="6"/>
  <c r="H66" i="6"/>
  <c r="A67" i="6"/>
  <c r="D67" i="6"/>
  <c r="G67" i="6"/>
  <c r="B67" i="6"/>
  <c r="C67" i="6"/>
  <c r="E67" i="6"/>
  <c r="H67" i="6"/>
  <c r="A68" i="6"/>
  <c r="D68" i="6"/>
  <c r="G68" i="6"/>
  <c r="B68" i="6"/>
  <c r="C68" i="6"/>
  <c r="E68" i="6"/>
  <c r="H68" i="6"/>
  <c r="A69" i="6"/>
  <c r="D69" i="6"/>
  <c r="G69" i="6"/>
  <c r="B69" i="6"/>
  <c r="C69" i="6"/>
  <c r="E69" i="6"/>
  <c r="H69" i="6"/>
  <c r="A70" i="6"/>
  <c r="D70" i="6"/>
  <c r="G70" i="6"/>
  <c r="B70" i="6"/>
  <c r="C70" i="6"/>
  <c r="E70" i="6"/>
  <c r="H70" i="6"/>
  <c r="A71" i="6"/>
  <c r="D71" i="6"/>
  <c r="G71" i="6"/>
  <c r="B71" i="6"/>
  <c r="C71" i="6"/>
  <c r="E71" i="6"/>
  <c r="H71" i="6"/>
  <c r="A72" i="6"/>
  <c r="D72" i="6"/>
  <c r="G72" i="6"/>
  <c r="B72" i="6"/>
  <c r="C72" i="6"/>
  <c r="E72" i="6"/>
  <c r="H72" i="6"/>
  <c r="A73" i="6"/>
  <c r="D73" i="6"/>
  <c r="G73" i="6"/>
  <c r="B73" i="6"/>
  <c r="C73" i="6"/>
  <c r="E73" i="6"/>
  <c r="H73" i="6"/>
  <c r="A74" i="6"/>
  <c r="D74" i="6"/>
  <c r="G74" i="6"/>
  <c r="B74" i="6"/>
  <c r="C74" i="6"/>
  <c r="E74" i="6"/>
  <c r="H74" i="6"/>
  <c r="A75" i="6"/>
  <c r="D75" i="6"/>
  <c r="G75" i="6"/>
  <c r="B75" i="6"/>
  <c r="C75" i="6"/>
  <c r="E75" i="6"/>
  <c r="H75" i="6"/>
  <c r="A76" i="6"/>
  <c r="D76" i="6"/>
  <c r="G76" i="6"/>
  <c r="B76" i="6"/>
  <c r="C76" i="6"/>
  <c r="E76" i="6"/>
  <c r="H76" i="6"/>
  <c r="A77" i="6"/>
  <c r="D77" i="6"/>
  <c r="G77" i="6"/>
  <c r="B77" i="6"/>
  <c r="C77" i="6"/>
  <c r="E77" i="6"/>
  <c r="H77" i="6"/>
  <c r="A78" i="6"/>
  <c r="D78" i="6"/>
  <c r="G78" i="6"/>
  <c r="B78" i="6"/>
  <c r="C78" i="6"/>
  <c r="E78" i="6"/>
  <c r="H78" i="6"/>
  <c r="A79" i="6"/>
  <c r="D79" i="6"/>
  <c r="G79" i="6"/>
  <c r="B79" i="6"/>
  <c r="C79" i="6"/>
  <c r="E79" i="6"/>
  <c r="H79" i="6"/>
  <c r="A80" i="6"/>
  <c r="D80" i="6"/>
  <c r="G80" i="6"/>
  <c r="B80" i="6"/>
  <c r="C80" i="6"/>
  <c r="E80" i="6"/>
  <c r="H80" i="6"/>
  <c r="A81" i="6"/>
  <c r="D81" i="6"/>
  <c r="G81" i="6"/>
  <c r="B81" i="6"/>
  <c r="C81" i="6"/>
  <c r="E81" i="6"/>
  <c r="H81" i="6"/>
  <c r="A82" i="6"/>
  <c r="D82" i="6"/>
  <c r="G82" i="6"/>
  <c r="B82" i="6"/>
  <c r="C82" i="6"/>
  <c r="E82" i="6"/>
  <c r="H82" i="6"/>
  <c r="A83" i="6"/>
  <c r="D83" i="6"/>
  <c r="G83" i="6"/>
  <c r="B83" i="6"/>
  <c r="C83" i="6"/>
  <c r="E83" i="6"/>
  <c r="H83" i="6"/>
  <c r="A84" i="6"/>
  <c r="D84" i="6"/>
  <c r="G84" i="6"/>
  <c r="B84" i="6"/>
  <c r="C84" i="6"/>
  <c r="E84" i="6"/>
  <c r="H84" i="6"/>
  <c r="A85" i="6"/>
  <c r="D85" i="6"/>
  <c r="G85" i="6"/>
  <c r="B85" i="6"/>
  <c r="C85" i="6"/>
  <c r="E85" i="6"/>
  <c r="H85" i="6"/>
  <c r="A86" i="6"/>
  <c r="D86" i="6"/>
  <c r="G86" i="6"/>
  <c r="B86" i="6"/>
  <c r="C86" i="6"/>
  <c r="E86" i="6"/>
  <c r="H86" i="6"/>
  <c r="A87" i="6"/>
  <c r="D87" i="6"/>
  <c r="G87" i="6"/>
  <c r="B87" i="6"/>
  <c r="C87" i="6"/>
  <c r="E87" i="6"/>
  <c r="H87" i="6"/>
  <c r="A88" i="6"/>
  <c r="D88" i="6"/>
  <c r="G88" i="6"/>
  <c r="B88" i="6"/>
  <c r="C88" i="6"/>
  <c r="E88" i="6"/>
  <c r="H88" i="6"/>
  <c r="A89" i="6"/>
  <c r="D89" i="6"/>
  <c r="G89" i="6"/>
  <c r="B89" i="6"/>
  <c r="C89" i="6"/>
  <c r="E89" i="6"/>
  <c r="H89" i="6"/>
  <c r="A90" i="6"/>
  <c r="D90" i="6"/>
  <c r="G90" i="6"/>
  <c r="B90" i="6"/>
  <c r="C90" i="6"/>
  <c r="E90" i="6"/>
  <c r="H90" i="6"/>
  <c r="A91" i="6"/>
  <c r="D91" i="6"/>
  <c r="G91" i="6"/>
  <c r="B91" i="6"/>
  <c r="C91" i="6"/>
  <c r="E91" i="6"/>
  <c r="H91" i="6"/>
  <c r="A92" i="6"/>
  <c r="D92" i="6"/>
  <c r="G92" i="6"/>
  <c r="B92" i="6"/>
  <c r="C92" i="6"/>
  <c r="E92" i="6"/>
  <c r="H92" i="6"/>
  <c r="A93" i="6"/>
  <c r="D93" i="6"/>
  <c r="G93" i="6"/>
  <c r="B93" i="6"/>
  <c r="C93" i="6"/>
  <c r="E93" i="6"/>
  <c r="H93" i="6"/>
  <c r="A94" i="6"/>
  <c r="D94" i="6"/>
  <c r="G94" i="6"/>
  <c r="B94" i="6"/>
  <c r="C94" i="6"/>
  <c r="E94" i="6"/>
  <c r="H94" i="6"/>
  <c r="A95" i="6"/>
  <c r="D95" i="6"/>
  <c r="G95" i="6"/>
  <c r="B95" i="6"/>
  <c r="C95" i="6"/>
  <c r="E95" i="6"/>
  <c r="H95" i="6"/>
  <c r="A96" i="6"/>
  <c r="D96" i="6"/>
  <c r="G96" i="6"/>
  <c r="B96" i="6"/>
  <c r="C96" i="6"/>
  <c r="E96" i="6"/>
  <c r="H96" i="6"/>
  <c r="A97" i="6"/>
  <c r="D97" i="6"/>
  <c r="G97" i="6"/>
  <c r="B97" i="6"/>
  <c r="C97" i="6"/>
  <c r="E97" i="6"/>
  <c r="H97" i="6"/>
  <c r="A98" i="6"/>
  <c r="D98" i="6"/>
  <c r="G98" i="6"/>
  <c r="B98" i="6"/>
  <c r="C98" i="6"/>
  <c r="E98" i="6"/>
  <c r="H98" i="6"/>
  <c r="A99" i="6"/>
  <c r="D99" i="6"/>
  <c r="G99" i="6"/>
  <c r="B99" i="6"/>
  <c r="C99" i="6"/>
  <c r="E99" i="6"/>
  <c r="H99" i="6"/>
  <c r="A100" i="6"/>
  <c r="D100" i="6"/>
  <c r="G100" i="6"/>
  <c r="B100" i="6"/>
  <c r="C100" i="6"/>
  <c r="E100" i="6"/>
  <c r="H100" i="6"/>
  <c r="J1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2" i="6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2" i="1"/>
  <c r="F2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I7" i="5"/>
  <c r="K7" i="5"/>
  <c r="J7" i="5"/>
  <c r="K3" i="5"/>
  <c r="K6" i="2"/>
</calcChain>
</file>

<file path=xl/sharedStrings.xml><?xml version="1.0" encoding="utf-8"?>
<sst xmlns="http://schemas.openxmlformats.org/spreadsheetml/2006/main" count="1786" uniqueCount="936">
  <si>
    <t>Entry</t>
  </si>
  <si>
    <t>Entry name</t>
  </si>
  <si>
    <t>Protein names</t>
  </si>
  <si>
    <t>Gene names</t>
  </si>
  <si>
    <t>Organism</t>
  </si>
  <si>
    <t>Length</t>
  </si>
  <si>
    <t>Fragment</t>
  </si>
  <si>
    <t>Cross-reference (Pfam)</t>
  </si>
  <si>
    <t>Taxonomic lineage (ORDER)</t>
  </si>
  <si>
    <t>Q13478</t>
  </si>
  <si>
    <t>IL18R_HUMAN</t>
  </si>
  <si>
    <t>Interleukin-18 receptor 1 (IL-18R-1) (IL-18R1) (CD218 antigen-like family member A) (CDw218a) (IL1 receptor-related protein) (IL-1Rrp) (IL1R-rp) (CD antigen CD218a)</t>
  </si>
  <si>
    <t>IL18R1 IL1RRP</t>
  </si>
  <si>
    <t>Homo sapiens (Human)</t>
  </si>
  <si>
    <t>PF01582;</t>
  </si>
  <si>
    <t>Primates</t>
  </si>
  <si>
    <t>Q01638</t>
  </si>
  <si>
    <t>ILRL1_HUMAN</t>
  </si>
  <si>
    <t>Interleukin-1 receptor-like 1 (Protein ST2)</t>
  </si>
  <si>
    <t>IL1RL1 DER4 ST2 T1</t>
  </si>
  <si>
    <t>PF07679;PF01582;</t>
  </si>
  <si>
    <t>Q9HB29</t>
  </si>
  <si>
    <t>ILRL2_HUMAN</t>
  </si>
  <si>
    <t>Interleukin-1 receptor-like 2 (IL-36 receptor) (IL-36R) (Interleukin-1 receptor-related protein 2) (IL-1Rrp2) (IL1R-rp2)</t>
  </si>
  <si>
    <t>IL1RL2 IL1RRP2</t>
  </si>
  <si>
    <t>PF13895;PF01582;</t>
  </si>
  <si>
    <t>Q61730</t>
  </si>
  <si>
    <t>IL1AP_MOUSE</t>
  </si>
  <si>
    <t>Interleukin-1 receptor accessory protein (IL-1 receptor accessory protein) (IL-1RAcP) (Interleukin-33 receptot beta chain)</t>
  </si>
  <si>
    <t>Il1rap</t>
  </si>
  <si>
    <t>Mus musculus (Mouse)</t>
  </si>
  <si>
    <t>Rodentia</t>
  </si>
  <si>
    <t>P59824</t>
  </si>
  <si>
    <t>IRPL1_RAT</t>
  </si>
  <si>
    <t>Interleukin-1 receptor accessory protein-like 1 (IL-1-RAPL-1) (IL-1RAPL-1) (IL1RAPL-1) (X-linked interleukin-1 receptor accessory protein-like 1)</t>
  </si>
  <si>
    <t>Il1rapl1</t>
  </si>
  <si>
    <t>Rattus norvegicus (Rat)</t>
  </si>
  <si>
    <t>PF00047;PF01582;</t>
  </si>
  <si>
    <t>P13504</t>
  </si>
  <si>
    <t>IL1R1_MOUSE</t>
  </si>
  <si>
    <t>Interleukin-1 receptor type 1 (IL-1R-1) (IL-1RT-1) (IL-1RT1) (CD121 antigen-like family member A) (Interleukin-1 receptor alpha) (IL-1R-alpha) (Interleukin-1 receptor type I) (p80) (CD antigen CD121a) [Cleaved into: Interleukin-1 receptor type 1, membrane form (mIL-1R1) (mIL-1RI); Interleukin-1 receptor type 1, soluble form (sIL-1R1) (sIL-1RI)]</t>
  </si>
  <si>
    <t>Il1r1 Il-1r1 Il1ra</t>
  </si>
  <si>
    <t>PF07679;PF13895;PF01582;</t>
  </si>
  <si>
    <t>P14719</t>
  </si>
  <si>
    <t>ILRL1_MOUSE</t>
  </si>
  <si>
    <t>Interleukin-1 receptor-like 1 (Interleukin-33 receptor alpha chain) (Lymphocyte antigen 84) (Protein ST2) (Protein T1)</t>
  </si>
  <si>
    <t>Il1rl1 Ly84 St2 Ste2</t>
  </si>
  <si>
    <t>Q9NZN1</t>
  </si>
  <si>
    <t>IRPL1_HUMAN</t>
  </si>
  <si>
    <t>Interleukin-1 receptor accessory protein-like 1 (IL-1-RAPL-1) (IL-1RAPL-1) (IL1RAPL-1) (Oligophrenin-4) (Three immunoglobulin domain-containing IL-1 receptor-related 2) (TIGIRR-2) (X-linked interleukin-1 receptor accessory protein-like 1)</t>
  </si>
  <si>
    <t>IL1RAPL1 OPHN4</t>
  </si>
  <si>
    <t>P59823</t>
  </si>
  <si>
    <t>IRPL1_MOUSE</t>
  </si>
  <si>
    <t>Q63621</t>
  </si>
  <si>
    <t>IL1AP_RAT</t>
  </si>
  <si>
    <t>Interleukin-1 receptor accessory protein (IL-1 receptor accessory protein) (IL-1RAcP)</t>
  </si>
  <si>
    <t>Q02955</t>
  </si>
  <si>
    <t>IL1R1_RAT</t>
  </si>
  <si>
    <t>Il1r1 Il1ra</t>
  </si>
  <si>
    <t>Q9NPH3</t>
  </si>
  <si>
    <t>IL1AP_HUMAN</t>
  </si>
  <si>
    <t>Interleukin-1 receptor accessory protein (IL-1 receptor accessory protein) (IL-1RAcP) (Interleukin-1 receptor 3) (IL-1R-3) (IL-1R3)</t>
  </si>
  <si>
    <t>IL1RAP C3orf13 IL1R3</t>
  </si>
  <si>
    <t>P14778</t>
  </si>
  <si>
    <t>IL1R1_HUMAN</t>
  </si>
  <si>
    <t>IL1R1 IL1R IL1RA IL1RT1</t>
  </si>
  <si>
    <t>Q9Z2B1</t>
  </si>
  <si>
    <t>I18RA_MOUSE</t>
  </si>
  <si>
    <t>Interleukin-18 receptor accessory protein (IL-18 receptor accessory protein) (IL-18RAcP) (Accessory protein-like) (AcPL) (CD218 antigen-like family member B) (IL-1R accessory protein-like) (IL-1RAcPL) (Interleukin-18 receptor accessory protein-like) (Interleukin-18 receptor beta) (IL-18R-beta) (IL-18Rbeta) (CD antigen CD218b)</t>
  </si>
  <si>
    <t>Il18rap</t>
  </si>
  <si>
    <t>O95256</t>
  </si>
  <si>
    <t>I18RA_HUMAN</t>
  </si>
  <si>
    <t>Interleukin-18 receptor accessory protein (IL-18 receptor accessory protein) (IL-18RAcP) (Accessory protein-like) (AcPL) (CD218 antigen-like family member B) (CDw218b) (IL-1R accessory protein-like) (IL-1RAcPL) (Interleukin-1 receptor 7) (IL-1R-7) (IL-1R7) (Interleukin-18 receptor accessory protein-like) (Interleukin-18 receptor beta) (IL-18R-beta) (IL-18Rbeta) (CD antigen CD218b)</t>
  </si>
  <si>
    <t>IL18RAP IL1R7</t>
  </si>
  <si>
    <t>Q62611</t>
  </si>
  <si>
    <t>ILRL1_RAT</t>
  </si>
  <si>
    <t>Interleukin-1 receptor-like 1 (Fit-1) (Fos-responsive gene 1 protein)</t>
  </si>
  <si>
    <t>Il1rl1 Fit1</t>
  </si>
  <si>
    <t>Q6IA17</t>
  </si>
  <si>
    <t>SIGIR_HUMAN</t>
  </si>
  <si>
    <t>Single Ig IL-1-related receptor (Single Ig IL-1R-related molecule) (Single immunoglobulin domain-containing IL1R-related protein) (Toll/interleukin-1 receptor 8) (TIR8)</t>
  </si>
  <si>
    <t>SIGIRR UNQ301/PRO342</t>
  </si>
  <si>
    <t>P22366</t>
  </si>
  <si>
    <t>MYD88_MOUSE</t>
  </si>
  <si>
    <t>Myeloid differentiation primary response protein MyD88</t>
  </si>
  <si>
    <t>Myd88</t>
  </si>
  <si>
    <t>PF00531;PF01582;</t>
  </si>
  <si>
    <t>Q6Y1S1</t>
  </si>
  <si>
    <t>MYD88_RAT</t>
  </si>
  <si>
    <t>Q599T9</t>
  </si>
  <si>
    <t>MYD88_BOVIN</t>
  </si>
  <si>
    <t>MYD88</t>
  </si>
  <si>
    <t>Bos taurus (Bovine)</t>
  </si>
  <si>
    <t>Q9EPQ1</t>
  </si>
  <si>
    <t>TLR1_MOUSE</t>
  </si>
  <si>
    <t>Toll-like receptor 1 (Toll/interleukin-1 receptor-like protein) (TIL) (CD antigen CD281)</t>
  </si>
  <si>
    <t>Tlr1</t>
  </si>
  <si>
    <t>PF12799;PF13855;PF01582;</t>
  </si>
  <si>
    <t>B3Y615</t>
  </si>
  <si>
    <t>TLR2_GORGO</t>
  </si>
  <si>
    <t>Toll-like receptor 2 (CD antigen CD282)</t>
  </si>
  <si>
    <t>TLR2</t>
  </si>
  <si>
    <t>Gorilla gorilla gorilla (Western lowland gorilla)</t>
  </si>
  <si>
    <t>PF13855;PF01463;PF01582;</t>
  </si>
  <si>
    <t>O60603</t>
  </si>
  <si>
    <t>TLR2_HUMAN</t>
  </si>
  <si>
    <t>Toll-like receptor 2 (Toll/interleukin-1 receptor-like protein 4) (CD antigen CD282)</t>
  </si>
  <si>
    <t>TLR2 TIL4</t>
  </si>
  <si>
    <t>Q9QUN7</t>
  </si>
  <si>
    <t>TLR2_MOUSE</t>
  </si>
  <si>
    <t>Tlr2</t>
  </si>
  <si>
    <t>PF13516;PF13855;PF01582;</t>
  </si>
  <si>
    <t>Q9WV82</t>
  </si>
  <si>
    <t>TLR4_CRIGR</t>
  </si>
  <si>
    <t>Toll-like receptor 4 (CD antigen CD284)</t>
  </si>
  <si>
    <t>TLR4</t>
  </si>
  <si>
    <t>Cricetulus griseus (Chinese hamster) (Cricetulus barabensis griseus)</t>
  </si>
  <si>
    <t>O60602</t>
  </si>
  <si>
    <t>TLR5_HUMAN</t>
  </si>
  <si>
    <t>Toll-like receptor 5 (Toll/interleukin-1 receptor-like protein 3)</t>
  </si>
  <si>
    <t>TLR5 TIL3</t>
  </si>
  <si>
    <t>PF13855;PF01582;</t>
  </si>
  <si>
    <t>Q7YQL9</t>
  </si>
  <si>
    <t>IRPL1_PONPY</t>
  </si>
  <si>
    <t>Pongo pygmaeus (Bornean orangutan)</t>
  </si>
  <si>
    <t>Q9ERS7</t>
  </si>
  <si>
    <t>ILRL2_MOUSE</t>
  </si>
  <si>
    <t>Interleukin-1 receptor-like 2 (IL-36 receptor) (Interleukin-1 receptor-related protein 2) (IL-1Rrp2) (IL1R-rp2)</t>
  </si>
  <si>
    <t>Il1rl2</t>
  </si>
  <si>
    <t>Q9NP60</t>
  </si>
  <si>
    <t>IRPL2_HUMAN</t>
  </si>
  <si>
    <t>X-linked interleukin-1 receptor accessory protein-like 2 (IL-1 receptor accessory protein-like 2) (IL-1-RAPL-2) (IL-1RAPL-2) (IL1RAPL-2) (IL1RAPL-2-related protein) (Interleukin-1 receptor 9) (IL-1R-9) (IL-1R9) (Three immunoglobulin domain-containing IL-1 receptor-related 1) (TIGIRR-1)</t>
  </si>
  <si>
    <t>IL1RAPL2 IL1R9</t>
  </si>
  <si>
    <t>PF00047;PF13895;PF01582;</t>
  </si>
  <si>
    <t>Q61098</t>
  </si>
  <si>
    <t>IL18R_MOUSE</t>
  </si>
  <si>
    <t>Interleukin-18 receptor 1 (IL-18R-1) (IL-18R1) (CD218 antigen-like family member A) (IL1 receptor-related protein) (IL-1Rrp) (IL1R-rp) (CD antigen CD218a)</t>
  </si>
  <si>
    <t>Il18r1</t>
  </si>
  <si>
    <t>P59822</t>
  </si>
  <si>
    <t>IL1AP_MACMU</t>
  </si>
  <si>
    <t>IL1RAP</t>
  </si>
  <si>
    <t>Macaca mulatta (Rhesus macaque)</t>
  </si>
  <si>
    <t>Q62929</t>
  </si>
  <si>
    <t>ILRL2_RAT</t>
  </si>
  <si>
    <t>P60029</t>
  </si>
  <si>
    <t>IRPL1_PANTR</t>
  </si>
  <si>
    <t>Interleukin-1 receptor accessory protein-like 1 (IL-1-RAPL-1) (IL-1RAPL-1) (IL1RAPL-1) (Oligophrenin-4) (X-linked interleukin-1 receptor accessory protein-like 1)</t>
  </si>
  <si>
    <t>Pan troglodytes (Chimpanzee)</t>
  </si>
  <si>
    <t>Q9ERS6</t>
  </si>
  <si>
    <t>IRPL2_MOUSE</t>
  </si>
  <si>
    <t>X-linked interleukin-1 receptor accessory protein-like 2 (IL-1 receptor accessory protein-like 2) (IL-1-RAPL-2) (IL-1RAPL-2) (IL1RAPL-2) (IL1RAPL-2-related protein) (Three immunoglobulin domain-containing IL-1 receptor-related 1) (TIGIRR-1)</t>
  </si>
  <si>
    <t>Il1rapl2</t>
  </si>
  <si>
    <t>B6CJX2</t>
  </si>
  <si>
    <t>MYD88_CERAT</t>
  </si>
  <si>
    <t>Cercocebus atys (Sooty mangabey) (Cercocebus torquatus atys)</t>
  </si>
  <si>
    <t>A2TF48</t>
  </si>
  <si>
    <t>MYD88_PIG</t>
  </si>
  <si>
    <t>Sus scrofa (Pig)</t>
  </si>
  <si>
    <t>C8BKC7</t>
  </si>
  <si>
    <t>MYD88_SHEEP</t>
  </si>
  <si>
    <t>Ovis aries (Sheep)</t>
  </si>
  <si>
    <t>Q9JLZ8</t>
  </si>
  <si>
    <t>SIGIR_MOUSE</t>
  </si>
  <si>
    <t>Sigirr Tir8</t>
  </si>
  <si>
    <t>Q4V892</t>
  </si>
  <si>
    <t>SIGIR_RAT</t>
  </si>
  <si>
    <t>Sigirr</t>
  </si>
  <si>
    <t>B3Y680</t>
  </si>
  <si>
    <t>MYD88_GORGO</t>
  </si>
  <si>
    <t>B3Y682</t>
  </si>
  <si>
    <t>MYD88_MACFA</t>
  </si>
  <si>
    <t>Macaca fascicularis (Crab-eating macaque) (Cynomolgus monkey)</t>
  </si>
  <si>
    <t>B3Y681</t>
  </si>
  <si>
    <t>MYD88_PONPY</t>
  </si>
  <si>
    <t>B3Y679</t>
  </si>
  <si>
    <t>MYD88_PANPA</t>
  </si>
  <si>
    <t>Pan paniscus (Pygmy chimpanzee) (Bonobo)</t>
  </si>
  <si>
    <t>B3Y678</t>
  </si>
  <si>
    <t>MYD88_PANTR</t>
  </si>
  <si>
    <t>B3Y683</t>
  </si>
  <si>
    <t>MYD88_MACMU</t>
  </si>
  <si>
    <t>Q2V897</t>
  </si>
  <si>
    <t>TLR2_BOSTR</t>
  </si>
  <si>
    <t>Boselaphus tragocamelus (Nilgai)</t>
  </si>
  <si>
    <t>Q2PZH4</t>
  </si>
  <si>
    <t>TLR2_BUBBU</t>
  </si>
  <si>
    <t>Bubalus bubalis (Domestic water buffalo)</t>
  </si>
  <si>
    <t>Q0GC71</t>
  </si>
  <si>
    <t>TLR2_CAPHI</t>
  </si>
  <si>
    <t>Capra hircus (Goat)</t>
  </si>
  <si>
    <t>Q95M53</t>
  </si>
  <si>
    <t>TLR2_MACFA</t>
  </si>
  <si>
    <t>B2LT65</t>
  </si>
  <si>
    <t>TLR2_SHEEP</t>
  </si>
  <si>
    <t>Q9GL65</t>
  </si>
  <si>
    <t>TLR4_BOVIN</t>
  </si>
  <si>
    <t>P58727</t>
  </si>
  <si>
    <t>TLR4_FELCA</t>
  </si>
  <si>
    <t>Felis catus (Cat) (Felis silvestris catus)</t>
  </si>
  <si>
    <t>PF00560;PF13855;PF01582;</t>
  </si>
  <si>
    <t>Carnivora</t>
  </si>
  <si>
    <t>Q9TTN0</t>
  </si>
  <si>
    <t>TLR4_PANPA</t>
  </si>
  <si>
    <t>Q68Y56</t>
  </si>
  <si>
    <t>TLR4_PIG</t>
  </si>
  <si>
    <t>Q6QNU9</t>
  </si>
  <si>
    <t>TLR12_MOUSE</t>
  </si>
  <si>
    <t>Toll-like receptor 12 (Toll-like receptor 11)</t>
  </si>
  <si>
    <t>Tlr12 Gm1365 Tlr11</t>
  </si>
  <si>
    <t>Q6R5N8</t>
  </si>
  <si>
    <t>TLR13_MOUSE</t>
  </si>
  <si>
    <t>Toll-like receptor 13</t>
  </si>
  <si>
    <t>Tlr13</t>
  </si>
  <si>
    <t>PF00560;PF12799;PF13855;PF01582;</t>
  </si>
  <si>
    <t>Q15399</t>
  </si>
  <si>
    <t>TLR1_HUMAN</t>
  </si>
  <si>
    <t>TLR1 KIAA0012</t>
  </si>
  <si>
    <t>Q8SPE8</t>
  </si>
  <si>
    <t>TLR4_GORGO</t>
  </si>
  <si>
    <t>Q9MYW3</t>
  </si>
  <si>
    <t>TLR4_HORSE</t>
  </si>
  <si>
    <t>Equus caballus (Horse)</t>
  </si>
  <si>
    <t>Perissodactyla (odd-toed ungulates)</t>
  </si>
  <si>
    <t>O00206</t>
  </si>
  <si>
    <t>TLR4_HUMAN</t>
  </si>
  <si>
    <t>Toll-like receptor 4 (hToll) (CD antigen CD284)</t>
  </si>
  <si>
    <t>P58681</t>
  </si>
  <si>
    <t>TLR7_MOUSE</t>
  </si>
  <si>
    <t>Toll-like receptor 7</t>
  </si>
  <si>
    <t>Tlr7</t>
  </si>
  <si>
    <t>Q704V6</t>
  </si>
  <si>
    <t>TLR6_BOVIN</t>
  </si>
  <si>
    <t>Toll-like receptor 6 (CD antigen CD286)</t>
  </si>
  <si>
    <t>TLR6</t>
  </si>
  <si>
    <t>Q6GV17</t>
  </si>
  <si>
    <t>TLR10_BOVIN</t>
  </si>
  <si>
    <t>Toll-like receptor 10 (CD antigen CD290)</t>
  </si>
  <si>
    <t>TLR10</t>
  </si>
  <si>
    <t>PF12799;PF13516;PF13855;PF01582;</t>
  </si>
  <si>
    <t>Q9BXR5</t>
  </si>
  <si>
    <t>TLR10_HUMAN</t>
  </si>
  <si>
    <t>TLR10 UNQ315/PRO358</t>
  </si>
  <si>
    <t>B5T267</t>
  </si>
  <si>
    <t>TLR2_BOSIN</t>
  </si>
  <si>
    <t>Bos indicus (Zebu)</t>
  </si>
  <si>
    <t>Q95LA9</t>
  </si>
  <si>
    <t>TLR2_BOVIN</t>
  </si>
  <si>
    <t>B3Y614</t>
  </si>
  <si>
    <t>TLR2_PANPA</t>
  </si>
  <si>
    <t>Q5TJ59</t>
  </si>
  <si>
    <t>TLR3_BOVIN</t>
  </si>
  <si>
    <t>Toll-like receptor 3 (CD antigen CD283)</t>
  </si>
  <si>
    <t>TLR3</t>
  </si>
  <si>
    <t>Q2V898</t>
  </si>
  <si>
    <t>TLR4_BOSTR</t>
  </si>
  <si>
    <t>PF13306;PF13855;PF01582;</t>
  </si>
  <si>
    <t>Q99MB1</t>
  </si>
  <si>
    <t>TLR3_MOUSE</t>
  </si>
  <si>
    <t>Tlr3</t>
  </si>
  <si>
    <t>Q9JLF7</t>
  </si>
  <si>
    <t>TLR5_MOUSE</t>
  </si>
  <si>
    <t>Toll-like receptor 5</t>
  </si>
  <si>
    <t>Tlr5</t>
  </si>
  <si>
    <t>Q0ZUL9</t>
  </si>
  <si>
    <t>TLR6_DASNO</t>
  </si>
  <si>
    <t>Dasypus novemcinctus (Nine-banded armadillo)</t>
  </si>
  <si>
    <t>Cingulata</t>
  </si>
  <si>
    <t>Q9Y2C9</t>
  </si>
  <si>
    <t>TLR6_HUMAN</t>
  </si>
  <si>
    <t>P58682</t>
  </si>
  <si>
    <t>TLR8_MOUSE</t>
  </si>
  <si>
    <t>Toll-like receptor 8 (CD antigen CD288)</t>
  </si>
  <si>
    <t>Tlr8</t>
  </si>
  <si>
    <t>Q5I2M7</t>
  </si>
  <si>
    <t>TLR9_FELCA</t>
  </si>
  <si>
    <t>Toll-like receptor 9 (CD antigen CD289)</t>
  </si>
  <si>
    <t>TLR9</t>
  </si>
  <si>
    <t>Q2EEY0</t>
  </si>
  <si>
    <t>TLR9_HORSE</t>
  </si>
  <si>
    <t>Q9NR96</t>
  </si>
  <si>
    <t>TLR9_HUMAN</t>
  </si>
  <si>
    <t>TLR9 UNQ5798/PRO19605</t>
  </si>
  <si>
    <t>Q9QX05</t>
  </si>
  <si>
    <t>TLR4_RAT</t>
  </si>
  <si>
    <t>Toll-like receptor 4 (Toll4) (CD antigen CD284)</t>
  </si>
  <si>
    <t>Tlr4</t>
  </si>
  <si>
    <t>Q9EPW9</t>
  </si>
  <si>
    <t>TLR6_MOUSE</t>
  </si>
  <si>
    <t>Tlr6</t>
  </si>
  <si>
    <t>Q9NR97</t>
  </si>
  <si>
    <t>TLR8_HUMAN</t>
  </si>
  <si>
    <t>TLR8 UNQ249/PRO286</t>
  </si>
  <si>
    <t>Q5I2M8</t>
  </si>
  <si>
    <t>TLR9_CANLF</t>
  </si>
  <si>
    <t>Canis lupus familiaris (Dog) (Canis familiaris)</t>
  </si>
  <si>
    <t>Q9EQU3</t>
  </si>
  <si>
    <t>TLR9_MOUSE</t>
  </si>
  <si>
    <t>Tlr9</t>
  </si>
  <si>
    <t>B2LT61</t>
  </si>
  <si>
    <t>TLR2_BISBI</t>
  </si>
  <si>
    <t>Bison bison (American bison) (Bos bison)</t>
  </si>
  <si>
    <t>Q689D1</t>
  </si>
  <si>
    <t>TLR2_CANLF</t>
  </si>
  <si>
    <t>B2LT62</t>
  </si>
  <si>
    <t>TLR2_CAPIB</t>
  </si>
  <si>
    <t>Capra ibex (Ibex)</t>
  </si>
  <si>
    <t>Q9R1F8</t>
  </si>
  <si>
    <t>TLR2_CRIGR</t>
  </si>
  <si>
    <t>B2LT64</t>
  </si>
  <si>
    <t>TLR2_GIRCA</t>
  </si>
  <si>
    <t>Giraffa camelopardalis (Giraffe)</t>
  </si>
  <si>
    <t>Q6T752</t>
  </si>
  <si>
    <t>TLR2_HORSE</t>
  </si>
  <si>
    <t>PF13306;PF13855;PF01463;PF01582;</t>
  </si>
  <si>
    <t>B3Y618</t>
  </si>
  <si>
    <t>TLR2_MACMU</t>
  </si>
  <si>
    <t>B3Y613</t>
  </si>
  <si>
    <t>TLR2_PANTR</t>
  </si>
  <si>
    <t>Q0PV50</t>
  </si>
  <si>
    <t>TLR3_BOSTR</t>
  </si>
  <si>
    <t>O15455</t>
  </si>
  <si>
    <t>TLR3_HUMAN</t>
  </si>
  <si>
    <t>Q9TSP2</t>
  </si>
  <si>
    <t>TLR4_PAPAN</t>
  </si>
  <si>
    <t>Papio anubis (Olive baboon)</t>
  </si>
  <si>
    <t>Q8SPE9</t>
  </si>
  <si>
    <t>TLR4_PONPY</t>
  </si>
  <si>
    <t>Q9QUK6</t>
  </si>
  <si>
    <t>TLR4_MOUSE</t>
  </si>
  <si>
    <t>Tlr4 Lps</t>
  </si>
  <si>
    <t>Q9NYK1</t>
  </si>
  <si>
    <t>TLR7_HUMAN</t>
  </si>
  <si>
    <t>TLR7 UNQ248/PRO285</t>
  </si>
  <si>
    <t>Q5I2M3</t>
  </si>
  <si>
    <t>TLR9_PIG</t>
  </si>
  <si>
    <t>Q5I2M4</t>
  </si>
  <si>
    <t>TLR9_SHEEP</t>
  </si>
  <si>
    <t>Q99836</t>
  </si>
  <si>
    <t>MYD88_HUMAN</t>
  </si>
  <si>
    <t>RPP1_ARATH</t>
  </si>
  <si>
    <t>9.4e-96</t>
  </si>
  <si>
    <t>RLM1A_ARATH</t>
  </si>
  <si>
    <t>5.6e-88</t>
  </si>
  <si>
    <t>RLM1B_ARATH</t>
  </si>
  <si>
    <t>5.8e-85</t>
  </si>
  <si>
    <t>DSC2_ARATH</t>
  </si>
  <si>
    <t>1.5e-84</t>
  </si>
  <si>
    <t>RLM3_ARATH</t>
  </si>
  <si>
    <t>TAO1_ARATH</t>
  </si>
  <si>
    <t>1.1e-83</t>
  </si>
  <si>
    <t>RPS6C_ARATH</t>
  </si>
  <si>
    <t>1.9e-82</t>
  </si>
  <si>
    <t>RPS6R_ARATH</t>
  </si>
  <si>
    <t>Y4117_ARATH</t>
  </si>
  <si>
    <t>3.8e-82</t>
  </si>
  <si>
    <t>SNC1_ARATH</t>
  </si>
  <si>
    <t>1.4e-79</t>
  </si>
  <si>
    <t>TIR_ARATH</t>
  </si>
  <si>
    <t>2.8e-79</t>
  </si>
  <si>
    <t>RPP5_ARATH</t>
  </si>
  <si>
    <t>8.8e-79</t>
  </si>
  <si>
    <t>ADR2_ARATH</t>
  </si>
  <si>
    <t>5.4e-78</t>
  </si>
  <si>
    <t>7.7e-74</t>
  </si>
  <si>
    <t>VICTR_ARATH</t>
  </si>
  <si>
    <t>3.3e-72</t>
  </si>
  <si>
    <t>1.5e-71</t>
  </si>
  <si>
    <t>RPS4L_ARATH</t>
  </si>
  <si>
    <t>1.7e-71</t>
  </si>
  <si>
    <t>RPS4C_ARATH</t>
  </si>
  <si>
    <t>RPS4R_ARATH</t>
  </si>
  <si>
    <t>RPP4_ARATH</t>
  </si>
  <si>
    <t>2.1e-71</t>
  </si>
  <si>
    <t>3.8e-71</t>
  </si>
  <si>
    <t>4.2e-71</t>
  </si>
  <si>
    <t>RPS4W_ARATH</t>
  </si>
  <si>
    <t>5.9e-71</t>
  </si>
  <si>
    <t>4.5e-69</t>
  </si>
  <si>
    <t>TMVRN_NICGU</t>
  </si>
  <si>
    <t>1.2e-68</t>
  </si>
  <si>
    <t>2.4e-58</t>
  </si>
  <si>
    <t>5.5e-58</t>
  </si>
  <si>
    <t>2.9e-56</t>
  </si>
  <si>
    <t>3.3e-55</t>
  </si>
  <si>
    <t>DSC1_ARATH</t>
  </si>
  <si>
    <t>7.4e-55</t>
  </si>
  <si>
    <t>1.3e-53</t>
  </si>
  <si>
    <t>4.4e-51</t>
  </si>
  <si>
    <t>1.2e-50</t>
  </si>
  <si>
    <t>1.8e-47</t>
  </si>
  <si>
    <t>9.8e-47</t>
  </si>
  <si>
    <t>CSA1_ARATH</t>
  </si>
  <si>
    <t>1.1e-45</t>
  </si>
  <si>
    <t>1.1e-44</t>
  </si>
  <si>
    <t>3.4e-43</t>
  </si>
  <si>
    <t>3.6e-42</t>
  </si>
  <si>
    <t>6.5e-42</t>
  </si>
  <si>
    <t>7.6e-42</t>
  </si>
  <si>
    <t>2.5e-41</t>
  </si>
  <si>
    <t>4.6e-40</t>
  </si>
  <si>
    <t>3.2e-38</t>
  </si>
  <si>
    <t>P2A08_ARATH</t>
  </si>
  <si>
    <t>8.2e-38</t>
  </si>
  <si>
    <t>1.7e-37</t>
  </si>
  <si>
    <t>P2A06_ARATH</t>
  </si>
  <si>
    <t>1.2e-34</t>
  </si>
  <si>
    <t>LAZ5_ARATH</t>
  </si>
  <si>
    <t>2.4e-33</t>
  </si>
  <si>
    <t>P2A05_ARATH</t>
  </si>
  <si>
    <t>1.9e-26</t>
  </si>
  <si>
    <t>2.3e-26</t>
  </si>
  <si>
    <t>1.8e-23</t>
  </si>
  <si>
    <t>2.1e-23</t>
  </si>
  <si>
    <t>1.7e-22</t>
  </si>
  <si>
    <t>TIK_ARATH</t>
  </si>
  <si>
    <t>IRL1B_DANRE</t>
  </si>
  <si>
    <t>1.9e-21</t>
  </si>
  <si>
    <t>VAP14_ARATH</t>
  </si>
  <si>
    <t>3.5e-20</t>
  </si>
  <si>
    <t>3.7e-20</t>
  </si>
  <si>
    <t>1.6e-19</t>
  </si>
  <si>
    <t>1.3e-16</t>
  </si>
  <si>
    <t>2.8e-16</t>
  </si>
  <si>
    <t>IRL1A_DANRE</t>
  </si>
  <si>
    <t>7.9e-16</t>
  </si>
  <si>
    <t>2.6e-15</t>
  </si>
  <si>
    <t>6.2e-14</t>
  </si>
  <si>
    <t>3.9e-12</t>
  </si>
  <si>
    <t>2.5e-11</t>
  </si>
  <si>
    <t>score</t>
  </si>
  <si>
    <t>E-value</t>
  </si>
  <si>
    <t>1.1e-84</t>
  </si>
  <si>
    <t>3.5e-84</t>
  </si>
  <si>
    <t>3.9e-82</t>
  </si>
  <si>
    <t>1.8e-81</t>
  </si>
  <si>
    <t>4.7e-80</t>
  </si>
  <si>
    <t>6.7e-76</t>
  </si>
  <si>
    <t>1.8e-73</t>
  </si>
  <si>
    <t>2.6e-71</t>
  </si>
  <si>
    <t>3.9e-71</t>
  </si>
  <si>
    <t>7.6e-71</t>
  </si>
  <si>
    <t>8.1e-71</t>
  </si>
  <si>
    <t>1.5e-70</t>
  </si>
  <si>
    <t>1.4e-69</t>
  </si>
  <si>
    <t>1.5e-69</t>
  </si>
  <si>
    <t>2.2e-69</t>
  </si>
  <si>
    <t>1.6e-68</t>
  </si>
  <si>
    <t>2.1e-68</t>
  </si>
  <si>
    <t>3.2e-68</t>
  </si>
  <si>
    <t>8.9e-68</t>
  </si>
  <si>
    <t>4.6e-65</t>
  </si>
  <si>
    <t>4.9e-65</t>
  </si>
  <si>
    <t>6.1e-65</t>
  </si>
  <si>
    <t>6.2e-65</t>
  </si>
  <si>
    <t>2.6e-64</t>
  </si>
  <si>
    <t>4.3e-64</t>
  </si>
  <si>
    <t>4.8e-64</t>
  </si>
  <si>
    <t>2.1e-63</t>
  </si>
  <si>
    <t>2.7e-63</t>
  </si>
  <si>
    <t>8.7e-63</t>
  </si>
  <si>
    <t>1.6e-62</t>
  </si>
  <si>
    <t>2.7e-62</t>
  </si>
  <si>
    <t>6.3e-62</t>
  </si>
  <si>
    <t>8.9e-62</t>
  </si>
  <si>
    <t>1.6e-61</t>
  </si>
  <si>
    <t>1.7e-59</t>
  </si>
  <si>
    <t>2.4e-59</t>
  </si>
  <si>
    <t>2.9e-59</t>
  </si>
  <si>
    <t>3.2e-59</t>
  </si>
  <si>
    <t>4.9e-57</t>
  </si>
  <si>
    <t>5.7e-56</t>
  </si>
  <si>
    <t>1.6e-55</t>
  </si>
  <si>
    <t>1.8e-55</t>
  </si>
  <si>
    <t>1.1e-54</t>
  </si>
  <si>
    <t>TLR21_CHICK</t>
  </si>
  <si>
    <t>1.2e-53</t>
  </si>
  <si>
    <t>TLR22_CHICK</t>
  </si>
  <si>
    <t>1.4e-53</t>
  </si>
  <si>
    <t>7.1e-53</t>
  </si>
  <si>
    <t>9.6e-52</t>
  </si>
  <si>
    <t>1.8e-51</t>
  </si>
  <si>
    <t>1.1e-50</t>
  </si>
  <si>
    <t>1.5e-47</t>
  </si>
  <si>
    <t>TLR9_BOVIN</t>
  </si>
  <si>
    <t>7.3e-47</t>
  </si>
  <si>
    <t>2.3e-44</t>
  </si>
  <si>
    <t>1.7e-42</t>
  </si>
  <si>
    <t>3.7e-40</t>
  </si>
  <si>
    <t>4.3e-39</t>
  </si>
  <si>
    <t>1.3e-38</t>
  </si>
  <si>
    <t>1.7e-38</t>
  </si>
  <si>
    <t>9.6e-38</t>
  </si>
  <si>
    <t>7.3e-37</t>
  </si>
  <si>
    <t>3.9e-36</t>
  </si>
  <si>
    <t>5.4e-36</t>
  </si>
  <si>
    <t>4.2e-35</t>
  </si>
  <si>
    <t>7.9e-34</t>
  </si>
  <si>
    <t>1.9e-33</t>
  </si>
  <si>
    <t>TOLL8_DROME</t>
  </si>
  <si>
    <t>5.7e-31</t>
  </si>
  <si>
    <t>TOLL_DROME</t>
  </si>
  <si>
    <t>9.9e-31</t>
  </si>
  <si>
    <t>1.9e-30</t>
  </si>
  <si>
    <t>1.1e-25</t>
  </si>
  <si>
    <t>TOLL6_DROME</t>
  </si>
  <si>
    <t>4.7e-17</t>
  </si>
  <si>
    <t>TLR11_MOUSE</t>
  </si>
  <si>
    <t>6.4e-13</t>
  </si>
  <si>
    <t>4.7e-11</t>
  </si>
  <si>
    <t>E-score</t>
  </si>
  <si>
    <t>selected</t>
  </si>
  <si>
    <t>TP</t>
  </si>
  <si>
    <t>FP</t>
  </si>
  <si>
    <t>FN</t>
  </si>
  <si>
    <t>mammalia</t>
  </si>
  <si>
    <t>tp</t>
  </si>
  <si>
    <t>fn</t>
  </si>
  <si>
    <t>fp</t>
  </si>
  <si>
    <t>сколько не нашел</t>
  </si>
  <si>
    <t>сколько нашел лишних</t>
  </si>
  <si>
    <t>нашелся профилем seed</t>
  </si>
  <si>
    <t>нашелся мои профилем</t>
  </si>
  <si>
    <t>TN</t>
  </si>
  <si>
    <t>SP</t>
  </si>
  <si>
    <t>1-SP</t>
  </si>
  <si>
    <t>SE</t>
  </si>
  <si>
    <t>SE+SP-1</t>
  </si>
  <si>
    <t>порог</t>
  </si>
  <si>
    <t>Входит ли в подсемейство</t>
  </si>
  <si>
    <t>selected subfamily</t>
  </si>
  <si>
    <t>Для selected subfamily</t>
  </si>
  <si>
    <t>Для mammalia</t>
  </si>
  <si>
    <t>profile1</t>
  </si>
  <si>
    <t>profile2</t>
  </si>
  <si>
    <t>100.000</t>
  </si>
  <si>
    <t>0.0</t>
  </si>
  <si>
    <t>100.00</t>
  </si>
  <si>
    <t>67.266</t>
  </si>
  <si>
    <t>80.22</t>
  </si>
  <si>
    <t>65.913</t>
  </si>
  <si>
    <t>77.57</t>
  </si>
  <si>
    <t>41.506</t>
  </si>
  <si>
    <t>2.99e-127</t>
  </si>
  <si>
    <t>57.44</t>
  </si>
  <si>
    <t>39.415</t>
  </si>
  <si>
    <t>3.64e-121</t>
  </si>
  <si>
    <t>55.25</t>
  </si>
  <si>
    <t>39.828</t>
  </si>
  <si>
    <t>9.28e-117</t>
  </si>
  <si>
    <t>55.86</t>
  </si>
  <si>
    <t>28.929</t>
  </si>
  <si>
    <t>3.41e-65</t>
  </si>
  <si>
    <t>49.82</t>
  </si>
  <si>
    <t>28.873</t>
  </si>
  <si>
    <t>1.16e-60</t>
  </si>
  <si>
    <t>49.30</t>
  </si>
  <si>
    <t>28.654</t>
  </si>
  <si>
    <t>3.41e-59</t>
  </si>
  <si>
    <t>48.85</t>
  </si>
  <si>
    <t>27.327</t>
  </si>
  <si>
    <t>9.23e-43</t>
  </si>
  <si>
    <t>46.73</t>
  </si>
  <si>
    <t>27.573</t>
  </si>
  <si>
    <t>1.29e-42</t>
  </si>
  <si>
    <t>46.21</t>
  </si>
  <si>
    <t>27.304</t>
  </si>
  <si>
    <t>1.71e-42</t>
  </si>
  <si>
    <t>45.56</t>
  </si>
  <si>
    <t>26.631</t>
  </si>
  <si>
    <t>1.46e-41</t>
  </si>
  <si>
    <t>45.50</t>
  </si>
  <si>
    <t>26.259</t>
  </si>
  <si>
    <t>1.52e-40</t>
  </si>
  <si>
    <t>27.337</t>
  </si>
  <si>
    <t>1.06e-39</t>
  </si>
  <si>
    <t>28.295</t>
  </si>
  <si>
    <t>4.27e-39</t>
  </si>
  <si>
    <t>45.87</t>
  </si>
  <si>
    <t>6.99e-39</t>
  </si>
  <si>
    <t>28.120</t>
  </si>
  <si>
    <t>1.38e-38</t>
  </si>
  <si>
    <t>45.69</t>
  </si>
  <si>
    <t>27.733</t>
  </si>
  <si>
    <t>2.79e-38</t>
  </si>
  <si>
    <t>48.38</t>
  </si>
  <si>
    <t>28.147</t>
  </si>
  <si>
    <t>3.77e-38</t>
  </si>
  <si>
    <t>46.33</t>
  </si>
  <si>
    <t>27.530</t>
  </si>
  <si>
    <t>9.99e-38</t>
  </si>
  <si>
    <t>27.273</t>
  </si>
  <si>
    <t>1.04e-34</t>
  </si>
  <si>
    <t>46.46</t>
  </si>
  <si>
    <t>26.434</t>
  </si>
  <si>
    <t>9.78e-33</t>
  </si>
  <si>
    <t>46.31</t>
  </si>
  <si>
    <t>26.186</t>
  </si>
  <si>
    <t>4.28e-28</t>
  </si>
  <si>
    <t>42.88</t>
  </si>
  <si>
    <t>27.954</t>
  </si>
  <si>
    <t>7.12e-26</t>
  </si>
  <si>
    <t>42.07</t>
  </si>
  <si>
    <t>27.315</t>
  </si>
  <si>
    <t>3.12e-25</t>
  </si>
  <si>
    <t>45.37</t>
  </si>
  <si>
    <t>26.943</t>
  </si>
  <si>
    <t>9.38e-23</t>
  </si>
  <si>
    <t>42.23</t>
  </si>
  <si>
    <t>28.616</t>
  </si>
  <si>
    <t>3.41e-21</t>
  </si>
  <si>
    <t>42.14</t>
  </si>
  <si>
    <t>26.801</t>
  </si>
  <si>
    <t>1.44e-18</t>
  </si>
  <si>
    <t>40.06</t>
  </si>
  <si>
    <t>34.416</t>
  </si>
  <si>
    <t>2.29e-10</t>
  </si>
  <si>
    <t>49.35</t>
  </si>
  <si>
    <t>26.022</t>
  </si>
  <si>
    <t>6.43e-10</t>
  </si>
  <si>
    <t>42.38</t>
  </si>
  <si>
    <t>30.387</t>
  </si>
  <si>
    <t>1.89e-08</t>
  </si>
  <si>
    <t>46.41</t>
  </si>
  <si>
    <t>25.862</t>
  </si>
  <si>
    <t>2.11e-05</t>
  </si>
  <si>
    <t>42.53</t>
  </si>
  <si>
    <t>24.359</t>
  </si>
  <si>
    <t>1.72e-04</t>
  </si>
  <si>
    <t>40.17</t>
  </si>
  <si>
    <t>27.473</t>
  </si>
  <si>
    <t>0.002</t>
  </si>
  <si>
    <t>52.75</t>
  </si>
  <si>
    <t>21.327</t>
  </si>
  <si>
    <t>0.055</t>
  </si>
  <si>
    <t>39.34</t>
  </si>
  <si>
    <t>21.212</t>
  </si>
  <si>
    <t>0.088</t>
  </si>
  <si>
    <t>37.71</t>
  </si>
  <si>
    <t>24.051</t>
  </si>
  <si>
    <t>41.77</t>
  </si>
  <si>
    <t>26.047</t>
  </si>
  <si>
    <t>37.21</t>
  </si>
  <si>
    <t>22.667</t>
  </si>
  <si>
    <t>40.00</t>
  </si>
  <si>
    <t>23.077</t>
  </si>
  <si>
    <t>38.46</t>
  </si>
  <si>
    <t>20.475</t>
  </si>
  <si>
    <t>0.077</t>
  </si>
  <si>
    <t>39.76</t>
  </si>
  <si>
    <t>23.837</t>
  </si>
  <si>
    <t>0.11</t>
  </si>
  <si>
    <t>39.53</t>
  </si>
  <si>
    <t>20.202</t>
  </si>
  <si>
    <t>0.16</t>
  </si>
  <si>
    <t>40.40</t>
  </si>
  <si>
    <t>22.353</t>
  </si>
  <si>
    <t>35.69</t>
  </si>
  <si>
    <t>0.21</t>
  </si>
  <si>
    <t>0.23</t>
  </si>
  <si>
    <t>23.397</t>
  </si>
  <si>
    <t>0.25</t>
  </si>
  <si>
    <t>37.18</t>
  </si>
  <si>
    <t>21.101</t>
  </si>
  <si>
    <t>0.26</t>
  </si>
  <si>
    <t>38.53</t>
  </si>
  <si>
    <t>23.718</t>
  </si>
  <si>
    <t>41.03</t>
  </si>
  <si>
    <t>22.066</t>
  </si>
  <si>
    <t>39.91</t>
  </si>
  <si>
    <t>24.684</t>
  </si>
  <si>
    <t>40.51</t>
  </si>
  <si>
    <t>21.983</t>
  </si>
  <si>
    <t>39.66</t>
  </si>
  <si>
    <t>37.82</t>
  </si>
  <si>
    <t>22.727</t>
  </si>
  <si>
    <t>38.31</t>
  </si>
  <si>
    <t>0.29</t>
  </si>
  <si>
    <t>37.50</t>
  </si>
  <si>
    <t>23.469</t>
  </si>
  <si>
    <t>0.63</t>
  </si>
  <si>
    <t>38.78</t>
  </si>
  <si>
    <t>20.772</t>
  </si>
  <si>
    <t>0.86</t>
  </si>
  <si>
    <t>39.17</t>
  </si>
  <si>
    <t>34.286</t>
  </si>
  <si>
    <t>0.91</t>
  </si>
  <si>
    <t>45.71</t>
  </si>
  <si>
    <t>23.370</t>
  </si>
  <si>
    <t>40.76</t>
  </si>
  <si>
    <t>2.0</t>
  </si>
  <si>
    <t>40.38</t>
  </si>
  <si>
    <t>28.169</t>
  </si>
  <si>
    <t>46.48</t>
  </si>
  <si>
    <t>22.170</t>
  </si>
  <si>
    <t>39.62</t>
  </si>
  <si>
    <t>25.166</t>
  </si>
  <si>
    <t>33.735</t>
  </si>
  <si>
    <t>43.37</t>
  </si>
  <si>
    <t>43.902</t>
  </si>
  <si>
    <t>58.54</t>
  </si>
  <si>
    <t>33.333</t>
  </si>
  <si>
    <t>45.61</t>
  </si>
  <si>
    <t>38.38</t>
  </si>
  <si>
    <t>5.0</t>
  </si>
  <si>
    <t>39.13</t>
  </si>
  <si>
    <t>25.258</t>
  </si>
  <si>
    <t>38.14</t>
  </si>
  <si>
    <t>32.432</t>
  </si>
  <si>
    <t>50.00</t>
  </si>
  <si>
    <t>7.0</t>
  </si>
  <si>
    <t>44.186</t>
  </si>
  <si>
    <t>51.16</t>
  </si>
  <si>
    <t>30.769</t>
  </si>
  <si>
    <t>46.15</t>
  </si>
  <si>
    <t>19.797</t>
  </si>
  <si>
    <t>37.06</t>
  </si>
  <si>
    <t>23.711</t>
  </si>
  <si>
    <t>39.18</t>
  </si>
  <si>
    <t>49.28</t>
  </si>
  <si>
    <t>27.119</t>
  </si>
  <si>
    <t>40.68</t>
  </si>
  <si>
    <t>23.810</t>
  </si>
  <si>
    <t>43.54</t>
  </si>
  <si>
    <t>20.779</t>
  </si>
  <si>
    <t>46.10</t>
  </si>
  <si>
    <t>25.000</t>
  </si>
  <si>
    <t>42.97</t>
  </si>
  <si>
    <t>36.957</t>
  </si>
  <si>
    <t>52.17</t>
  </si>
  <si>
    <t>23.980</t>
  </si>
  <si>
    <t>38.27</t>
  </si>
  <si>
    <t>37.143</t>
  </si>
  <si>
    <t>57.14</t>
  </si>
  <si>
    <t>27.536</t>
  </si>
  <si>
    <t>22.222</t>
  </si>
  <si>
    <t>39.15</t>
  </si>
  <si>
    <t>37.288</t>
  </si>
  <si>
    <t>52.54</t>
  </si>
  <si>
    <t>21.739</t>
  </si>
  <si>
    <t>32.308</t>
  </si>
  <si>
    <t>50.77</t>
  </si>
  <si>
    <t>28.125</t>
  </si>
  <si>
    <t>51.04</t>
  </si>
  <si>
    <t>28.205</t>
  </si>
  <si>
    <t>43.59</t>
  </si>
  <si>
    <t>28.767</t>
  </si>
  <si>
    <t>53.42</t>
  </si>
  <si>
    <t>30.556</t>
  </si>
  <si>
    <t>46.154</t>
  </si>
  <si>
    <t>73.08</t>
  </si>
  <si>
    <t>50.000</t>
  </si>
  <si>
    <t>59.09</t>
  </si>
  <si>
    <t>35.593</t>
  </si>
  <si>
    <t>22.340</t>
  </si>
  <si>
    <t>36.70</t>
  </si>
  <si>
    <t>21.827</t>
  </si>
  <si>
    <t>36.04</t>
  </si>
  <si>
    <t>45.455</t>
  </si>
  <si>
    <t>42.424</t>
  </si>
  <si>
    <t>66.67</t>
  </si>
  <si>
    <t>34.247</t>
  </si>
  <si>
    <t>45.21</t>
  </si>
  <si>
    <t>acc.ver</t>
  </si>
  <si>
    <t>identity</t>
  </si>
  <si>
    <t>alignment length</t>
  </si>
  <si>
    <t>mismatches</t>
  </si>
  <si>
    <t>gap opens</t>
  </si>
  <si>
    <t>evalue</t>
  </si>
  <si>
    <t>% positives</t>
  </si>
  <si>
    <t>sub_family</t>
  </si>
  <si>
    <t>575</t>
  </si>
  <si>
    <t>556</t>
  </si>
  <si>
    <t>571</t>
  </si>
  <si>
    <t>581</t>
  </si>
  <si>
    <t>580</t>
  </si>
  <si>
    <t>560</t>
  </si>
  <si>
    <t>568</t>
  </si>
  <si>
    <t>520</t>
  </si>
  <si>
    <t>505</t>
  </si>
  <si>
    <t>515</t>
  </si>
  <si>
    <t>586</t>
  </si>
  <si>
    <t>567</t>
  </si>
  <si>
    <t>569</t>
  </si>
  <si>
    <t>494</t>
  </si>
  <si>
    <t>572</t>
  </si>
  <si>
    <t>495</t>
  </si>
  <si>
    <t>488</t>
  </si>
  <si>
    <t>527</t>
  </si>
  <si>
    <t>347</t>
  </si>
  <si>
    <t>432</t>
  </si>
  <si>
    <t>386</t>
  </si>
  <si>
    <t>318</t>
  </si>
  <si>
    <t>154</t>
  </si>
  <si>
    <t>269</t>
  </si>
  <si>
    <t>181</t>
  </si>
  <si>
    <t>174</t>
  </si>
  <si>
    <t>234</t>
  </si>
  <si>
    <t>91</t>
  </si>
  <si>
    <t>211</t>
  </si>
  <si>
    <t>297</t>
  </si>
  <si>
    <t>158</t>
  </si>
  <si>
    <t>2.2</t>
  </si>
  <si>
    <t>215</t>
  </si>
  <si>
    <t>14</t>
  </si>
  <si>
    <t>225</t>
  </si>
  <si>
    <t>39</t>
  </si>
  <si>
    <t>156</t>
  </si>
  <si>
    <t>75</t>
  </si>
  <si>
    <t>337</t>
  </si>
  <si>
    <t>172</t>
  </si>
  <si>
    <t>255</t>
  </si>
  <si>
    <t>312</t>
  </si>
  <si>
    <t>218</t>
  </si>
  <si>
    <t>1.5</t>
  </si>
  <si>
    <t>213</t>
  </si>
  <si>
    <t>7.4</t>
  </si>
  <si>
    <t>232</t>
  </si>
  <si>
    <t>43</t>
  </si>
  <si>
    <t>80</t>
  </si>
  <si>
    <t>87</t>
  </si>
  <si>
    <t>98</t>
  </si>
  <si>
    <t>70</t>
  </si>
  <si>
    <t>184</t>
  </si>
  <si>
    <t>1.8</t>
  </si>
  <si>
    <t>71</t>
  </si>
  <si>
    <t>212</t>
  </si>
  <si>
    <t>2.3</t>
  </si>
  <si>
    <t>151</t>
  </si>
  <si>
    <t>2.6</t>
  </si>
  <si>
    <t>83</t>
  </si>
  <si>
    <t>3.9</t>
  </si>
  <si>
    <t>41</t>
  </si>
  <si>
    <t>2.7</t>
  </si>
  <si>
    <t>57</t>
  </si>
  <si>
    <t>38</t>
  </si>
  <si>
    <t>198</t>
  </si>
  <si>
    <t>4.9</t>
  </si>
  <si>
    <t>194</t>
  </si>
  <si>
    <t>6.1</t>
  </si>
  <si>
    <t>74</t>
  </si>
  <si>
    <t>6.2</t>
  </si>
  <si>
    <t>78</t>
  </si>
  <si>
    <t>197</t>
  </si>
  <si>
    <t>7.7</t>
  </si>
  <si>
    <t>11</t>
  </si>
  <si>
    <t>69</t>
  </si>
  <si>
    <t>28</t>
  </si>
  <si>
    <t>118</t>
  </si>
  <si>
    <t>12</t>
  </si>
  <si>
    <t>147</t>
  </si>
  <si>
    <t>13</t>
  </si>
  <si>
    <t>128</t>
  </si>
  <si>
    <t>46</t>
  </si>
  <si>
    <t>196</t>
  </si>
  <si>
    <t>35</t>
  </si>
  <si>
    <t>20</t>
  </si>
  <si>
    <t>22</t>
  </si>
  <si>
    <t>189</t>
  </si>
  <si>
    <t>25</t>
  </si>
  <si>
    <t>59</t>
  </si>
  <si>
    <t>36</t>
  </si>
  <si>
    <t>65</t>
  </si>
  <si>
    <t>96</t>
  </si>
  <si>
    <t>44</t>
  </si>
  <si>
    <t>73</t>
  </si>
  <si>
    <t>49</t>
  </si>
  <si>
    <t>53</t>
  </si>
  <si>
    <t>26</t>
  </si>
  <si>
    <t>62</t>
  </si>
  <si>
    <t>64</t>
  </si>
  <si>
    <t>188</t>
  </si>
  <si>
    <t>33</t>
  </si>
  <si>
    <t>B6ZK76</t>
  </si>
  <si>
    <t>B6ZK77</t>
  </si>
  <si>
    <t>Q29612</t>
  </si>
  <si>
    <t>P27930</t>
  </si>
  <si>
    <t>P27931</t>
  </si>
  <si>
    <t>P43303</t>
  </si>
  <si>
    <t>Q92823</t>
  </si>
  <si>
    <t>P97686</t>
  </si>
  <si>
    <t>B4HY03</t>
  </si>
  <si>
    <t>Q8WZ42</t>
  </si>
  <si>
    <t>O75147</t>
  </si>
  <si>
    <t>Q7T2H2</t>
  </si>
  <si>
    <t>Q8AV58</t>
  </si>
  <si>
    <t>D3ZB51</t>
  </si>
  <si>
    <t>E9PZ19</t>
  </si>
  <si>
    <t>Q9UPX0</t>
  </si>
  <si>
    <t>B4GBH0</t>
  </si>
  <si>
    <t>A2ASS6</t>
  </si>
  <si>
    <t>Q290N5</t>
  </si>
  <si>
    <t>P31398</t>
  </si>
  <si>
    <t>D3ZZ80</t>
  </si>
  <si>
    <t>B4MR28</t>
  </si>
  <si>
    <t>Q96MS0</t>
  </si>
  <si>
    <t>Q96JA1</t>
  </si>
  <si>
    <t>Q19LI2</t>
  </si>
  <si>
    <t>P13591</t>
  </si>
  <si>
    <t>B4KPU0</t>
  </si>
  <si>
    <t>P70232</t>
  </si>
  <si>
    <t>Q5VST9</t>
  </si>
  <si>
    <t>Q96RW7</t>
  </si>
  <si>
    <t>Q61851</t>
  </si>
  <si>
    <t>Q5BK54</t>
  </si>
  <si>
    <t>P22607</t>
  </si>
  <si>
    <t>B3MH43</t>
  </si>
  <si>
    <t>Q90773</t>
  </si>
  <si>
    <t>P34082</t>
  </si>
  <si>
    <t>Q9I8X3</t>
  </si>
  <si>
    <t>Q98902</t>
  </si>
  <si>
    <t>P70211</t>
  </si>
  <si>
    <t>Q8N6G6</t>
  </si>
  <si>
    <t>Q63155</t>
  </si>
  <si>
    <t>Q8MY85</t>
  </si>
  <si>
    <t>Q91287</t>
  </si>
  <si>
    <t>Q72B03</t>
  </si>
  <si>
    <t>Q72DX8</t>
  </si>
  <si>
    <t>Q62682</t>
  </si>
  <si>
    <t>O88576</t>
  </si>
  <si>
    <t>Q4KMG0</t>
  </si>
  <si>
    <t>O42127</t>
  </si>
  <si>
    <t>Q90Z04</t>
  </si>
  <si>
    <t>Q98919</t>
  </si>
  <si>
    <t>P17948</t>
  </si>
  <si>
    <t>Q12322</t>
  </si>
  <si>
    <t>P53767</t>
  </si>
  <si>
    <t>Q8WX77</t>
  </si>
  <si>
    <t>Q62687</t>
  </si>
  <si>
    <t>P18460</t>
  </si>
  <si>
    <t>P35918</t>
  </si>
  <si>
    <t>A2AAJ9</t>
  </si>
  <si>
    <t>A5PKD8</t>
  </si>
  <si>
    <t>P70753</t>
  </si>
  <si>
    <t>Q90413</t>
  </si>
  <si>
    <t>для подсемейства</t>
  </si>
  <si>
    <t>для млекопитающих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</si>
</sst>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6" fontId="0" fillId="0" borderId="0" xfId="0" applyNumberFormat="1"/>
    <xf numFmtId="11" fontId="0" fillId="0" borderId="0" xfId="0" applyNumberFormat="1"/>
    <xf numFmtId="0" fontId="1" fillId="2" borderId="1" xfId="0" applyFont="1" applyFill="1" applyBorder="1"/>
    <xf numFmtId="0" fontId="1" fillId="2" borderId="1" xfId="0" applyFont="1" applyFill="1" applyBorder="1" applyAlignment="1"/>
    <xf numFmtId="0" fontId="0" fillId="0" borderId="0" xfId="0" applyFont="1" applyAlignment="1"/>
    <xf numFmtId="0" fontId="1" fillId="2" borderId="0" xfId="0" applyFont="1" applyFill="1" applyBorder="1" applyAlignment="1"/>
    <xf numFmtId="0" fontId="0" fillId="3" borderId="0" xfId="0" applyFill="1"/>
    <xf numFmtId="49" fontId="0" fillId="0" borderId="0" xfId="0" applyNumberFormat="1"/>
    <xf numFmtId="2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600" b="0" i="0" baseline="0">
                <a:effectLst/>
              </a:rPr>
              <a:t>Гистограмма весов находок для профиля, построенного на основе случайной выборки</a:t>
            </a:r>
            <a:endParaRPr lang="ru-RU" sz="12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ru-RU" sz="1200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profile_from_seed!$C$2:$C$78</c:f>
              <c:numCache>
                <c:formatCode>General</c:formatCode>
                <c:ptCount val="77"/>
                <c:pt idx="0">
                  <c:v>334.8</c:v>
                </c:pt>
                <c:pt idx="1">
                  <c:v>308.89999999999998</c:v>
                </c:pt>
                <c:pt idx="2">
                  <c:v>298.89999999999998</c:v>
                </c:pt>
                <c:pt idx="3">
                  <c:v>297.5</c:v>
                </c:pt>
                <c:pt idx="4">
                  <c:v>294.8</c:v>
                </c:pt>
                <c:pt idx="5">
                  <c:v>294.60000000000002</c:v>
                </c:pt>
                <c:pt idx="6">
                  <c:v>290.60000000000002</c:v>
                </c:pt>
                <c:pt idx="7">
                  <c:v>290.60000000000002</c:v>
                </c:pt>
                <c:pt idx="8">
                  <c:v>289.60000000000002</c:v>
                </c:pt>
                <c:pt idx="9">
                  <c:v>281</c:v>
                </c:pt>
                <c:pt idx="10">
                  <c:v>280</c:v>
                </c:pt>
                <c:pt idx="11">
                  <c:v>278.39999999999998</c:v>
                </c:pt>
                <c:pt idx="12">
                  <c:v>275.8</c:v>
                </c:pt>
                <c:pt idx="13">
                  <c:v>262</c:v>
                </c:pt>
                <c:pt idx="14">
                  <c:v>256.5</c:v>
                </c:pt>
                <c:pt idx="15">
                  <c:v>254.3</c:v>
                </c:pt>
                <c:pt idx="16">
                  <c:v>254.2</c:v>
                </c:pt>
                <c:pt idx="17">
                  <c:v>254.2</c:v>
                </c:pt>
                <c:pt idx="18">
                  <c:v>254.2</c:v>
                </c:pt>
                <c:pt idx="19">
                  <c:v>253.9</c:v>
                </c:pt>
                <c:pt idx="20">
                  <c:v>253</c:v>
                </c:pt>
                <c:pt idx="21">
                  <c:v>252.9</c:v>
                </c:pt>
                <c:pt idx="22">
                  <c:v>252.4</c:v>
                </c:pt>
                <c:pt idx="23">
                  <c:v>246.1</c:v>
                </c:pt>
                <c:pt idx="24">
                  <c:v>244.8</c:v>
                </c:pt>
                <c:pt idx="25">
                  <c:v>210.5</c:v>
                </c:pt>
                <c:pt idx="26">
                  <c:v>209.3</c:v>
                </c:pt>
                <c:pt idx="27">
                  <c:v>203.6</c:v>
                </c:pt>
                <c:pt idx="28">
                  <c:v>200.1</c:v>
                </c:pt>
                <c:pt idx="29">
                  <c:v>198.9</c:v>
                </c:pt>
                <c:pt idx="30">
                  <c:v>194.7</c:v>
                </c:pt>
                <c:pt idx="31">
                  <c:v>186.4</c:v>
                </c:pt>
                <c:pt idx="32">
                  <c:v>186.4</c:v>
                </c:pt>
                <c:pt idx="33">
                  <c:v>184.9</c:v>
                </c:pt>
                <c:pt idx="34">
                  <c:v>174.4</c:v>
                </c:pt>
                <c:pt idx="35">
                  <c:v>171.9</c:v>
                </c:pt>
                <c:pt idx="36">
                  <c:v>168.4</c:v>
                </c:pt>
                <c:pt idx="37">
                  <c:v>165.1</c:v>
                </c:pt>
                <c:pt idx="38">
                  <c:v>160.19999999999999</c:v>
                </c:pt>
                <c:pt idx="39">
                  <c:v>158.6</c:v>
                </c:pt>
                <c:pt idx="40">
                  <c:v>158.6</c:v>
                </c:pt>
                <c:pt idx="41">
                  <c:v>156.80000000000001</c:v>
                </c:pt>
                <c:pt idx="42">
                  <c:v>155.9</c:v>
                </c:pt>
                <c:pt idx="43">
                  <c:v>155.69999999999999</c:v>
                </c:pt>
                <c:pt idx="44">
                  <c:v>153.9</c:v>
                </c:pt>
                <c:pt idx="45">
                  <c:v>150</c:v>
                </c:pt>
                <c:pt idx="46">
                  <c:v>149.80000000000001</c:v>
                </c:pt>
                <c:pt idx="47">
                  <c:v>143.6</c:v>
                </c:pt>
                <c:pt idx="48">
                  <c:v>142.5</c:v>
                </c:pt>
                <c:pt idx="49">
                  <c:v>142.30000000000001</c:v>
                </c:pt>
                <c:pt idx="50">
                  <c:v>141.19999999999999</c:v>
                </c:pt>
                <c:pt idx="51">
                  <c:v>131.80000000000001</c:v>
                </c:pt>
                <c:pt idx="52">
                  <c:v>127.4</c:v>
                </c:pt>
                <c:pt idx="53">
                  <c:v>107.8</c:v>
                </c:pt>
                <c:pt idx="54">
                  <c:v>104.5</c:v>
                </c:pt>
                <c:pt idx="55">
                  <c:v>104.3</c:v>
                </c:pt>
                <c:pt idx="56">
                  <c:v>95.6</c:v>
                </c:pt>
                <c:pt idx="57">
                  <c:v>94.6</c:v>
                </c:pt>
                <c:pt idx="58">
                  <c:v>94.4</c:v>
                </c:pt>
                <c:pt idx="59">
                  <c:v>91.4</c:v>
                </c:pt>
                <c:pt idx="60">
                  <c:v>91.2</c:v>
                </c:pt>
                <c:pt idx="61">
                  <c:v>87.9</c:v>
                </c:pt>
                <c:pt idx="62">
                  <c:v>83.7</c:v>
                </c:pt>
                <c:pt idx="63">
                  <c:v>83.6</c:v>
                </c:pt>
                <c:pt idx="64">
                  <c:v>83.6</c:v>
                </c:pt>
                <c:pt idx="65">
                  <c:v>83.6</c:v>
                </c:pt>
                <c:pt idx="66">
                  <c:v>83.6</c:v>
                </c:pt>
                <c:pt idx="67">
                  <c:v>81.5</c:v>
                </c:pt>
                <c:pt idx="68">
                  <c:v>79.900000000000006</c:v>
                </c:pt>
                <c:pt idx="69">
                  <c:v>71.900000000000006</c:v>
                </c:pt>
                <c:pt idx="70">
                  <c:v>70.8</c:v>
                </c:pt>
                <c:pt idx="71">
                  <c:v>69.3</c:v>
                </c:pt>
                <c:pt idx="72">
                  <c:v>67.5</c:v>
                </c:pt>
                <c:pt idx="73">
                  <c:v>64.599999999999994</c:v>
                </c:pt>
                <c:pt idx="74">
                  <c:v>63</c:v>
                </c:pt>
                <c:pt idx="75">
                  <c:v>57</c:v>
                </c:pt>
                <c:pt idx="76">
                  <c:v>54.3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311720"/>
        <c:axId val="209312112"/>
      </c:barChart>
      <c:catAx>
        <c:axId val="209311720"/>
        <c:scaling>
          <c:orientation val="minMax"/>
        </c:scaling>
        <c:delete val="1"/>
        <c:axPos val="b"/>
        <c:majorTickMark val="none"/>
        <c:minorTickMark val="none"/>
        <c:tickLblPos val="nextTo"/>
        <c:crossAx val="209312112"/>
        <c:crosses val="autoZero"/>
        <c:auto val="1"/>
        <c:lblAlgn val="ctr"/>
        <c:lblOffset val="100"/>
        <c:noMultiLvlLbl val="0"/>
      </c:catAx>
      <c:valAx>
        <c:axId val="20931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Score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9311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600"/>
              <a:t>Гистограмма весов</a:t>
            </a:r>
            <a:r>
              <a:rPr lang="en-GB" sz="1600"/>
              <a:t> </a:t>
            </a:r>
            <a:r>
              <a:rPr lang="ru-RU" sz="1600"/>
              <a:t>находок</a:t>
            </a:r>
            <a:r>
              <a:rPr lang="ru-RU" sz="1600" baseline="0"/>
              <a:t> для профиля, построенного на основе выбранного подсемейства</a:t>
            </a:r>
            <a:endParaRPr lang="ru-RU" sz="1600"/>
          </a:p>
        </c:rich>
      </c:tx>
      <c:layout>
        <c:manualLayout>
          <c:xMode val="edge"/>
          <c:yMode val="edge"/>
          <c:x val="0.143341176470588"/>
          <c:y val="4.62962962962963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myprofile!$C$2:$C$93</c:f>
              <c:numCache>
                <c:formatCode>General</c:formatCode>
                <c:ptCount val="92"/>
                <c:pt idx="0">
                  <c:v>298</c:v>
                </c:pt>
                <c:pt idx="1">
                  <c:v>296.3</c:v>
                </c:pt>
                <c:pt idx="2">
                  <c:v>294.8</c:v>
                </c:pt>
                <c:pt idx="3">
                  <c:v>289.5</c:v>
                </c:pt>
                <c:pt idx="4">
                  <c:v>287.3</c:v>
                </c:pt>
                <c:pt idx="5">
                  <c:v>282.60000000000002</c:v>
                </c:pt>
                <c:pt idx="6">
                  <c:v>268.8</c:v>
                </c:pt>
                <c:pt idx="7">
                  <c:v>260.8</c:v>
                </c:pt>
                <c:pt idx="8">
                  <c:v>253.6</c:v>
                </c:pt>
                <c:pt idx="9">
                  <c:v>253</c:v>
                </c:pt>
                <c:pt idx="10">
                  <c:v>252</c:v>
                </c:pt>
                <c:pt idx="11">
                  <c:v>251.9</c:v>
                </c:pt>
                <c:pt idx="12">
                  <c:v>251.1</c:v>
                </c:pt>
                <c:pt idx="13">
                  <c:v>248.5</c:v>
                </c:pt>
                <c:pt idx="14">
                  <c:v>247.8</c:v>
                </c:pt>
                <c:pt idx="15">
                  <c:v>247.7</c:v>
                </c:pt>
                <c:pt idx="16">
                  <c:v>247.2</c:v>
                </c:pt>
                <c:pt idx="17">
                  <c:v>247.2</c:v>
                </c:pt>
                <c:pt idx="18">
                  <c:v>244.3</c:v>
                </c:pt>
                <c:pt idx="19">
                  <c:v>243.9</c:v>
                </c:pt>
                <c:pt idx="20">
                  <c:v>243.9</c:v>
                </c:pt>
                <c:pt idx="21">
                  <c:v>243.3</c:v>
                </c:pt>
                <c:pt idx="22">
                  <c:v>241.8</c:v>
                </c:pt>
                <c:pt idx="23">
                  <c:v>232.8</c:v>
                </c:pt>
                <c:pt idx="24">
                  <c:v>232.7</c:v>
                </c:pt>
                <c:pt idx="25">
                  <c:v>232.7</c:v>
                </c:pt>
                <c:pt idx="26">
                  <c:v>232.4</c:v>
                </c:pt>
                <c:pt idx="27">
                  <c:v>232.4</c:v>
                </c:pt>
                <c:pt idx="28">
                  <c:v>232.4</c:v>
                </c:pt>
                <c:pt idx="29">
                  <c:v>232</c:v>
                </c:pt>
                <c:pt idx="30">
                  <c:v>230.3</c:v>
                </c:pt>
                <c:pt idx="31">
                  <c:v>230.3</c:v>
                </c:pt>
                <c:pt idx="32">
                  <c:v>229.6</c:v>
                </c:pt>
                <c:pt idx="33">
                  <c:v>229.4</c:v>
                </c:pt>
                <c:pt idx="34">
                  <c:v>228.7</c:v>
                </c:pt>
                <c:pt idx="35">
                  <c:v>227.3</c:v>
                </c:pt>
                <c:pt idx="36">
                  <c:v>226.9</c:v>
                </c:pt>
                <c:pt idx="37">
                  <c:v>225.2</c:v>
                </c:pt>
                <c:pt idx="38">
                  <c:v>224.4</c:v>
                </c:pt>
                <c:pt idx="39">
                  <c:v>223.6</c:v>
                </c:pt>
                <c:pt idx="40">
                  <c:v>222.4</c:v>
                </c:pt>
                <c:pt idx="41">
                  <c:v>221.9</c:v>
                </c:pt>
                <c:pt idx="42">
                  <c:v>221</c:v>
                </c:pt>
                <c:pt idx="43">
                  <c:v>214.3</c:v>
                </c:pt>
                <c:pt idx="44">
                  <c:v>214.1</c:v>
                </c:pt>
                <c:pt idx="45">
                  <c:v>213.8</c:v>
                </c:pt>
                <c:pt idx="46">
                  <c:v>213.8</c:v>
                </c:pt>
                <c:pt idx="47">
                  <c:v>213.8</c:v>
                </c:pt>
                <c:pt idx="48">
                  <c:v>213.8</c:v>
                </c:pt>
                <c:pt idx="49">
                  <c:v>213.6</c:v>
                </c:pt>
                <c:pt idx="50">
                  <c:v>213.6</c:v>
                </c:pt>
                <c:pt idx="51">
                  <c:v>213.4</c:v>
                </c:pt>
                <c:pt idx="52">
                  <c:v>206.1</c:v>
                </c:pt>
                <c:pt idx="53">
                  <c:v>202.6</c:v>
                </c:pt>
                <c:pt idx="54">
                  <c:v>201.1</c:v>
                </c:pt>
                <c:pt idx="55">
                  <c:v>201</c:v>
                </c:pt>
                <c:pt idx="56">
                  <c:v>198.4</c:v>
                </c:pt>
                <c:pt idx="57">
                  <c:v>194.9</c:v>
                </c:pt>
                <c:pt idx="58">
                  <c:v>194.9</c:v>
                </c:pt>
                <c:pt idx="59">
                  <c:v>194.7</c:v>
                </c:pt>
                <c:pt idx="60">
                  <c:v>192.3</c:v>
                </c:pt>
                <c:pt idx="61">
                  <c:v>188.6</c:v>
                </c:pt>
                <c:pt idx="62">
                  <c:v>187.6</c:v>
                </c:pt>
                <c:pt idx="63">
                  <c:v>185</c:v>
                </c:pt>
                <c:pt idx="64">
                  <c:v>183.6</c:v>
                </c:pt>
                <c:pt idx="65">
                  <c:v>174.6</c:v>
                </c:pt>
                <c:pt idx="66">
                  <c:v>173.2</c:v>
                </c:pt>
                <c:pt idx="67">
                  <c:v>172.4</c:v>
                </c:pt>
                <c:pt idx="68">
                  <c:v>164.1</c:v>
                </c:pt>
                <c:pt idx="69">
                  <c:v>157.9</c:v>
                </c:pt>
                <c:pt idx="70">
                  <c:v>154.30000000000001</c:v>
                </c:pt>
                <c:pt idx="71">
                  <c:v>150.1</c:v>
                </c:pt>
                <c:pt idx="72">
                  <c:v>146.5</c:v>
                </c:pt>
                <c:pt idx="73">
                  <c:v>144.9</c:v>
                </c:pt>
                <c:pt idx="74">
                  <c:v>144.6</c:v>
                </c:pt>
                <c:pt idx="75">
                  <c:v>142.1</c:v>
                </c:pt>
                <c:pt idx="76">
                  <c:v>139.1</c:v>
                </c:pt>
                <c:pt idx="77">
                  <c:v>136.69999999999999</c:v>
                </c:pt>
                <c:pt idx="78">
                  <c:v>136.19999999999999</c:v>
                </c:pt>
                <c:pt idx="79">
                  <c:v>133.30000000000001</c:v>
                </c:pt>
                <c:pt idx="80">
                  <c:v>129.1</c:v>
                </c:pt>
                <c:pt idx="81">
                  <c:v>127.8</c:v>
                </c:pt>
                <c:pt idx="82">
                  <c:v>127.8</c:v>
                </c:pt>
                <c:pt idx="83">
                  <c:v>127.8</c:v>
                </c:pt>
                <c:pt idx="84">
                  <c:v>127.8</c:v>
                </c:pt>
                <c:pt idx="85">
                  <c:v>119.6</c:v>
                </c:pt>
                <c:pt idx="86">
                  <c:v>118.8</c:v>
                </c:pt>
                <c:pt idx="87">
                  <c:v>117.8</c:v>
                </c:pt>
                <c:pt idx="88">
                  <c:v>102.1</c:v>
                </c:pt>
                <c:pt idx="89">
                  <c:v>73.3</c:v>
                </c:pt>
                <c:pt idx="90">
                  <c:v>59.6</c:v>
                </c:pt>
                <c:pt idx="91">
                  <c:v>53.4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312896"/>
        <c:axId val="209313288"/>
      </c:barChart>
      <c:catAx>
        <c:axId val="2093128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9313288"/>
        <c:crosses val="autoZero"/>
        <c:auto val="1"/>
        <c:lblAlgn val="ctr"/>
        <c:lblOffset val="100"/>
        <c:noMultiLvlLbl val="0"/>
      </c:catAx>
      <c:valAx>
        <c:axId val="209313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Score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9312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ROC</a:t>
            </a:r>
            <a:r>
              <a:rPr lang="en-GB" baseline="0"/>
              <a:t> </a:t>
            </a:r>
            <a:r>
              <a:rPr lang="ru-RU" baseline="0"/>
              <a:t>кривая для профиля, построенного по рандомной выборке</a:t>
            </a:r>
          </a:p>
        </c:rich>
      </c:tx>
      <c:layout>
        <c:manualLayout>
          <c:xMode val="edge"/>
          <c:yMode val="edge"/>
          <c:x val="0.13190266841644799"/>
          <c:y val="6.018518518518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'roc для профиля из seed'!$F$2:$F$100</c:f>
              <c:numCache>
                <c:formatCode>General</c:formatCode>
                <c:ptCount val="99"/>
                <c:pt idx="0">
                  <c:v>1.6000000000000014E-2</c:v>
                </c:pt>
                <c:pt idx="1">
                  <c:v>3.2000000000000028E-2</c:v>
                </c:pt>
                <c:pt idx="2">
                  <c:v>4.8000000000000043E-2</c:v>
                </c:pt>
                <c:pt idx="3">
                  <c:v>6.2999999999999945E-2</c:v>
                </c:pt>
                <c:pt idx="4">
                  <c:v>7.8999999999999959E-2</c:v>
                </c:pt>
                <c:pt idx="5">
                  <c:v>9.4999999999999973E-2</c:v>
                </c:pt>
                <c:pt idx="6">
                  <c:v>0.11099999999999999</c:v>
                </c:pt>
                <c:pt idx="7">
                  <c:v>0.127</c:v>
                </c:pt>
                <c:pt idx="8">
                  <c:v>0.14300000000000002</c:v>
                </c:pt>
                <c:pt idx="9">
                  <c:v>0.15900000000000003</c:v>
                </c:pt>
                <c:pt idx="10">
                  <c:v>0.17500000000000004</c:v>
                </c:pt>
                <c:pt idx="11">
                  <c:v>0.18999999999999995</c:v>
                </c:pt>
                <c:pt idx="12">
                  <c:v>0.20599999999999996</c:v>
                </c:pt>
                <c:pt idx="13">
                  <c:v>0.20999999999999996</c:v>
                </c:pt>
                <c:pt idx="14">
                  <c:v>0.22199999999999998</c:v>
                </c:pt>
                <c:pt idx="15">
                  <c:v>0.23799999999999999</c:v>
                </c:pt>
                <c:pt idx="16">
                  <c:v>0.254</c:v>
                </c:pt>
                <c:pt idx="17">
                  <c:v>0.27</c:v>
                </c:pt>
                <c:pt idx="18">
                  <c:v>0.28600000000000003</c:v>
                </c:pt>
                <c:pt idx="19">
                  <c:v>0.30200000000000005</c:v>
                </c:pt>
                <c:pt idx="20">
                  <c:v>0.30600000000000005</c:v>
                </c:pt>
                <c:pt idx="21">
                  <c:v>0.30600000000000005</c:v>
                </c:pt>
                <c:pt idx="22">
                  <c:v>0.31699999999999995</c:v>
                </c:pt>
                <c:pt idx="23">
                  <c:v>0.33299999999999996</c:v>
                </c:pt>
                <c:pt idx="24">
                  <c:v>0.34899999999999998</c:v>
                </c:pt>
                <c:pt idx="25">
                  <c:v>0.36499999999999999</c:v>
                </c:pt>
                <c:pt idx="26">
                  <c:v>0.38100000000000001</c:v>
                </c:pt>
                <c:pt idx="27">
                  <c:v>0.39700000000000002</c:v>
                </c:pt>
                <c:pt idx="28">
                  <c:v>0.40300000000000002</c:v>
                </c:pt>
                <c:pt idx="29">
                  <c:v>0.41300000000000003</c:v>
                </c:pt>
                <c:pt idx="30">
                  <c:v>0.41900000000000004</c:v>
                </c:pt>
                <c:pt idx="31">
                  <c:v>0.42900000000000005</c:v>
                </c:pt>
                <c:pt idx="32">
                  <c:v>0.44399999999999995</c:v>
                </c:pt>
                <c:pt idx="33">
                  <c:v>0.45999999999999996</c:v>
                </c:pt>
                <c:pt idx="34">
                  <c:v>0.46799999999999997</c:v>
                </c:pt>
                <c:pt idx="35">
                  <c:v>0.46799999999999997</c:v>
                </c:pt>
                <c:pt idx="36">
                  <c:v>0.47599999999999998</c:v>
                </c:pt>
                <c:pt idx="37">
                  <c:v>0.48399999999999999</c:v>
                </c:pt>
                <c:pt idx="38">
                  <c:v>0.49199999999999999</c:v>
                </c:pt>
                <c:pt idx="39">
                  <c:v>0.50800000000000001</c:v>
                </c:pt>
                <c:pt idx="40">
                  <c:v>0.52400000000000002</c:v>
                </c:pt>
                <c:pt idx="41">
                  <c:v>0.54</c:v>
                </c:pt>
                <c:pt idx="42">
                  <c:v>0.54800000000000004</c:v>
                </c:pt>
                <c:pt idx="43">
                  <c:v>0.55600000000000005</c:v>
                </c:pt>
                <c:pt idx="44">
                  <c:v>0.56499999999999995</c:v>
                </c:pt>
                <c:pt idx="45">
                  <c:v>0.56499999999999995</c:v>
                </c:pt>
                <c:pt idx="46">
                  <c:v>0.56499999999999995</c:v>
                </c:pt>
                <c:pt idx="47">
                  <c:v>0.57099999999999995</c:v>
                </c:pt>
                <c:pt idx="48">
                  <c:v>0.58699999999999997</c:v>
                </c:pt>
                <c:pt idx="49">
                  <c:v>0.60299999999999998</c:v>
                </c:pt>
                <c:pt idx="50">
                  <c:v>0.61899999999999999</c:v>
                </c:pt>
                <c:pt idx="51">
                  <c:v>0.63500000000000001</c:v>
                </c:pt>
                <c:pt idx="52">
                  <c:v>0.65100000000000002</c:v>
                </c:pt>
                <c:pt idx="53">
                  <c:v>0.66100000000000003</c:v>
                </c:pt>
                <c:pt idx="54">
                  <c:v>0.66700000000000004</c:v>
                </c:pt>
                <c:pt idx="55">
                  <c:v>0.68300000000000005</c:v>
                </c:pt>
                <c:pt idx="56">
                  <c:v>0.69799999999999995</c:v>
                </c:pt>
                <c:pt idx="57">
                  <c:v>0.71399999999999997</c:v>
                </c:pt>
                <c:pt idx="58">
                  <c:v>0.73</c:v>
                </c:pt>
                <c:pt idx="59">
                  <c:v>0.74199999999999999</c:v>
                </c:pt>
                <c:pt idx="60">
                  <c:v>0.746</c:v>
                </c:pt>
                <c:pt idx="61">
                  <c:v>0.76200000000000001</c:v>
                </c:pt>
                <c:pt idx="62">
                  <c:v>0.77800000000000002</c:v>
                </c:pt>
                <c:pt idx="63">
                  <c:v>0.79400000000000004</c:v>
                </c:pt>
                <c:pt idx="64">
                  <c:v>0.81</c:v>
                </c:pt>
                <c:pt idx="65">
                  <c:v>0.82499999999999996</c:v>
                </c:pt>
                <c:pt idx="66">
                  <c:v>0.84099999999999997</c:v>
                </c:pt>
                <c:pt idx="67">
                  <c:v>0.85699999999999998</c:v>
                </c:pt>
                <c:pt idx="68">
                  <c:v>0.873</c:v>
                </c:pt>
                <c:pt idx="69">
                  <c:v>0.88900000000000001</c:v>
                </c:pt>
                <c:pt idx="70">
                  <c:v>0.90500000000000003</c:v>
                </c:pt>
                <c:pt idx="71">
                  <c:v>0.92100000000000004</c:v>
                </c:pt>
                <c:pt idx="72">
                  <c:v>0.93700000000000006</c:v>
                </c:pt>
                <c:pt idx="73">
                  <c:v>0.95199999999999996</c:v>
                </c:pt>
                <c:pt idx="74">
                  <c:v>0.96799999999999997</c:v>
                </c:pt>
                <c:pt idx="75">
                  <c:v>0.98399999999999999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</c:numCache>
            </c:numRef>
          </c:xVal>
          <c:yVal>
            <c:numRef>
              <c:f>'roc для профиля из seed'!$G$2:$G$100</c:f>
              <c:numCache>
                <c:formatCode>General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6.3E-2</c:v>
                </c:pt>
                <c:pt idx="14">
                  <c:v>6.7000000000000004E-2</c:v>
                </c:pt>
                <c:pt idx="15">
                  <c:v>6.7000000000000004E-2</c:v>
                </c:pt>
                <c:pt idx="16">
                  <c:v>6.7000000000000004E-2</c:v>
                </c:pt>
                <c:pt idx="17">
                  <c:v>6.7000000000000004E-2</c:v>
                </c:pt>
                <c:pt idx="18">
                  <c:v>6.7000000000000004E-2</c:v>
                </c:pt>
                <c:pt idx="19">
                  <c:v>6.7000000000000004E-2</c:v>
                </c:pt>
                <c:pt idx="20">
                  <c:v>0.125</c:v>
                </c:pt>
                <c:pt idx="21">
                  <c:v>0.188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0.25</c:v>
                </c:pt>
                <c:pt idx="29">
                  <c:v>0.26700000000000002</c:v>
                </c:pt>
                <c:pt idx="30">
                  <c:v>0.313</c:v>
                </c:pt>
                <c:pt idx="31">
                  <c:v>0.33300000000000002</c:v>
                </c:pt>
                <c:pt idx="32">
                  <c:v>0.33300000000000002</c:v>
                </c:pt>
                <c:pt idx="33">
                  <c:v>0.33300000000000002</c:v>
                </c:pt>
                <c:pt idx="34">
                  <c:v>0.375</c:v>
                </c:pt>
                <c:pt idx="35">
                  <c:v>0.438</c:v>
                </c:pt>
                <c:pt idx="36">
                  <c:v>0.46700000000000003</c:v>
                </c:pt>
                <c:pt idx="37">
                  <c:v>0.5</c:v>
                </c:pt>
                <c:pt idx="38">
                  <c:v>0.53300000000000003</c:v>
                </c:pt>
                <c:pt idx="39">
                  <c:v>0.53300000000000003</c:v>
                </c:pt>
                <c:pt idx="40">
                  <c:v>0.53300000000000003</c:v>
                </c:pt>
                <c:pt idx="41">
                  <c:v>0.53300000000000003</c:v>
                </c:pt>
                <c:pt idx="42">
                  <c:v>0.56299999999999994</c:v>
                </c:pt>
                <c:pt idx="43">
                  <c:v>0.6</c:v>
                </c:pt>
                <c:pt idx="44">
                  <c:v>0.625</c:v>
                </c:pt>
                <c:pt idx="45">
                  <c:v>0.68799999999999994</c:v>
                </c:pt>
                <c:pt idx="46">
                  <c:v>0.75</c:v>
                </c:pt>
                <c:pt idx="47">
                  <c:v>0.8</c:v>
                </c:pt>
                <c:pt idx="48">
                  <c:v>0.8</c:v>
                </c:pt>
                <c:pt idx="49">
                  <c:v>0.8</c:v>
                </c:pt>
                <c:pt idx="50">
                  <c:v>0.8</c:v>
                </c:pt>
                <c:pt idx="51">
                  <c:v>0.8</c:v>
                </c:pt>
                <c:pt idx="52">
                  <c:v>0.8</c:v>
                </c:pt>
                <c:pt idx="53">
                  <c:v>0.81299999999999994</c:v>
                </c:pt>
                <c:pt idx="54">
                  <c:v>0.86699999999999999</c:v>
                </c:pt>
                <c:pt idx="55">
                  <c:v>0.86699999999999999</c:v>
                </c:pt>
                <c:pt idx="56">
                  <c:v>0.86699999999999999</c:v>
                </c:pt>
                <c:pt idx="57">
                  <c:v>0.86699999999999999</c:v>
                </c:pt>
                <c:pt idx="58">
                  <c:v>0.86699999999999999</c:v>
                </c:pt>
                <c:pt idx="59">
                  <c:v>0.875</c:v>
                </c:pt>
                <c:pt idx="60">
                  <c:v>0.93300000000000005</c:v>
                </c:pt>
                <c:pt idx="61">
                  <c:v>0.93300000000000005</c:v>
                </c:pt>
                <c:pt idx="62">
                  <c:v>0.93300000000000005</c:v>
                </c:pt>
                <c:pt idx="63">
                  <c:v>0.93300000000000005</c:v>
                </c:pt>
                <c:pt idx="64">
                  <c:v>0.93300000000000005</c:v>
                </c:pt>
                <c:pt idx="65">
                  <c:v>0.93300000000000005</c:v>
                </c:pt>
                <c:pt idx="66">
                  <c:v>0.93300000000000005</c:v>
                </c:pt>
                <c:pt idx="67">
                  <c:v>0.93300000000000005</c:v>
                </c:pt>
                <c:pt idx="68">
                  <c:v>0.93300000000000005</c:v>
                </c:pt>
                <c:pt idx="69">
                  <c:v>0.93300000000000005</c:v>
                </c:pt>
                <c:pt idx="70">
                  <c:v>0.93300000000000005</c:v>
                </c:pt>
                <c:pt idx="71">
                  <c:v>0.93300000000000005</c:v>
                </c:pt>
                <c:pt idx="72">
                  <c:v>0.93300000000000005</c:v>
                </c:pt>
                <c:pt idx="73">
                  <c:v>0.93300000000000005</c:v>
                </c:pt>
                <c:pt idx="74">
                  <c:v>0.93300000000000005</c:v>
                </c:pt>
                <c:pt idx="75">
                  <c:v>0.93300000000000005</c:v>
                </c:pt>
                <c:pt idx="76">
                  <c:v>0.93799999999999994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5384416"/>
        <c:axId val="615384808"/>
      </c:scatterChart>
      <c:valAx>
        <c:axId val="61538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5384808"/>
        <c:crosses val="autoZero"/>
        <c:crossBetween val="midCat"/>
      </c:valAx>
      <c:valAx>
        <c:axId val="615384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5384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ROC</a:t>
            </a:r>
            <a:r>
              <a:rPr lang="en-GB" baseline="0"/>
              <a:t> </a:t>
            </a:r>
            <a:r>
              <a:rPr lang="ru-RU" baseline="0"/>
              <a:t>для профиля, построенного по выборке из подсемейства</a:t>
            </a:r>
            <a:endParaRPr lang="ru-RU"/>
          </a:p>
        </c:rich>
      </c:tx>
      <c:layout>
        <c:manualLayout>
          <c:xMode val="edge"/>
          <c:yMode val="edge"/>
          <c:x val="0.10388188976378"/>
          <c:y val="4.62962962962963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2944444444444398E-2"/>
          <c:y val="0.17634259259259299"/>
          <c:w val="0.85349300087489099"/>
          <c:h val="0.68093394575678001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'roc для моего профиля'!$F$2:$F$100</c:f>
              <c:numCache>
                <c:formatCode>General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1.6000000000000014E-2</c:v>
                </c:pt>
                <c:pt idx="4">
                  <c:v>1.6000000000000014E-2</c:v>
                </c:pt>
                <c:pt idx="5">
                  <c:v>3.1000000000000028E-2</c:v>
                </c:pt>
                <c:pt idx="6">
                  <c:v>3.2000000000000028E-2</c:v>
                </c:pt>
                <c:pt idx="7">
                  <c:v>3.2000000000000028E-2</c:v>
                </c:pt>
                <c:pt idx="8">
                  <c:v>3.2000000000000028E-2</c:v>
                </c:pt>
                <c:pt idx="9">
                  <c:v>3.2000000000000028E-2</c:v>
                </c:pt>
                <c:pt idx="10">
                  <c:v>3.2000000000000028E-2</c:v>
                </c:pt>
                <c:pt idx="11">
                  <c:v>3.2000000000000028E-2</c:v>
                </c:pt>
                <c:pt idx="12">
                  <c:v>3.2000000000000028E-2</c:v>
                </c:pt>
                <c:pt idx="13">
                  <c:v>4.7000000000000042E-2</c:v>
                </c:pt>
                <c:pt idx="14">
                  <c:v>6.2000000000000055E-2</c:v>
                </c:pt>
                <c:pt idx="15">
                  <c:v>7.7999999999999958E-2</c:v>
                </c:pt>
                <c:pt idx="16">
                  <c:v>9.3999999999999972E-2</c:v>
                </c:pt>
                <c:pt idx="17">
                  <c:v>0.10899999999999999</c:v>
                </c:pt>
                <c:pt idx="18">
                  <c:v>0.11099999999999999</c:v>
                </c:pt>
                <c:pt idx="19">
                  <c:v>0.125</c:v>
                </c:pt>
                <c:pt idx="20">
                  <c:v>0.127</c:v>
                </c:pt>
                <c:pt idx="21">
                  <c:v>0.14100000000000001</c:v>
                </c:pt>
                <c:pt idx="22">
                  <c:v>0.14300000000000002</c:v>
                </c:pt>
                <c:pt idx="23">
                  <c:v>0.15600000000000003</c:v>
                </c:pt>
                <c:pt idx="24">
                  <c:v>0.17200000000000004</c:v>
                </c:pt>
                <c:pt idx="25">
                  <c:v>0.18700000000000006</c:v>
                </c:pt>
                <c:pt idx="26">
                  <c:v>0.20299999999999996</c:v>
                </c:pt>
                <c:pt idx="27">
                  <c:v>0.21899999999999997</c:v>
                </c:pt>
                <c:pt idx="28">
                  <c:v>0.23399999999999999</c:v>
                </c:pt>
                <c:pt idx="29">
                  <c:v>0.25</c:v>
                </c:pt>
                <c:pt idx="30">
                  <c:v>0.254</c:v>
                </c:pt>
                <c:pt idx="31">
                  <c:v>0.254</c:v>
                </c:pt>
                <c:pt idx="32">
                  <c:v>0.254</c:v>
                </c:pt>
                <c:pt idx="33">
                  <c:v>0.26600000000000001</c:v>
                </c:pt>
                <c:pt idx="34">
                  <c:v>0.27</c:v>
                </c:pt>
                <c:pt idx="35">
                  <c:v>0.27</c:v>
                </c:pt>
                <c:pt idx="36">
                  <c:v>0.27</c:v>
                </c:pt>
                <c:pt idx="37">
                  <c:v>0.27</c:v>
                </c:pt>
                <c:pt idx="38">
                  <c:v>0.27</c:v>
                </c:pt>
                <c:pt idx="39">
                  <c:v>0.27</c:v>
                </c:pt>
                <c:pt idx="40">
                  <c:v>0.28100000000000003</c:v>
                </c:pt>
                <c:pt idx="41">
                  <c:v>0.28600000000000003</c:v>
                </c:pt>
                <c:pt idx="42">
                  <c:v>0.29700000000000004</c:v>
                </c:pt>
                <c:pt idx="43">
                  <c:v>0.30200000000000005</c:v>
                </c:pt>
                <c:pt idx="44">
                  <c:v>0.30200000000000005</c:v>
                </c:pt>
                <c:pt idx="45">
                  <c:v>0.31200000000000006</c:v>
                </c:pt>
                <c:pt idx="46">
                  <c:v>0.32799999999999996</c:v>
                </c:pt>
                <c:pt idx="47">
                  <c:v>0.34399999999999997</c:v>
                </c:pt>
                <c:pt idx="48">
                  <c:v>0.35899999999999999</c:v>
                </c:pt>
                <c:pt idx="49">
                  <c:v>0.375</c:v>
                </c:pt>
                <c:pt idx="50">
                  <c:v>0.39100000000000001</c:v>
                </c:pt>
                <c:pt idx="51">
                  <c:v>0.39700000000000002</c:v>
                </c:pt>
                <c:pt idx="52">
                  <c:v>0.40600000000000003</c:v>
                </c:pt>
                <c:pt idx="53">
                  <c:v>0.42200000000000004</c:v>
                </c:pt>
                <c:pt idx="54">
                  <c:v>0.43700000000000006</c:v>
                </c:pt>
                <c:pt idx="55">
                  <c:v>0.45299999999999996</c:v>
                </c:pt>
                <c:pt idx="56">
                  <c:v>0.46899999999999997</c:v>
                </c:pt>
                <c:pt idx="57">
                  <c:v>0.48399999999999999</c:v>
                </c:pt>
                <c:pt idx="58">
                  <c:v>0.5</c:v>
                </c:pt>
                <c:pt idx="59">
                  <c:v>0.50800000000000001</c:v>
                </c:pt>
                <c:pt idx="60">
                  <c:v>0.51600000000000001</c:v>
                </c:pt>
                <c:pt idx="61">
                  <c:v>0.53100000000000003</c:v>
                </c:pt>
                <c:pt idx="62">
                  <c:v>0.54699999999999993</c:v>
                </c:pt>
                <c:pt idx="63">
                  <c:v>0.56200000000000006</c:v>
                </c:pt>
                <c:pt idx="64">
                  <c:v>0.57800000000000007</c:v>
                </c:pt>
                <c:pt idx="65">
                  <c:v>0.59399999999999997</c:v>
                </c:pt>
                <c:pt idx="66">
                  <c:v>0.60899999999999999</c:v>
                </c:pt>
                <c:pt idx="67">
                  <c:v>0.625</c:v>
                </c:pt>
                <c:pt idx="68">
                  <c:v>0.64100000000000001</c:v>
                </c:pt>
                <c:pt idx="69">
                  <c:v>0.65600000000000003</c:v>
                </c:pt>
                <c:pt idx="70">
                  <c:v>0.67199999999999993</c:v>
                </c:pt>
                <c:pt idx="71">
                  <c:v>0.68700000000000006</c:v>
                </c:pt>
                <c:pt idx="72">
                  <c:v>0.69799999999999995</c:v>
                </c:pt>
                <c:pt idx="73">
                  <c:v>0.70300000000000007</c:v>
                </c:pt>
                <c:pt idx="74">
                  <c:v>0.71899999999999997</c:v>
                </c:pt>
                <c:pt idx="75">
                  <c:v>0.73399999999999999</c:v>
                </c:pt>
                <c:pt idx="76">
                  <c:v>0.75</c:v>
                </c:pt>
                <c:pt idx="77">
                  <c:v>0.76600000000000001</c:v>
                </c:pt>
                <c:pt idx="78">
                  <c:v>0.78100000000000003</c:v>
                </c:pt>
                <c:pt idx="79">
                  <c:v>0.79699999999999993</c:v>
                </c:pt>
                <c:pt idx="80">
                  <c:v>0.81200000000000006</c:v>
                </c:pt>
                <c:pt idx="81">
                  <c:v>0.82800000000000007</c:v>
                </c:pt>
                <c:pt idx="82">
                  <c:v>0.84399999999999997</c:v>
                </c:pt>
                <c:pt idx="83">
                  <c:v>0.85899999999999999</c:v>
                </c:pt>
                <c:pt idx="84">
                  <c:v>0.875</c:v>
                </c:pt>
                <c:pt idx="85">
                  <c:v>0.89100000000000001</c:v>
                </c:pt>
                <c:pt idx="86">
                  <c:v>0.90600000000000003</c:v>
                </c:pt>
                <c:pt idx="87">
                  <c:v>0.92200000000000004</c:v>
                </c:pt>
                <c:pt idx="88">
                  <c:v>0.93700000000000006</c:v>
                </c:pt>
                <c:pt idx="89">
                  <c:v>0.95299999999999996</c:v>
                </c:pt>
                <c:pt idx="90">
                  <c:v>0.96899999999999997</c:v>
                </c:pt>
                <c:pt idx="91">
                  <c:v>0.98399999999999999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</c:numCache>
            </c:numRef>
          </c:xVal>
          <c:yVal>
            <c:numRef>
              <c:f>'roc для моего профиля'!$G$2:$G$100</c:f>
              <c:numCache>
                <c:formatCode>General</c:formatCode>
                <c:ptCount val="99"/>
                <c:pt idx="0">
                  <c:v>3.3000000000000002E-2</c:v>
                </c:pt>
                <c:pt idx="1">
                  <c:v>6.7000000000000004E-2</c:v>
                </c:pt>
                <c:pt idx="2">
                  <c:v>0.1</c:v>
                </c:pt>
                <c:pt idx="3">
                  <c:v>0.10299999999999999</c:v>
                </c:pt>
                <c:pt idx="4">
                  <c:v>0.13300000000000001</c:v>
                </c:pt>
                <c:pt idx="5">
                  <c:v>0.13800000000000001</c:v>
                </c:pt>
                <c:pt idx="6">
                  <c:v>0.16700000000000001</c:v>
                </c:pt>
                <c:pt idx="7">
                  <c:v>0.2</c:v>
                </c:pt>
                <c:pt idx="8">
                  <c:v>0.23300000000000001</c:v>
                </c:pt>
                <c:pt idx="9">
                  <c:v>0.26700000000000002</c:v>
                </c:pt>
                <c:pt idx="10">
                  <c:v>0.3</c:v>
                </c:pt>
                <c:pt idx="11">
                  <c:v>0.33300000000000002</c:v>
                </c:pt>
                <c:pt idx="12">
                  <c:v>0.36699999999999999</c:v>
                </c:pt>
                <c:pt idx="13">
                  <c:v>0.379</c:v>
                </c:pt>
                <c:pt idx="14">
                  <c:v>0.379</c:v>
                </c:pt>
                <c:pt idx="15">
                  <c:v>0.379</c:v>
                </c:pt>
                <c:pt idx="16">
                  <c:v>0.379</c:v>
                </c:pt>
                <c:pt idx="17">
                  <c:v>0.379</c:v>
                </c:pt>
                <c:pt idx="18">
                  <c:v>0.4</c:v>
                </c:pt>
                <c:pt idx="19">
                  <c:v>0.41399999999999998</c:v>
                </c:pt>
                <c:pt idx="20">
                  <c:v>0.433</c:v>
                </c:pt>
                <c:pt idx="21">
                  <c:v>0.44800000000000001</c:v>
                </c:pt>
                <c:pt idx="22">
                  <c:v>0.46700000000000003</c:v>
                </c:pt>
                <c:pt idx="23">
                  <c:v>0.48299999999999998</c:v>
                </c:pt>
                <c:pt idx="24">
                  <c:v>0.48299999999999998</c:v>
                </c:pt>
                <c:pt idx="25">
                  <c:v>0.48299999999999998</c:v>
                </c:pt>
                <c:pt idx="26">
                  <c:v>0.48299999999999998</c:v>
                </c:pt>
                <c:pt idx="27">
                  <c:v>0.48299999999999998</c:v>
                </c:pt>
                <c:pt idx="28">
                  <c:v>0.48299999999999998</c:v>
                </c:pt>
                <c:pt idx="29">
                  <c:v>0.48299999999999998</c:v>
                </c:pt>
                <c:pt idx="30">
                  <c:v>0.5</c:v>
                </c:pt>
                <c:pt idx="31">
                  <c:v>0.53300000000000003</c:v>
                </c:pt>
                <c:pt idx="32">
                  <c:v>0.56699999999999995</c:v>
                </c:pt>
                <c:pt idx="33">
                  <c:v>0.58599999999999997</c:v>
                </c:pt>
                <c:pt idx="34">
                  <c:v>0.6</c:v>
                </c:pt>
                <c:pt idx="35">
                  <c:v>0.63300000000000001</c:v>
                </c:pt>
                <c:pt idx="36">
                  <c:v>0.66700000000000004</c:v>
                </c:pt>
                <c:pt idx="37">
                  <c:v>0.7</c:v>
                </c:pt>
                <c:pt idx="38">
                  <c:v>0.73299999999999998</c:v>
                </c:pt>
                <c:pt idx="39">
                  <c:v>0.76700000000000002</c:v>
                </c:pt>
                <c:pt idx="40">
                  <c:v>0.79300000000000004</c:v>
                </c:pt>
                <c:pt idx="41">
                  <c:v>0.8</c:v>
                </c:pt>
                <c:pt idx="42">
                  <c:v>0.82799999999999996</c:v>
                </c:pt>
                <c:pt idx="43">
                  <c:v>0.83299999999999996</c:v>
                </c:pt>
                <c:pt idx="44">
                  <c:v>0.86699999999999999</c:v>
                </c:pt>
                <c:pt idx="45">
                  <c:v>0.89700000000000002</c:v>
                </c:pt>
                <c:pt idx="46">
                  <c:v>0.89700000000000002</c:v>
                </c:pt>
                <c:pt idx="47">
                  <c:v>0.89700000000000002</c:v>
                </c:pt>
                <c:pt idx="48">
                  <c:v>0.89700000000000002</c:v>
                </c:pt>
                <c:pt idx="49">
                  <c:v>0.89700000000000002</c:v>
                </c:pt>
                <c:pt idx="50">
                  <c:v>0.89700000000000002</c:v>
                </c:pt>
                <c:pt idx="51">
                  <c:v>0.9</c:v>
                </c:pt>
                <c:pt idx="52">
                  <c:v>0.93100000000000005</c:v>
                </c:pt>
                <c:pt idx="53">
                  <c:v>0.93100000000000005</c:v>
                </c:pt>
                <c:pt idx="54">
                  <c:v>0.93100000000000005</c:v>
                </c:pt>
                <c:pt idx="55">
                  <c:v>0.93100000000000005</c:v>
                </c:pt>
                <c:pt idx="56">
                  <c:v>0.93100000000000005</c:v>
                </c:pt>
                <c:pt idx="57">
                  <c:v>0.93100000000000005</c:v>
                </c:pt>
                <c:pt idx="58">
                  <c:v>0.93100000000000005</c:v>
                </c:pt>
                <c:pt idx="59">
                  <c:v>0.93300000000000005</c:v>
                </c:pt>
                <c:pt idx="60">
                  <c:v>0.96599999999999997</c:v>
                </c:pt>
                <c:pt idx="61">
                  <c:v>0.96599999999999997</c:v>
                </c:pt>
                <c:pt idx="62">
                  <c:v>0.96599999999999997</c:v>
                </c:pt>
                <c:pt idx="63">
                  <c:v>0.96599999999999997</c:v>
                </c:pt>
                <c:pt idx="64">
                  <c:v>0.96599999999999997</c:v>
                </c:pt>
                <c:pt idx="65">
                  <c:v>0.96599999999999997</c:v>
                </c:pt>
                <c:pt idx="66">
                  <c:v>0.96599999999999997</c:v>
                </c:pt>
                <c:pt idx="67">
                  <c:v>0.96599999999999997</c:v>
                </c:pt>
                <c:pt idx="68">
                  <c:v>0.96599999999999997</c:v>
                </c:pt>
                <c:pt idx="69">
                  <c:v>0.96599999999999997</c:v>
                </c:pt>
                <c:pt idx="70">
                  <c:v>0.96599999999999997</c:v>
                </c:pt>
                <c:pt idx="71">
                  <c:v>0.96599999999999997</c:v>
                </c:pt>
                <c:pt idx="72">
                  <c:v>0.96699999999999997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5387160"/>
        <c:axId val="615387552"/>
      </c:scatterChart>
      <c:valAx>
        <c:axId val="615387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5387552"/>
        <c:crosses val="autoZero"/>
        <c:crossBetween val="midCat"/>
      </c:valAx>
      <c:valAx>
        <c:axId val="61538755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5387160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13</xdr:row>
      <xdr:rowOff>19050</xdr:rowOff>
    </xdr:from>
    <xdr:to>
      <xdr:col>12</xdr:col>
      <xdr:colOff>673100</xdr:colOff>
      <xdr:row>26</xdr:row>
      <xdr:rowOff>120650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9</xdr:row>
      <xdr:rowOff>82550</xdr:rowOff>
    </xdr:from>
    <xdr:to>
      <xdr:col>13</xdr:col>
      <xdr:colOff>463550</xdr:colOff>
      <xdr:row>22</xdr:row>
      <xdr:rowOff>184150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317500</xdr:colOff>
      <xdr:row>2</xdr:row>
      <xdr:rowOff>63500</xdr:rowOff>
    </xdr:from>
    <xdr:to>
      <xdr:col>13</xdr:col>
      <xdr:colOff>762000</xdr:colOff>
      <xdr:row>15</xdr:row>
      <xdr:rowOff>165100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355600</xdr:colOff>
      <xdr:row>1</xdr:row>
      <xdr:rowOff>165100</xdr:rowOff>
    </xdr:from>
    <xdr:to>
      <xdr:col>13</xdr:col>
      <xdr:colOff>800100</xdr:colOff>
      <xdr:row>15</xdr:row>
      <xdr:rowOff>63500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opLeftCell="A70" workbookViewId="0">
      <selection activeCell="J2" sqref="J2"/>
    </sheetView>
  </sheetViews>
  <sheetFormatPr defaultColWidth="11" defaultRowHeight="15.75" x14ac:dyDescent="0.25"/>
  <cols>
    <col min="8" max="8" width="27.875" customWidth="1"/>
    <col min="9" max="9" width="11.875" customWidth="1"/>
    <col min="10" max="11" width="12.125" customWidth="1"/>
    <col min="12" max="12" width="30.37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528</v>
      </c>
      <c r="J1" t="s">
        <v>520</v>
      </c>
      <c r="K1" t="s">
        <v>521</v>
      </c>
      <c r="L1" t="s">
        <v>8</v>
      </c>
    </row>
    <row r="2" spans="1:12" x14ac:dyDescent="0.25">
      <c r="A2" t="s">
        <v>9</v>
      </c>
      <c r="B2" t="s">
        <v>10</v>
      </c>
      <c r="C2" t="s">
        <v>11</v>
      </c>
      <c r="D2" t="s">
        <v>12</v>
      </c>
      <c r="E2" t="s">
        <v>13</v>
      </c>
      <c r="F2">
        <v>541</v>
      </c>
      <c r="H2" t="s">
        <v>14</v>
      </c>
      <c r="I2" t="str">
        <f>IF(OR(H2="PF13855;PF01582;",H2=$H$4),"+","-")</f>
        <v>-</v>
      </c>
      <c r="J2">
        <f>COUNTIF(profile_from_seed!$A$2:$A$78,Млеки!B2)</f>
        <v>1</v>
      </c>
      <c r="K2">
        <f>COUNTIF(myprofile!$A$2:$A$93,Млеки!B2)</f>
        <v>1</v>
      </c>
      <c r="L2" t="s">
        <v>15</v>
      </c>
    </row>
    <row r="3" spans="1:12" x14ac:dyDescent="0.25">
      <c r="A3" t="s">
        <v>16</v>
      </c>
      <c r="B3" t="s">
        <v>17</v>
      </c>
      <c r="C3" t="s">
        <v>18</v>
      </c>
      <c r="D3" t="s">
        <v>19</v>
      </c>
      <c r="E3" t="s">
        <v>13</v>
      </c>
      <c r="F3">
        <v>556</v>
      </c>
      <c r="H3" t="s">
        <v>20</v>
      </c>
      <c r="I3" t="str">
        <f t="shared" ref="I3:I66" si="0">IF(OR(H3="PF13855;PF01582;",H3=$H$4),"+","-")</f>
        <v>-</v>
      </c>
      <c r="J3">
        <f>COUNTIF(profile_from_seed!$A$2:$A$78,Млеки!B3)</f>
        <v>1</v>
      </c>
      <c r="K3">
        <f>COUNTIF(myprofile!$A$2:$A$93,Млеки!B3)</f>
        <v>1</v>
      </c>
      <c r="L3" t="s">
        <v>15</v>
      </c>
    </row>
    <row r="4" spans="1:12" x14ac:dyDescent="0.25">
      <c r="A4" t="s">
        <v>21</v>
      </c>
      <c r="B4" t="s">
        <v>22</v>
      </c>
      <c r="C4" t="s">
        <v>23</v>
      </c>
      <c r="D4" t="s">
        <v>24</v>
      </c>
      <c r="E4" t="s">
        <v>13</v>
      </c>
      <c r="F4">
        <v>575</v>
      </c>
      <c r="H4" t="s">
        <v>25</v>
      </c>
      <c r="I4" t="str">
        <f t="shared" si="0"/>
        <v>+</v>
      </c>
      <c r="J4">
        <f>COUNTIF(profile_from_seed!$A$2:$A$78,Млеки!B4)</f>
        <v>1</v>
      </c>
      <c r="K4">
        <f>COUNTIF(myprofile!$A$2:$A$93,Млеки!B4)</f>
        <v>1</v>
      </c>
      <c r="L4" t="s">
        <v>15</v>
      </c>
    </row>
    <row r="5" spans="1:12" x14ac:dyDescent="0.25">
      <c r="A5" t="s">
        <v>26</v>
      </c>
      <c r="B5" t="s">
        <v>27</v>
      </c>
      <c r="C5" t="s">
        <v>28</v>
      </c>
      <c r="D5" t="s">
        <v>29</v>
      </c>
      <c r="E5" t="s">
        <v>30</v>
      </c>
      <c r="F5">
        <v>570</v>
      </c>
      <c r="H5" t="s">
        <v>25</v>
      </c>
      <c r="I5" t="str">
        <f t="shared" si="0"/>
        <v>+</v>
      </c>
      <c r="J5">
        <f>COUNTIF(profile_from_seed!$A$2:$A$78,Млеки!B5)</f>
        <v>1</v>
      </c>
      <c r="K5">
        <f>COUNTIF(myprofile!$A$2:$A$93,Млеки!B5)</f>
        <v>1</v>
      </c>
      <c r="L5" t="s">
        <v>31</v>
      </c>
    </row>
    <row r="6" spans="1:12" x14ac:dyDescent="0.25">
      <c r="A6" t="s">
        <v>32</v>
      </c>
      <c r="B6" t="s">
        <v>33</v>
      </c>
      <c r="C6" t="s">
        <v>34</v>
      </c>
      <c r="D6" t="s">
        <v>35</v>
      </c>
      <c r="E6" t="s">
        <v>36</v>
      </c>
      <c r="F6">
        <v>696</v>
      </c>
      <c r="H6" t="s">
        <v>37</v>
      </c>
      <c r="I6" t="str">
        <f t="shared" si="0"/>
        <v>-</v>
      </c>
      <c r="J6">
        <f>COUNTIF(profile_from_seed!$A$2:$A$78,Млеки!B6)</f>
        <v>1</v>
      </c>
      <c r="K6">
        <f>COUNTIF(myprofile!$A$2:$A$93,Млеки!B6)</f>
        <v>1</v>
      </c>
      <c r="L6" t="s">
        <v>31</v>
      </c>
    </row>
    <row r="7" spans="1:12" x14ac:dyDescent="0.25">
      <c r="A7" t="s">
        <v>38</v>
      </c>
      <c r="B7" t="s">
        <v>39</v>
      </c>
      <c r="C7" t="s">
        <v>40</v>
      </c>
      <c r="D7" t="s">
        <v>41</v>
      </c>
      <c r="E7" t="s">
        <v>30</v>
      </c>
      <c r="F7">
        <v>576</v>
      </c>
      <c r="H7" t="s">
        <v>42</v>
      </c>
      <c r="I7" t="str">
        <f t="shared" si="0"/>
        <v>-</v>
      </c>
      <c r="J7">
        <f>COUNTIF(profile_from_seed!$A$2:$A$78,Млеки!B7)</f>
        <v>1</v>
      </c>
      <c r="K7">
        <f>COUNTIF(myprofile!$A$2:$A$93,Млеки!B7)</f>
        <v>1</v>
      </c>
      <c r="L7" t="s">
        <v>31</v>
      </c>
    </row>
    <row r="8" spans="1:12" x14ac:dyDescent="0.25">
      <c r="A8" t="s">
        <v>43</v>
      </c>
      <c r="B8" t="s">
        <v>44</v>
      </c>
      <c r="C8" t="s">
        <v>45</v>
      </c>
      <c r="D8" t="s">
        <v>46</v>
      </c>
      <c r="E8" t="s">
        <v>30</v>
      </c>
      <c r="F8">
        <v>567</v>
      </c>
      <c r="H8" t="s">
        <v>25</v>
      </c>
      <c r="I8" t="str">
        <f t="shared" si="0"/>
        <v>+</v>
      </c>
      <c r="J8">
        <f>COUNTIF(profile_from_seed!$A$2:$A$78,Млеки!B8)</f>
        <v>1</v>
      </c>
      <c r="K8">
        <f>COUNTIF(myprofile!$A$2:$A$93,Млеки!B8)</f>
        <v>1</v>
      </c>
      <c r="L8" t="s">
        <v>31</v>
      </c>
    </row>
    <row r="9" spans="1:12" x14ac:dyDescent="0.25">
      <c r="A9" t="s">
        <v>47</v>
      </c>
      <c r="B9" t="s">
        <v>48</v>
      </c>
      <c r="C9" t="s">
        <v>49</v>
      </c>
      <c r="D9" t="s">
        <v>50</v>
      </c>
      <c r="E9" t="s">
        <v>13</v>
      </c>
      <c r="F9">
        <v>696</v>
      </c>
      <c r="H9" t="s">
        <v>37</v>
      </c>
      <c r="I9" t="str">
        <f t="shared" si="0"/>
        <v>-</v>
      </c>
      <c r="J9">
        <f>COUNTIF(profile_from_seed!$A$2:$A$78,Млеки!B9)</f>
        <v>1</v>
      </c>
      <c r="K9">
        <f>COUNTIF(myprofile!$A$2:$A$93,Млеки!B9)</f>
        <v>1</v>
      </c>
      <c r="L9" t="s">
        <v>15</v>
      </c>
    </row>
    <row r="10" spans="1:12" x14ac:dyDescent="0.25">
      <c r="A10" t="s">
        <v>51</v>
      </c>
      <c r="B10" t="s">
        <v>52</v>
      </c>
      <c r="C10" t="s">
        <v>34</v>
      </c>
      <c r="D10" t="s">
        <v>35</v>
      </c>
      <c r="E10" t="s">
        <v>30</v>
      </c>
      <c r="F10">
        <v>695</v>
      </c>
      <c r="H10" t="s">
        <v>37</v>
      </c>
      <c r="I10" t="str">
        <f t="shared" si="0"/>
        <v>-</v>
      </c>
      <c r="J10">
        <f>COUNTIF(profile_from_seed!$A$2:$A$78,Млеки!B10)</f>
        <v>1</v>
      </c>
      <c r="K10">
        <f>COUNTIF(myprofile!$A$2:$A$93,Млеки!B10)</f>
        <v>1</v>
      </c>
      <c r="L10" t="s">
        <v>31</v>
      </c>
    </row>
    <row r="11" spans="1:12" x14ac:dyDescent="0.25">
      <c r="A11" t="s">
        <v>53</v>
      </c>
      <c r="B11" t="s">
        <v>54</v>
      </c>
      <c r="C11" t="s">
        <v>55</v>
      </c>
      <c r="D11" t="s">
        <v>29</v>
      </c>
      <c r="E11" t="s">
        <v>36</v>
      </c>
      <c r="F11">
        <v>570</v>
      </c>
      <c r="H11" t="s">
        <v>25</v>
      </c>
      <c r="I11" t="str">
        <f t="shared" si="0"/>
        <v>+</v>
      </c>
      <c r="J11">
        <f>COUNTIF(profile_from_seed!$A$2:$A$78,Млеки!B11)</f>
        <v>1</v>
      </c>
      <c r="K11">
        <f>COUNTIF(myprofile!$A$2:$A$93,Млеки!B11)</f>
        <v>1</v>
      </c>
      <c r="L11" t="s">
        <v>31</v>
      </c>
    </row>
    <row r="12" spans="1:12" x14ac:dyDescent="0.25">
      <c r="A12" t="s">
        <v>56</v>
      </c>
      <c r="B12" t="s">
        <v>57</v>
      </c>
      <c r="C12" t="s">
        <v>40</v>
      </c>
      <c r="D12" t="s">
        <v>58</v>
      </c>
      <c r="E12" t="s">
        <v>36</v>
      </c>
      <c r="F12">
        <v>576</v>
      </c>
      <c r="H12" t="s">
        <v>25</v>
      </c>
      <c r="I12" t="str">
        <f t="shared" si="0"/>
        <v>+</v>
      </c>
      <c r="J12">
        <f>COUNTIF(profile_from_seed!$A$2:$A$78,Млеки!B12)</f>
        <v>1</v>
      </c>
      <c r="K12">
        <f>COUNTIF(myprofile!$A$2:$A$93,Млеки!B12)</f>
        <v>1</v>
      </c>
      <c r="L12" t="s">
        <v>31</v>
      </c>
    </row>
    <row r="13" spans="1:12" x14ac:dyDescent="0.25">
      <c r="A13" t="s">
        <v>59</v>
      </c>
      <c r="B13" t="s">
        <v>60</v>
      </c>
      <c r="C13" t="s">
        <v>61</v>
      </c>
      <c r="D13" t="s">
        <v>62</v>
      </c>
      <c r="E13" t="s">
        <v>13</v>
      </c>
      <c r="F13">
        <v>570</v>
      </c>
      <c r="H13" t="s">
        <v>14</v>
      </c>
      <c r="I13" t="str">
        <f t="shared" si="0"/>
        <v>-</v>
      </c>
      <c r="J13">
        <f>COUNTIF(profile_from_seed!$A$2:$A$78,Млеки!B13)</f>
        <v>1</v>
      </c>
      <c r="K13">
        <f>COUNTIF(myprofile!$A$2:$A$93,Млеки!B13)</f>
        <v>1</v>
      </c>
      <c r="L13" t="s">
        <v>15</v>
      </c>
    </row>
    <row r="14" spans="1:12" x14ac:dyDescent="0.25">
      <c r="A14" t="s">
        <v>63</v>
      </c>
      <c r="B14" t="s">
        <v>64</v>
      </c>
      <c r="C14" t="s">
        <v>40</v>
      </c>
      <c r="D14" t="s">
        <v>65</v>
      </c>
      <c r="E14" t="s">
        <v>13</v>
      </c>
      <c r="F14">
        <v>569</v>
      </c>
      <c r="H14" t="s">
        <v>42</v>
      </c>
      <c r="I14" t="str">
        <f t="shared" si="0"/>
        <v>-</v>
      </c>
      <c r="J14">
        <f>COUNTIF(profile_from_seed!$A$2:$A$78,Млеки!B14)</f>
        <v>1</v>
      </c>
      <c r="K14">
        <f>COUNTIF(myprofile!$A$2:$A$93,Млеки!B14)</f>
        <v>1</v>
      </c>
      <c r="L14" t="s">
        <v>15</v>
      </c>
    </row>
    <row r="15" spans="1:12" x14ac:dyDescent="0.25">
      <c r="A15" t="s">
        <v>66</v>
      </c>
      <c r="B15" t="s">
        <v>67</v>
      </c>
      <c r="C15" t="s">
        <v>68</v>
      </c>
      <c r="D15" t="s">
        <v>69</v>
      </c>
      <c r="E15" t="s">
        <v>30</v>
      </c>
      <c r="F15">
        <v>614</v>
      </c>
      <c r="H15" t="s">
        <v>37</v>
      </c>
      <c r="I15" t="str">
        <f t="shared" si="0"/>
        <v>-</v>
      </c>
      <c r="J15">
        <f>COUNTIF(profile_from_seed!$A$2:$A$78,Млеки!B15)</f>
        <v>1</v>
      </c>
      <c r="K15">
        <f>COUNTIF(myprofile!$A$2:$A$93,Млеки!B15)</f>
        <v>1</v>
      </c>
      <c r="L15" t="s">
        <v>31</v>
      </c>
    </row>
    <row r="16" spans="1:12" x14ac:dyDescent="0.25">
      <c r="A16" t="s">
        <v>70</v>
      </c>
      <c r="B16" t="s">
        <v>71</v>
      </c>
      <c r="C16" t="s">
        <v>72</v>
      </c>
      <c r="D16" t="s">
        <v>73</v>
      </c>
      <c r="E16" t="s">
        <v>13</v>
      </c>
      <c r="F16">
        <v>599</v>
      </c>
      <c r="H16" t="s">
        <v>25</v>
      </c>
      <c r="I16" t="str">
        <f t="shared" si="0"/>
        <v>+</v>
      </c>
      <c r="J16">
        <f>COUNTIF(profile_from_seed!$A$2:$A$78,Млеки!B16)</f>
        <v>1</v>
      </c>
      <c r="K16">
        <f>COUNTIF(myprofile!$A$2:$A$93,Млеки!B16)</f>
        <v>1</v>
      </c>
      <c r="L16" t="s">
        <v>15</v>
      </c>
    </row>
    <row r="17" spans="1:12" x14ac:dyDescent="0.25">
      <c r="A17" t="s">
        <v>74</v>
      </c>
      <c r="B17" t="s">
        <v>75</v>
      </c>
      <c r="C17" t="s">
        <v>76</v>
      </c>
      <c r="D17" t="s">
        <v>77</v>
      </c>
      <c r="E17" t="s">
        <v>36</v>
      </c>
      <c r="F17">
        <v>566</v>
      </c>
      <c r="H17" t="s">
        <v>14</v>
      </c>
      <c r="I17" t="str">
        <f t="shared" si="0"/>
        <v>-</v>
      </c>
      <c r="J17">
        <f>COUNTIF(profile_from_seed!$A$2:$A$78,Млеки!B17)</f>
        <v>1</v>
      </c>
      <c r="K17">
        <f>COUNTIF(myprofile!$A$2:$A$93,Млеки!B17)</f>
        <v>1</v>
      </c>
      <c r="L17" t="s">
        <v>31</v>
      </c>
    </row>
    <row r="18" spans="1:12" x14ac:dyDescent="0.25">
      <c r="A18" t="s">
        <v>78</v>
      </c>
      <c r="B18" t="s">
        <v>79</v>
      </c>
      <c r="C18" t="s">
        <v>80</v>
      </c>
      <c r="D18" t="s">
        <v>81</v>
      </c>
      <c r="E18" t="s">
        <v>13</v>
      </c>
      <c r="F18">
        <v>410</v>
      </c>
      <c r="H18" t="s">
        <v>14</v>
      </c>
      <c r="I18" t="str">
        <f t="shared" si="0"/>
        <v>-</v>
      </c>
      <c r="J18">
        <f>COUNTIF(profile_from_seed!$A$2:$A$78,Млеки!B18)</f>
        <v>0</v>
      </c>
      <c r="K18">
        <f>COUNTIF(myprofile!$A$2:$A$93,Млеки!B18)</f>
        <v>1</v>
      </c>
      <c r="L18" t="s">
        <v>15</v>
      </c>
    </row>
    <row r="19" spans="1:12" x14ac:dyDescent="0.25">
      <c r="A19" t="s">
        <v>82</v>
      </c>
      <c r="B19" t="s">
        <v>83</v>
      </c>
      <c r="C19" t="s">
        <v>84</v>
      </c>
      <c r="D19" t="s">
        <v>85</v>
      </c>
      <c r="E19" t="s">
        <v>30</v>
      </c>
      <c r="F19">
        <v>296</v>
      </c>
      <c r="H19" t="s">
        <v>86</v>
      </c>
      <c r="I19" t="str">
        <f t="shared" si="0"/>
        <v>-</v>
      </c>
      <c r="J19">
        <f>COUNTIF(profile_from_seed!$A$2:$A$78,Млеки!B19)</f>
        <v>0</v>
      </c>
      <c r="K19">
        <f>COUNTIF(myprofile!$A$2:$A$93,Млеки!B19)</f>
        <v>0</v>
      </c>
      <c r="L19" t="s">
        <v>31</v>
      </c>
    </row>
    <row r="20" spans="1:12" x14ac:dyDescent="0.25">
      <c r="A20" t="s">
        <v>87</v>
      </c>
      <c r="B20" t="s">
        <v>88</v>
      </c>
      <c r="C20" t="s">
        <v>84</v>
      </c>
      <c r="D20" t="s">
        <v>85</v>
      </c>
      <c r="E20" t="s">
        <v>36</v>
      </c>
      <c r="F20">
        <v>296</v>
      </c>
      <c r="H20" t="s">
        <v>86</v>
      </c>
      <c r="I20" t="str">
        <f t="shared" si="0"/>
        <v>-</v>
      </c>
      <c r="J20">
        <f>COUNTIF(profile_from_seed!$A$2:$A$78,Млеки!B20)</f>
        <v>0</v>
      </c>
      <c r="K20">
        <f>COUNTIF(myprofile!$A$2:$A$93,Млеки!B20)</f>
        <v>0</v>
      </c>
      <c r="L20" t="s">
        <v>31</v>
      </c>
    </row>
    <row r="21" spans="1:12" x14ac:dyDescent="0.25">
      <c r="A21" t="s">
        <v>89</v>
      </c>
      <c r="B21" t="s">
        <v>90</v>
      </c>
      <c r="C21" t="s">
        <v>84</v>
      </c>
      <c r="D21" t="s">
        <v>91</v>
      </c>
      <c r="E21" t="s">
        <v>92</v>
      </c>
      <c r="F21">
        <v>296</v>
      </c>
      <c r="H21" t="s">
        <v>86</v>
      </c>
      <c r="I21" t="str">
        <f t="shared" si="0"/>
        <v>-</v>
      </c>
      <c r="J21">
        <f>COUNTIF(profile_from_seed!$A$2:$A$78,Млеки!B21)</f>
        <v>0</v>
      </c>
      <c r="K21">
        <f>COUNTIF(myprofile!$A$2:$A$93,Млеки!B21)</f>
        <v>0</v>
      </c>
    </row>
    <row r="22" spans="1:12" x14ac:dyDescent="0.25">
      <c r="A22" t="s">
        <v>93</v>
      </c>
      <c r="B22" t="s">
        <v>94</v>
      </c>
      <c r="C22" t="s">
        <v>95</v>
      </c>
      <c r="D22" t="s">
        <v>96</v>
      </c>
      <c r="E22" t="s">
        <v>30</v>
      </c>
      <c r="F22">
        <v>795</v>
      </c>
      <c r="H22" t="s">
        <v>97</v>
      </c>
      <c r="I22" t="str">
        <f t="shared" si="0"/>
        <v>-</v>
      </c>
      <c r="J22">
        <f>COUNTIF(profile_from_seed!$A$2:$A$78,Млеки!B22)</f>
        <v>1</v>
      </c>
      <c r="K22">
        <f>COUNTIF(myprofile!$A$2:$A$93,Млеки!B22)</f>
        <v>1</v>
      </c>
      <c r="L22" t="s">
        <v>31</v>
      </c>
    </row>
    <row r="23" spans="1:12" x14ac:dyDescent="0.25">
      <c r="A23" t="s">
        <v>98</v>
      </c>
      <c r="B23" t="s">
        <v>99</v>
      </c>
      <c r="C23" t="s">
        <v>100</v>
      </c>
      <c r="D23" t="s">
        <v>101</v>
      </c>
      <c r="E23" t="s">
        <v>102</v>
      </c>
      <c r="F23">
        <v>784</v>
      </c>
      <c r="H23" t="s">
        <v>103</v>
      </c>
      <c r="I23" t="str">
        <f t="shared" si="0"/>
        <v>-</v>
      </c>
      <c r="J23">
        <f>COUNTIF(profile_from_seed!$A$2:$A$78,Млеки!B23)</f>
        <v>0</v>
      </c>
      <c r="K23">
        <f>COUNTIF(myprofile!$A$2:$A$93,Млеки!B23)</f>
        <v>1</v>
      </c>
      <c r="L23" t="s">
        <v>15</v>
      </c>
    </row>
    <row r="24" spans="1:12" x14ac:dyDescent="0.25">
      <c r="A24" t="s">
        <v>104</v>
      </c>
      <c r="B24" t="s">
        <v>105</v>
      </c>
      <c r="C24" t="s">
        <v>106</v>
      </c>
      <c r="D24" t="s">
        <v>107</v>
      </c>
      <c r="E24" t="s">
        <v>13</v>
      </c>
      <c r="F24">
        <v>784</v>
      </c>
      <c r="H24" t="s">
        <v>103</v>
      </c>
      <c r="I24" t="str">
        <f t="shared" si="0"/>
        <v>-</v>
      </c>
      <c r="J24">
        <f>COUNTIF(profile_from_seed!$A$2:$A$78,Млеки!B24)</f>
        <v>0</v>
      </c>
      <c r="K24">
        <f>COUNTIF(myprofile!$A$2:$A$93,Млеки!B24)</f>
        <v>1</v>
      </c>
      <c r="L24" t="s">
        <v>15</v>
      </c>
    </row>
    <row r="25" spans="1:12" x14ac:dyDescent="0.25">
      <c r="A25" t="s">
        <v>108</v>
      </c>
      <c r="B25" t="s">
        <v>109</v>
      </c>
      <c r="C25" t="s">
        <v>100</v>
      </c>
      <c r="D25" t="s">
        <v>110</v>
      </c>
      <c r="E25" t="s">
        <v>30</v>
      </c>
      <c r="F25">
        <v>784</v>
      </c>
      <c r="H25" t="s">
        <v>111</v>
      </c>
      <c r="I25" t="str">
        <f t="shared" si="0"/>
        <v>-</v>
      </c>
      <c r="J25">
        <f>COUNTIF(profile_from_seed!$A$2:$A$78,Млеки!B25)</f>
        <v>0</v>
      </c>
      <c r="K25">
        <f>COUNTIF(myprofile!$A$2:$A$93,Млеки!B25)</f>
        <v>1</v>
      </c>
      <c r="L25" t="s">
        <v>31</v>
      </c>
    </row>
    <row r="26" spans="1:12" x14ac:dyDescent="0.25">
      <c r="A26" t="s">
        <v>112</v>
      </c>
      <c r="B26" t="s">
        <v>113</v>
      </c>
      <c r="C26" t="s">
        <v>114</v>
      </c>
      <c r="D26" t="s">
        <v>115</v>
      </c>
      <c r="E26" t="s">
        <v>116</v>
      </c>
      <c r="F26">
        <v>838</v>
      </c>
      <c r="H26" t="s">
        <v>111</v>
      </c>
      <c r="I26" t="str">
        <f t="shared" si="0"/>
        <v>-</v>
      </c>
      <c r="J26">
        <f>COUNTIF(profile_from_seed!$A$2:$A$78,Млеки!B26)</f>
        <v>1</v>
      </c>
      <c r="K26">
        <f>COUNTIF(myprofile!$A$2:$A$93,Млеки!B26)</f>
        <v>1</v>
      </c>
      <c r="L26" t="s">
        <v>31</v>
      </c>
    </row>
    <row r="27" spans="1:12" x14ac:dyDescent="0.25">
      <c r="A27" t="s">
        <v>117</v>
      </c>
      <c r="B27" t="s">
        <v>118</v>
      </c>
      <c r="C27" t="s">
        <v>119</v>
      </c>
      <c r="D27" t="s">
        <v>120</v>
      </c>
      <c r="E27" t="s">
        <v>13</v>
      </c>
      <c r="F27">
        <v>858</v>
      </c>
      <c r="H27" t="s">
        <v>121</v>
      </c>
      <c r="I27" t="str">
        <f t="shared" si="0"/>
        <v>+</v>
      </c>
      <c r="J27">
        <f>COUNTIF(profile_from_seed!$A$2:$A$78,Млеки!B27)</f>
        <v>1</v>
      </c>
      <c r="K27">
        <f>COUNTIF(myprofile!$A$2:$A$93,Млеки!B27)</f>
        <v>1</v>
      </c>
      <c r="L27" t="s">
        <v>15</v>
      </c>
    </row>
    <row r="28" spans="1:12" x14ac:dyDescent="0.25">
      <c r="A28" t="s">
        <v>122</v>
      </c>
      <c r="B28" t="s">
        <v>123</v>
      </c>
      <c r="C28" t="s">
        <v>34</v>
      </c>
      <c r="D28" t="s">
        <v>50</v>
      </c>
      <c r="E28" t="s">
        <v>124</v>
      </c>
      <c r="F28">
        <v>696</v>
      </c>
      <c r="H28" t="s">
        <v>37</v>
      </c>
      <c r="I28" t="str">
        <f t="shared" si="0"/>
        <v>-</v>
      </c>
      <c r="J28">
        <f>COUNTIF(profile_from_seed!$A$2:$A$78,Млеки!B28)</f>
        <v>1</v>
      </c>
      <c r="K28">
        <f>COUNTIF(myprofile!$A$2:$A$93,Млеки!B28)</f>
        <v>1</v>
      </c>
      <c r="L28" t="s">
        <v>15</v>
      </c>
    </row>
    <row r="29" spans="1:12" x14ac:dyDescent="0.25">
      <c r="A29" t="s">
        <v>125</v>
      </c>
      <c r="B29" t="s">
        <v>126</v>
      </c>
      <c r="C29" t="s">
        <v>127</v>
      </c>
      <c r="D29" t="s">
        <v>128</v>
      </c>
      <c r="E29" t="s">
        <v>30</v>
      </c>
      <c r="F29">
        <v>574</v>
      </c>
      <c r="H29" t="s">
        <v>25</v>
      </c>
      <c r="I29" t="str">
        <f t="shared" si="0"/>
        <v>+</v>
      </c>
      <c r="J29">
        <f>COUNTIF(profile_from_seed!$A$2:$A$78,Млеки!B29)</f>
        <v>1</v>
      </c>
      <c r="K29">
        <f>COUNTIF(myprofile!$A$2:$A$93,Млеки!B29)</f>
        <v>1</v>
      </c>
      <c r="L29" t="s">
        <v>31</v>
      </c>
    </row>
    <row r="30" spans="1:12" x14ac:dyDescent="0.25">
      <c r="A30" t="s">
        <v>129</v>
      </c>
      <c r="B30" t="s">
        <v>130</v>
      </c>
      <c r="C30" t="s">
        <v>131</v>
      </c>
      <c r="D30" t="s">
        <v>132</v>
      </c>
      <c r="E30" t="s">
        <v>13</v>
      </c>
      <c r="F30">
        <v>686</v>
      </c>
      <c r="H30" t="s">
        <v>133</v>
      </c>
      <c r="I30" t="str">
        <f t="shared" si="0"/>
        <v>-</v>
      </c>
      <c r="J30">
        <f>COUNTIF(profile_from_seed!$A$2:$A$78,Млеки!B30)</f>
        <v>1</v>
      </c>
      <c r="K30">
        <f>COUNTIF(myprofile!$A$2:$A$93,Млеки!B30)</f>
        <v>1</v>
      </c>
      <c r="L30" t="s">
        <v>15</v>
      </c>
    </row>
    <row r="31" spans="1:12" x14ac:dyDescent="0.25">
      <c r="A31" t="s">
        <v>134</v>
      </c>
      <c r="B31" t="s">
        <v>135</v>
      </c>
      <c r="C31" t="s">
        <v>136</v>
      </c>
      <c r="D31" t="s">
        <v>137</v>
      </c>
      <c r="E31" t="s">
        <v>30</v>
      </c>
      <c r="F31">
        <v>537</v>
      </c>
      <c r="H31" t="s">
        <v>25</v>
      </c>
      <c r="I31" t="str">
        <f t="shared" si="0"/>
        <v>+</v>
      </c>
      <c r="J31">
        <f>COUNTIF(profile_from_seed!$A$2:$A$78,Млеки!B31)</f>
        <v>1</v>
      </c>
      <c r="K31">
        <f>COUNTIF(myprofile!$A$2:$A$93,Млеки!B31)</f>
        <v>1</v>
      </c>
      <c r="L31" t="s">
        <v>31</v>
      </c>
    </row>
    <row r="32" spans="1:12" x14ac:dyDescent="0.25">
      <c r="A32" t="s">
        <v>138</v>
      </c>
      <c r="B32" t="s">
        <v>139</v>
      </c>
      <c r="C32" t="s">
        <v>55</v>
      </c>
      <c r="D32" t="s">
        <v>140</v>
      </c>
      <c r="E32" t="s">
        <v>141</v>
      </c>
      <c r="F32">
        <v>570</v>
      </c>
      <c r="H32" t="s">
        <v>14</v>
      </c>
      <c r="I32" t="str">
        <f t="shared" si="0"/>
        <v>-</v>
      </c>
      <c r="J32">
        <f>COUNTIF(profile_from_seed!$A$2:$A$78,Млеки!B32)</f>
        <v>1</v>
      </c>
      <c r="K32">
        <f>COUNTIF(myprofile!$A$2:$A$93,Млеки!B32)</f>
        <v>1</v>
      </c>
      <c r="L32" t="s">
        <v>15</v>
      </c>
    </row>
    <row r="33" spans="1:12" x14ac:dyDescent="0.25">
      <c r="A33" t="s">
        <v>142</v>
      </c>
      <c r="B33" t="s">
        <v>143</v>
      </c>
      <c r="C33" t="s">
        <v>127</v>
      </c>
      <c r="D33" t="s">
        <v>128</v>
      </c>
      <c r="E33" t="s">
        <v>36</v>
      </c>
      <c r="F33">
        <v>561</v>
      </c>
      <c r="H33" t="s">
        <v>25</v>
      </c>
      <c r="I33" t="str">
        <f t="shared" si="0"/>
        <v>+</v>
      </c>
      <c r="J33">
        <f>COUNTIF(profile_from_seed!$A$2:$A$78,Млеки!B33)</f>
        <v>1</v>
      </c>
      <c r="K33">
        <f>COUNTIF(myprofile!$A$2:$A$93,Млеки!B33)</f>
        <v>1</v>
      </c>
      <c r="L33" t="s">
        <v>31</v>
      </c>
    </row>
    <row r="34" spans="1:12" x14ac:dyDescent="0.25">
      <c r="A34" t="s">
        <v>144</v>
      </c>
      <c r="B34" t="s">
        <v>145</v>
      </c>
      <c r="C34" t="s">
        <v>146</v>
      </c>
      <c r="D34" t="s">
        <v>50</v>
      </c>
      <c r="E34" t="s">
        <v>147</v>
      </c>
      <c r="F34">
        <v>696</v>
      </c>
      <c r="H34" t="s">
        <v>37</v>
      </c>
      <c r="I34" t="str">
        <f t="shared" si="0"/>
        <v>-</v>
      </c>
      <c r="J34">
        <f>COUNTIF(profile_from_seed!$A$2:$A$78,Млеки!B34)</f>
        <v>1</v>
      </c>
      <c r="K34">
        <f>COUNTIF(myprofile!$A$2:$A$93,Млеки!B34)</f>
        <v>1</v>
      </c>
      <c r="L34" t="s">
        <v>15</v>
      </c>
    </row>
    <row r="35" spans="1:12" x14ac:dyDescent="0.25">
      <c r="A35" t="s">
        <v>148</v>
      </c>
      <c r="B35" t="s">
        <v>149</v>
      </c>
      <c r="C35" t="s">
        <v>150</v>
      </c>
      <c r="D35" t="s">
        <v>151</v>
      </c>
      <c r="E35" t="s">
        <v>30</v>
      </c>
      <c r="F35">
        <v>686</v>
      </c>
      <c r="H35" t="s">
        <v>42</v>
      </c>
      <c r="I35" t="str">
        <f t="shared" si="0"/>
        <v>-</v>
      </c>
      <c r="J35">
        <f>COUNTIF(profile_from_seed!$A$2:$A$78,Млеки!B35)</f>
        <v>1</v>
      </c>
      <c r="K35">
        <f>COUNTIF(myprofile!$A$2:$A$93,Млеки!B35)</f>
        <v>1</v>
      </c>
      <c r="L35" t="s">
        <v>31</v>
      </c>
    </row>
    <row r="36" spans="1:12" x14ac:dyDescent="0.25">
      <c r="A36" t="s">
        <v>152</v>
      </c>
      <c r="B36" t="s">
        <v>153</v>
      </c>
      <c r="C36" t="s">
        <v>84</v>
      </c>
      <c r="D36" t="s">
        <v>85</v>
      </c>
      <c r="E36" t="s">
        <v>154</v>
      </c>
      <c r="F36">
        <v>296</v>
      </c>
      <c r="H36" t="s">
        <v>86</v>
      </c>
      <c r="I36" t="str">
        <f t="shared" si="0"/>
        <v>-</v>
      </c>
      <c r="J36">
        <f>COUNTIF(profile_from_seed!$A$2:$A$78,Млеки!B36)</f>
        <v>0</v>
      </c>
      <c r="K36">
        <f>COUNTIF(myprofile!$A$2:$A$93,Млеки!B36)</f>
        <v>0</v>
      </c>
      <c r="L36" t="s">
        <v>15</v>
      </c>
    </row>
    <row r="37" spans="1:12" x14ac:dyDescent="0.25">
      <c r="A37" t="s">
        <v>155</v>
      </c>
      <c r="B37" t="s">
        <v>156</v>
      </c>
      <c r="C37" t="s">
        <v>84</v>
      </c>
      <c r="D37" t="s">
        <v>91</v>
      </c>
      <c r="E37" t="s">
        <v>157</v>
      </c>
      <c r="F37">
        <v>293</v>
      </c>
      <c r="H37" t="s">
        <v>86</v>
      </c>
      <c r="I37" t="str">
        <f t="shared" si="0"/>
        <v>-</v>
      </c>
      <c r="J37">
        <f>COUNTIF(profile_from_seed!$A$2:$A$78,Млеки!B37)</f>
        <v>0</v>
      </c>
      <c r="K37">
        <f>COUNTIF(myprofile!$A$2:$A$93,Млеки!B37)</f>
        <v>0</v>
      </c>
    </row>
    <row r="38" spans="1:12" x14ac:dyDescent="0.25">
      <c r="A38" t="s">
        <v>158</v>
      </c>
      <c r="B38" t="s">
        <v>159</v>
      </c>
      <c r="C38" t="s">
        <v>84</v>
      </c>
      <c r="D38" t="s">
        <v>91</v>
      </c>
      <c r="E38" t="s">
        <v>160</v>
      </c>
      <c r="F38">
        <v>296</v>
      </c>
      <c r="H38" t="s">
        <v>86</v>
      </c>
      <c r="I38" t="str">
        <f t="shared" si="0"/>
        <v>-</v>
      </c>
      <c r="J38">
        <f>COUNTIF(profile_from_seed!$A$2:$A$78,Млеки!B38)</f>
        <v>0</v>
      </c>
      <c r="K38">
        <f>COUNTIF(myprofile!$A$2:$A$93,Млеки!B38)</f>
        <v>0</v>
      </c>
    </row>
    <row r="39" spans="1:12" x14ac:dyDescent="0.25">
      <c r="A39" t="s">
        <v>161</v>
      </c>
      <c r="B39" t="s">
        <v>162</v>
      </c>
      <c r="C39" t="s">
        <v>80</v>
      </c>
      <c r="D39" t="s">
        <v>163</v>
      </c>
      <c r="E39" t="s">
        <v>30</v>
      </c>
      <c r="F39">
        <v>409</v>
      </c>
      <c r="H39" t="s">
        <v>25</v>
      </c>
      <c r="I39" t="str">
        <f t="shared" si="0"/>
        <v>+</v>
      </c>
      <c r="J39">
        <f>COUNTIF(profile_from_seed!$A$2:$A$78,Млеки!B39)</f>
        <v>0</v>
      </c>
      <c r="K39">
        <f>COUNTIF(myprofile!$A$2:$A$93,Млеки!B39)</f>
        <v>1</v>
      </c>
      <c r="L39" t="s">
        <v>31</v>
      </c>
    </row>
    <row r="40" spans="1:12" x14ac:dyDescent="0.25">
      <c r="A40" t="s">
        <v>164</v>
      </c>
      <c r="B40" t="s">
        <v>165</v>
      </c>
      <c r="C40" t="s">
        <v>80</v>
      </c>
      <c r="D40" t="s">
        <v>166</v>
      </c>
      <c r="E40" t="s">
        <v>36</v>
      </c>
      <c r="F40">
        <v>409</v>
      </c>
      <c r="H40" t="s">
        <v>25</v>
      </c>
      <c r="I40" t="str">
        <f t="shared" si="0"/>
        <v>+</v>
      </c>
      <c r="J40">
        <f>COUNTIF(profile_from_seed!$A$2:$A$78,Млеки!B40)</f>
        <v>0</v>
      </c>
      <c r="K40">
        <f>COUNTIF(myprofile!$A$2:$A$93,Млеки!B40)</f>
        <v>1</v>
      </c>
      <c r="L40" t="s">
        <v>31</v>
      </c>
    </row>
    <row r="41" spans="1:12" x14ac:dyDescent="0.25">
      <c r="A41" t="s">
        <v>167</v>
      </c>
      <c r="B41" t="s">
        <v>168</v>
      </c>
      <c r="C41" t="s">
        <v>84</v>
      </c>
      <c r="D41" t="s">
        <v>91</v>
      </c>
      <c r="E41" t="s">
        <v>102</v>
      </c>
      <c r="F41">
        <v>296</v>
      </c>
      <c r="H41" t="s">
        <v>86</v>
      </c>
      <c r="I41" t="str">
        <f t="shared" si="0"/>
        <v>-</v>
      </c>
      <c r="J41">
        <f>COUNTIF(profile_from_seed!$A$2:$A$78,Млеки!B41)</f>
        <v>0</v>
      </c>
      <c r="K41">
        <f>COUNTIF(myprofile!$A$2:$A$93,Млеки!B41)</f>
        <v>0</v>
      </c>
      <c r="L41" t="s">
        <v>15</v>
      </c>
    </row>
    <row r="42" spans="1:12" x14ac:dyDescent="0.25">
      <c r="A42" t="s">
        <v>169</v>
      </c>
      <c r="B42" t="s">
        <v>170</v>
      </c>
      <c r="C42" t="s">
        <v>84</v>
      </c>
      <c r="D42" t="s">
        <v>91</v>
      </c>
      <c r="E42" t="s">
        <v>171</v>
      </c>
      <c r="F42">
        <v>296</v>
      </c>
      <c r="H42" t="s">
        <v>86</v>
      </c>
      <c r="I42" t="str">
        <f t="shared" si="0"/>
        <v>-</v>
      </c>
      <c r="J42">
        <f>COUNTIF(profile_from_seed!$A$2:$A$78,Млеки!B42)</f>
        <v>0</v>
      </c>
      <c r="K42">
        <f>COUNTIF(myprofile!$A$2:$A$93,Млеки!B42)</f>
        <v>0</v>
      </c>
      <c r="L42" t="s">
        <v>15</v>
      </c>
    </row>
    <row r="43" spans="1:12" x14ac:dyDescent="0.25">
      <c r="A43" t="s">
        <v>172</v>
      </c>
      <c r="B43" t="s">
        <v>173</v>
      </c>
      <c r="C43" t="s">
        <v>84</v>
      </c>
      <c r="D43" t="s">
        <v>91</v>
      </c>
      <c r="E43" t="s">
        <v>124</v>
      </c>
      <c r="F43">
        <v>296</v>
      </c>
      <c r="H43" t="s">
        <v>86</v>
      </c>
      <c r="I43" t="str">
        <f t="shared" si="0"/>
        <v>-</v>
      </c>
      <c r="J43">
        <f>COUNTIF(profile_from_seed!$A$2:$A$78,Млеки!B43)</f>
        <v>0</v>
      </c>
      <c r="K43">
        <f>COUNTIF(myprofile!$A$2:$A$93,Млеки!B43)</f>
        <v>0</v>
      </c>
      <c r="L43" t="s">
        <v>15</v>
      </c>
    </row>
    <row r="44" spans="1:12" x14ac:dyDescent="0.25">
      <c r="A44" t="s">
        <v>174</v>
      </c>
      <c r="B44" t="s">
        <v>175</v>
      </c>
      <c r="C44" t="s">
        <v>84</v>
      </c>
      <c r="D44" t="s">
        <v>91</v>
      </c>
      <c r="E44" t="s">
        <v>176</v>
      </c>
      <c r="F44">
        <v>296</v>
      </c>
      <c r="H44" t="s">
        <v>86</v>
      </c>
      <c r="I44" t="str">
        <f t="shared" si="0"/>
        <v>-</v>
      </c>
      <c r="J44">
        <f>COUNTIF(profile_from_seed!$A$2:$A$78,Млеки!B44)</f>
        <v>0</v>
      </c>
      <c r="K44">
        <f>COUNTIF(myprofile!$A$2:$A$93,Млеки!B44)</f>
        <v>0</v>
      </c>
      <c r="L44" t="s">
        <v>15</v>
      </c>
    </row>
    <row r="45" spans="1:12" x14ac:dyDescent="0.25">
      <c r="A45" t="s">
        <v>177</v>
      </c>
      <c r="B45" t="s">
        <v>178</v>
      </c>
      <c r="C45" t="s">
        <v>84</v>
      </c>
      <c r="D45" t="s">
        <v>91</v>
      </c>
      <c r="E45" t="s">
        <v>147</v>
      </c>
      <c r="F45">
        <v>296</v>
      </c>
      <c r="H45" t="s">
        <v>86</v>
      </c>
      <c r="I45" t="str">
        <f t="shared" si="0"/>
        <v>-</v>
      </c>
      <c r="J45">
        <f>COUNTIF(profile_from_seed!$A$2:$A$78,Млеки!B45)</f>
        <v>0</v>
      </c>
      <c r="K45">
        <f>COUNTIF(myprofile!$A$2:$A$93,Млеки!B45)</f>
        <v>0</v>
      </c>
      <c r="L45" t="s">
        <v>15</v>
      </c>
    </row>
    <row r="46" spans="1:12" x14ac:dyDescent="0.25">
      <c r="A46" t="s">
        <v>179</v>
      </c>
      <c r="B46" t="s">
        <v>180</v>
      </c>
      <c r="C46" t="s">
        <v>84</v>
      </c>
      <c r="D46" t="s">
        <v>91</v>
      </c>
      <c r="E46" t="s">
        <v>141</v>
      </c>
      <c r="F46">
        <v>296</v>
      </c>
      <c r="H46" t="s">
        <v>86</v>
      </c>
      <c r="I46" t="str">
        <f t="shared" si="0"/>
        <v>-</v>
      </c>
      <c r="J46">
        <f>COUNTIF(profile_from_seed!$A$2:$A$78,Млеки!B46)</f>
        <v>0</v>
      </c>
      <c r="K46">
        <f>COUNTIF(myprofile!$A$2:$A$93,Млеки!B46)</f>
        <v>0</v>
      </c>
      <c r="L46" t="s">
        <v>15</v>
      </c>
    </row>
    <row r="47" spans="1:12" x14ac:dyDescent="0.25">
      <c r="A47" t="s">
        <v>181</v>
      </c>
      <c r="B47" t="s">
        <v>182</v>
      </c>
      <c r="C47" t="s">
        <v>100</v>
      </c>
      <c r="D47" t="s">
        <v>101</v>
      </c>
      <c r="E47" t="s">
        <v>183</v>
      </c>
      <c r="F47">
        <v>784</v>
      </c>
      <c r="H47" t="s">
        <v>121</v>
      </c>
      <c r="I47" t="str">
        <f t="shared" si="0"/>
        <v>+</v>
      </c>
      <c r="J47">
        <f>COUNTIF(profile_from_seed!$A$2:$A$78,Млеки!B47)</f>
        <v>0</v>
      </c>
      <c r="K47">
        <f>COUNTIF(myprofile!$A$2:$A$93,Млеки!B47)</f>
        <v>1</v>
      </c>
    </row>
    <row r="48" spans="1:12" x14ac:dyDescent="0.25">
      <c r="A48" t="s">
        <v>184</v>
      </c>
      <c r="B48" t="s">
        <v>185</v>
      </c>
      <c r="C48" t="s">
        <v>100</v>
      </c>
      <c r="D48" t="s">
        <v>101</v>
      </c>
      <c r="E48" t="s">
        <v>186</v>
      </c>
      <c r="F48">
        <v>784</v>
      </c>
      <c r="H48" t="s">
        <v>121</v>
      </c>
      <c r="I48" t="str">
        <f t="shared" si="0"/>
        <v>+</v>
      </c>
      <c r="J48">
        <f>COUNTIF(profile_from_seed!$A$2:$A$78,Млеки!B48)</f>
        <v>0</v>
      </c>
      <c r="K48">
        <f>COUNTIF(myprofile!$A$2:$A$93,Млеки!B48)</f>
        <v>1</v>
      </c>
    </row>
    <row r="49" spans="1:12" x14ac:dyDescent="0.25">
      <c r="A49" t="s">
        <v>187</v>
      </c>
      <c r="B49" t="s">
        <v>188</v>
      </c>
      <c r="C49" t="s">
        <v>100</v>
      </c>
      <c r="D49" t="s">
        <v>101</v>
      </c>
      <c r="E49" t="s">
        <v>189</v>
      </c>
      <c r="F49">
        <v>784</v>
      </c>
      <c r="H49" t="s">
        <v>121</v>
      </c>
      <c r="I49" t="str">
        <f t="shared" si="0"/>
        <v>+</v>
      </c>
      <c r="J49">
        <f>COUNTIF(profile_from_seed!$A$2:$A$78,Млеки!B49)</f>
        <v>0</v>
      </c>
      <c r="K49">
        <f>COUNTIF(myprofile!$A$2:$A$93,Млеки!B49)</f>
        <v>1</v>
      </c>
    </row>
    <row r="50" spans="1:12" x14ac:dyDescent="0.25">
      <c r="A50" t="s">
        <v>190</v>
      </c>
      <c r="B50" t="s">
        <v>191</v>
      </c>
      <c r="C50" t="s">
        <v>100</v>
      </c>
      <c r="D50" t="s">
        <v>101</v>
      </c>
      <c r="E50" t="s">
        <v>171</v>
      </c>
      <c r="F50">
        <v>784</v>
      </c>
      <c r="H50" t="s">
        <v>103</v>
      </c>
      <c r="I50" t="str">
        <f t="shared" si="0"/>
        <v>-</v>
      </c>
      <c r="J50">
        <f>COUNTIF(profile_from_seed!$A$2:$A$78,Млеки!B50)</f>
        <v>0</v>
      </c>
      <c r="K50">
        <f>COUNTIF(myprofile!$A$2:$A$93,Млеки!B50)</f>
        <v>1</v>
      </c>
      <c r="L50" t="s">
        <v>15</v>
      </c>
    </row>
    <row r="51" spans="1:12" x14ac:dyDescent="0.25">
      <c r="A51" t="s">
        <v>192</v>
      </c>
      <c r="B51" t="s">
        <v>193</v>
      </c>
      <c r="C51" t="s">
        <v>100</v>
      </c>
      <c r="D51" t="s">
        <v>101</v>
      </c>
      <c r="E51" t="s">
        <v>160</v>
      </c>
      <c r="F51">
        <v>784</v>
      </c>
      <c r="H51" t="s">
        <v>121</v>
      </c>
      <c r="I51" t="str">
        <f t="shared" si="0"/>
        <v>+</v>
      </c>
      <c r="J51">
        <f>COUNTIF(profile_from_seed!$A$2:$A$78,Млеки!B51)</f>
        <v>0</v>
      </c>
      <c r="K51">
        <f>COUNTIF(myprofile!$A$2:$A$93,Млеки!B51)</f>
        <v>1</v>
      </c>
    </row>
    <row r="52" spans="1:12" x14ac:dyDescent="0.25">
      <c r="A52" t="s">
        <v>194</v>
      </c>
      <c r="B52" t="s">
        <v>195</v>
      </c>
      <c r="C52" t="s">
        <v>114</v>
      </c>
      <c r="D52" t="s">
        <v>115</v>
      </c>
      <c r="E52" t="s">
        <v>92</v>
      </c>
      <c r="F52">
        <v>841</v>
      </c>
      <c r="H52" t="s">
        <v>111</v>
      </c>
      <c r="I52" t="str">
        <f t="shared" si="0"/>
        <v>-</v>
      </c>
      <c r="J52">
        <f>COUNTIF(profile_from_seed!$A$2:$A$78,Млеки!B52)</f>
        <v>1</v>
      </c>
      <c r="K52">
        <f>COUNTIF(myprofile!$A$2:$A$93,Млеки!B52)</f>
        <v>1</v>
      </c>
    </row>
    <row r="53" spans="1:12" x14ac:dyDescent="0.25">
      <c r="A53" t="s">
        <v>196</v>
      </c>
      <c r="B53" t="s">
        <v>197</v>
      </c>
      <c r="C53" t="s">
        <v>114</v>
      </c>
      <c r="D53" t="s">
        <v>115</v>
      </c>
      <c r="E53" t="s">
        <v>198</v>
      </c>
      <c r="F53">
        <v>833</v>
      </c>
      <c r="H53" t="s">
        <v>199</v>
      </c>
      <c r="I53" t="str">
        <f t="shared" si="0"/>
        <v>-</v>
      </c>
      <c r="J53">
        <f>COUNTIF(profile_from_seed!$A$2:$A$78,Млеки!B53)</f>
        <v>1</v>
      </c>
      <c r="K53">
        <f>COUNTIF(myprofile!$A$2:$A$93,Млеки!B53)</f>
        <v>1</v>
      </c>
      <c r="L53" t="s">
        <v>200</v>
      </c>
    </row>
    <row r="54" spans="1:12" x14ac:dyDescent="0.25">
      <c r="A54" t="s">
        <v>201</v>
      </c>
      <c r="B54" t="s">
        <v>202</v>
      </c>
      <c r="C54" t="s">
        <v>114</v>
      </c>
      <c r="D54" t="s">
        <v>115</v>
      </c>
      <c r="E54" t="s">
        <v>176</v>
      </c>
      <c r="F54">
        <v>839</v>
      </c>
      <c r="H54" t="s">
        <v>111</v>
      </c>
      <c r="I54" t="str">
        <f t="shared" si="0"/>
        <v>-</v>
      </c>
      <c r="J54">
        <f>COUNTIF(profile_from_seed!$A$2:$A$78,Млеки!B54)</f>
        <v>1</v>
      </c>
      <c r="K54">
        <f>COUNTIF(myprofile!$A$2:$A$93,Млеки!B54)</f>
        <v>1</v>
      </c>
      <c r="L54" t="s">
        <v>15</v>
      </c>
    </row>
    <row r="55" spans="1:12" x14ac:dyDescent="0.25">
      <c r="A55" t="s">
        <v>203</v>
      </c>
      <c r="B55" t="s">
        <v>204</v>
      </c>
      <c r="C55" t="s">
        <v>114</v>
      </c>
      <c r="D55" t="s">
        <v>115</v>
      </c>
      <c r="E55" t="s">
        <v>157</v>
      </c>
      <c r="F55">
        <v>841</v>
      </c>
      <c r="H55" t="s">
        <v>121</v>
      </c>
      <c r="I55" t="str">
        <f t="shared" si="0"/>
        <v>+</v>
      </c>
      <c r="J55">
        <f>COUNTIF(profile_from_seed!$A$2:$A$78,Млеки!B55)</f>
        <v>1</v>
      </c>
      <c r="K55">
        <f>COUNTIF(myprofile!$A$2:$A$93,Млеки!B55)</f>
        <v>1</v>
      </c>
    </row>
    <row r="56" spans="1:12" x14ac:dyDescent="0.25">
      <c r="A56" t="s">
        <v>205</v>
      </c>
      <c r="B56" t="s">
        <v>206</v>
      </c>
      <c r="C56" t="s">
        <v>207</v>
      </c>
      <c r="D56" t="s">
        <v>208</v>
      </c>
      <c r="E56" t="s">
        <v>30</v>
      </c>
      <c r="F56">
        <v>906</v>
      </c>
      <c r="H56" t="s">
        <v>121</v>
      </c>
      <c r="I56" t="str">
        <f t="shared" si="0"/>
        <v>+</v>
      </c>
      <c r="J56">
        <f>COUNTIF(profile_from_seed!$A$2:$A$78,Млеки!B56)</f>
        <v>0</v>
      </c>
      <c r="K56">
        <f>COUNTIF(myprofile!$A$2:$A$93,Млеки!B56)</f>
        <v>1</v>
      </c>
      <c r="L56" t="s">
        <v>31</v>
      </c>
    </row>
    <row r="57" spans="1:12" x14ac:dyDescent="0.25">
      <c r="A57" t="s">
        <v>209</v>
      </c>
      <c r="B57" t="s">
        <v>210</v>
      </c>
      <c r="C57" t="s">
        <v>211</v>
      </c>
      <c r="D57" t="s">
        <v>212</v>
      </c>
      <c r="E57" t="s">
        <v>30</v>
      </c>
      <c r="F57">
        <v>991</v>
      </c>
      <c r="H57" t="s">
        <v>213</v>
      </c>
      <c r="I57" t="str">
        <f t="shared" si="0"/>
        <v>-</v>
      </c>
      <c r="J57">
        <f>COUNTIF(profile_from_seed!$A$2:$A$78,Млеки!B57)</f>
        <v>1</v>
      </c>
      <c r="K57">
        <f>COUNTIF(myprofile!$A$2:$A$93,Млеки!B57)</f>
        <v>1</v>
      </c>
      <c r="L57" t="s">
        <v>31</v>
      </c>
    </row>
    <row r="58" spans="1:12" x14ac:dyDescent="0.25">
      <c r="A58" t="s">
        <v>214</v>
      </c>
      <c r="B58" t="s">
        <v>215</v>
      </c>
      <c r="C58" t="s">
        <v>95</v>
      </c>
      <c r="D58" t="s">
        <v>216</v>
      </c>
      <c r="E58" t="s">
        <v>13</v>
      </c>
      <c r="F58">
        <v>786</v>
      </c>
      <c r="H58" t="s">
        <v>103</v>
      </c>
      <c r="I58" t="str">
        <f t="shared" si="0"/>
        <v>-</v>
      </c>
      <c r="J58">
        <f>COUNTIF(profile_from_seed!$A$2:$A$78,Млеки!B58)</f>
        <v>1</v>
      </c>
      <c r="K58">
        <f>COUNTIF(myprofile!$A$2:$A$93,Млеки!B58)</f>
        <v>1</v>
      </c>
      <c r="L58" t="s">
        <v>15</v>
      </c>
    </row>
    <row r="59" spans="1:12" x14ac:dyDescent="0.25">
      <c r="A59" t="s">
        <v>217</v>
      </c>
      <c r="B59" t="s">
        <v>218</v>
      </c>
      <c r="C59" t="s">
        <v>114</v>
      </c>
      <c r="D59" t="s">
        <v>115</v>
      </c>
      <c r="E59" t="s">
        <v>102</v>
      </c>
      <c r="F59">
        <v>837</v>
      </c>
      <c r="H59" t="s">
        <v>111</v>
      </c>
      <c r="I59" t="str">
        <f t="shared" si="0"/>
        <v>-</v>
      </c>
      <c r="J59">
        <f>COUNTIF(profile_from_seed!$A$2:$A$78,Млеки!B59)</f>
        <v>1</v>
      </c>
      <c r="K59">
        <f>COUNTIF(myprofile!$A$2:$A$93,Млеки!B59)</f>
        <v>1</v>
      </c>
      <c r="L59" t="s">
        <v>15</v>
      </c>
    </row>
    <row r="60" spans="1:12" x14ac:dyDescent="0.25">
      <c r="A60" t="s">
        <v>219</v>
      </c>
      <c r="B60" t="s">
        <v>220</v>
      </c>
      <c r="C60" t="s">
        <v>114</v>
      </c>
      <c r="D60" t="s">
        <v>115</v>
      </c>
      <c r="E60" t="s">
        <v>221</v>
      </c>
      <c r="F60">
        <v>843</v>
      </c>
      <c r="H60" t="s">
        <v>111</v>
      </c>
      <c r="I60" t="str">
        <f t="shared" si="0"/>
        <v>-</v>
      </c>
      <c r="J60">
        <f>COUNTIF(profile_from_seed!$A$2:$A$78,Млеки!B60)</f>
        <v>1</v>
      </c>
      <c r="K60">
        <f>COUNTIF(myprofile!$A$2:$A$93,Млеки!B60)</f>
        <v>1</v>
      </c>
      <c r="L60" t="s">
        <v>222</v>
      </c>
    </row>
    <row r="61" spans="1:12" x14ac:dyDescent="0.25">
      <c r="A61" t="s">
        <v>223</v>
      </c>
      <c r="B61" t="s">
        <v>224</v>
      </c>
      <c r="C61" t="s">
        <v>225</v>
      </c>
      <c r="D61" t="s">
        <v>115</v>
      </c>
      <c r="E61" t="s">
        <v>13</v>
      </c>
      <c r="F61">
        <v>839</v>
      </c>
      <c r="H61" t="s">
        <v>111</v>
      </c>
      <c r="I61" t="str">
        <f t="shared" si="0"/>
        <v>-</v>
      </c>
      <c r="J61">
        <f>COUNTIF(profile_from_seed!$A$2:$A$78,Млеки!B61)</f>
        <v>1</v>
      </c>
      <c r="K61">
        <f>COUNTIF(myprofile!$A$2:$A$93,Млеки!B61)</f>
        <v>1</v>
      </c>
      <c r="L61" t="s">
        <v>15</v>
      </c>
    </row>
    <row r="62" spans="1:12" x14ac:dyDescent="0.25">
      <c r="A62" t="s">
        <v>226</v>
      </c>
      <c r="B62" t="s">
        <v>227</v>
      </c>
      <c r="C62" t="s">
        <v>228</v>
      </c>
      <c r="D62" t="s">
        <v>229</v>
      </c>
      <c r="E62" t="s">
        <v>30</v>
      </c>
      <c r="F62">
        <v>1050</v>
      </c>
      <c r="H62" t="s">
        <v>199</v>
      </c>
      <c r="I62" t="str">
        <f t="shared" si="0"/>
        <v>-</v>
      </c>
      <c r="J62">
        <f>COUNTIF(profile_from_seed!$A$2:$A$78,Млеки!B62)</f>
        <v>0</v>
      </c>
      <c r="K62">
        <f>COUNTIF(myprofile!$A$2:$A$93,Млеки!B62)</f>
        <v>1</v>
      </c>
      <c r="L62" t="s">
        <v>31</v>
      </c>
    </row>
    <row r="63" spans="1:12" x14ac:dyDescent="0.25">
      <c r="A63" t="s">
        <v>230</v>
      </c>
      <c r="B63" t="s">
        <v>231</v>
      </c>
      <c r="C63" t="s">
        <v>232</v>
      </c>
      <c r="D63" t="s">
        <v>233</v>
      </c>
      <c r="E63" t="s">
        <v>92</v>
      </c>
      <c r="F63">
        <v>793</v>
      </c>
      <c r="H63" t="s">
        <v>103</v>
      </c>
      <c r="I63" t="str">
        <f t="shared" si="0"/>
        <v>-</v>
      </c>
      <c r="J63">
        <f>COUNTIF(profile_from_seed!$A$2:$A$78,Млеки!B63)</f>
        <v>1</v>
      </c>
      <c r="K63">
        <f>COUNTIF(myprofile!$A$2:$A$93,Млеки!B63)</f>
        <v>1</v>
      </c>
    </row>
    <row r="64" spans="1:12" x14ac:dyDescent="0.25">
      <c r="A64" t="s">
        <v>234</v>
      </c>
      <c r="B64" t="s">
        <v>235</v>
      </c>
      <c r="C64" t="s">
        <v>236</v>
      </c>
      <c r="D64" t="s">
        <v>237</v>
      </c>
      <c r="E64" t="s">
        <v>92</v>
      </c>
      <c r="F64">
        <v>812</v>
      </c>
      <c r="H64" t="s">
        <v>238</v>
      </c>
      <c r="I64" t="str">
        <f t="shared" si="0"/>
        <v>-</v>
      </c>
      <c r="J64">
        <f>COUNTIF(profile_from_seed!$A$2:$A$78,Млеки!B64)</f>
        <v>0</v>
      </c>
      <c r="K64">
        <f>COUNTIF(myprofile!$A$2:$A$93,Млеки!B64)</f>
        <v>1</v>
      </c>
    </row>
    <row r="65" spans="1:12" x14ac:dyDescent="0.25">
      <c r="A65" t="s">
        <v>239</v>
      </c>
      <c r="B65" t="s">
        <v>240</v>
      </c>
      <c r="C65" t="s">
        <v>236</v>
      </c>
      <c r="D65" t="s">
        <v>241</v>
      </c>
      <c r="E65" t="s">
        <v>13</v>
      </c>
      <c r="F65">
        <v>811</v>
      </c>
      <c r="H65" t="s">
        <v>199</v>
      </c>
      <c r="I65" t="str">
        <f t="shared" si="0"/>
        <v>-</v>
      </c>
      <c r="J65">
        <f>COUNTIF(profile_from_seed!$A$2:$A$78,Млеки!B65)</f>
        <v>1</v>
      </c>
      <c r="K65">
        <f>COUNTIF(myprofile!$A$2:$A$93,Млеки!B65)</f>
        <v>1</v>
      </c>
      <c r="L65" t="s">
        <v>15</v>
      </c>
    </row>
    <row r="66" spans="1:12" x14ac:dyDescent="0.25">
      <c r="A66" t="s">
        <v>242</v>
      </c>
      <c r="B66" t="s">
        <v>243</v>
      </c>
      <c r="C66" t="s">
        <v>100</v>
      </c>
      <c r="D66" t="s">
        <v>101</v>
      </c>
      <c r="E66" t="s">
        <v>244</v>
      </c>
      <c r="F66">
        <v>784</v>
      </c>
      <c r="H66" t="s">
        <v>121</v>
      </c>
      <c r="I66" t="str">
        <f t="shared" si="0"/>
        <v>+</v>
      </c>
      <c r="J66">
        <f>COUNTIF(profile_from_seed!$A$2:$A$78,Млеки!B66)</f>
        <v>0</v>
      </c>
      <c r="K66">
        <f>COUNTIF(myprofile!$A$2:$A$93,Млеки!B66)</f>
        <v>1</v>
      </c>
    </row>
    <row r="67" spans="1:12" x14ac:dyDescent="0.25">
      <c r="A67" t="s">
        <v>245</v>
      </c>
      <c r="B67" t="s">
        <v>246</v>
      </c>
      <c r="C67" t="s">
        <v>100</v>
      </c>
      <c r="D67" t="s">
        <v>101</v>
      </c>
      <c r="E67" t="s">
        <v>92</v>
      </c>
      <c r="F67">
        <v>784</v>
      </c>
      <c r="H67" t="s">
        <v>121</v>
      </c>
      <c r="I67" t="str">
        <f t="shared" ref="I67:I100" si="1">IF(OR(H67="PF13855;PF01582;",H67=$H$4),"+","-")</f>
        <v>+</v>
      </c>
      <c r="J67">
        <f>COUNTIF(profile_from_seed!$A$2:$A$78,Млеки!B67)</f>
        <v>0</v>
      </c>
      <c r="K67">
        <f>COUNTIF(myprofile!$A$2:$A$93,Млеки!B67)</f>
        <v>1</v>
      </c>
    </row>
    <row r="68" spans="1:12" x14ac:dyDescent="0.25">
      <c r="A68" t="s">
        <v>247</v>
      </c>
      <c r="B68" t="s">
        <v>248</v>
      </c>
      <c r="C68" t="s">
        <v>100</v>
      </c>
      <c r="D68" t="s">
        <v>101</v>
      </c>
      <c r="E68" t="s">
        <v>176</v>
      </c>
      <c r="F68">
        <v>784</v>
      </c>
      <c r="H68" t="s">
        <v>103</v>
      </c>
      <c r="I68" t="str">
        <f t="shared" si="1"/>
        <v>-</v>
      </c>
      <c r="J68">
        <f>COUNTIF(profile_from_seed!$A$2:$A$78,Млеки!B68)</f>
        <v>0</v>
      </c>
      <c r="K68">
        <f>COUNTIF(myprofile!$A$2:$A$93,Млеки!B68)</f>
        <v>1</v>
      </c>
      <c r="L68" t="s">
        <v>15</v>
      </c>
    </row>
    <row r="69" spans="1:12" x14ac:dyDescent="0.25">
      <c r="A69" t="s">
        <v>249</v>
      </c>
      <c r="B69" t="s">
        <v>250</v>
      </c>
      <c r="C69" t="s">
        <v>251</v>
      </c>
      <c r="D69" t="s">
        <v>252</v>
      </c>
      <c r="E69" t="s">
        <v>92</v>
      </c>
      <c r="F69">
        <v>904</v>
      </c>
      <c r="H69" t="s">
        <v>111</v>
      </c>
      <c r="I69" t="str">
        <f t="shared" si="1"/>
        <v>-</v>
      </c>
      <c r="J69">
        <f>COUNTIF(profile_from_seed!$A$2:$A$78,Млеки!B69)</f>
        <v>0</v>
      </c>
      <c r="K69">
        <f>COUNTIF(myprofile!$A$2:$A$93,Млеки!B69)</f>
        <v>0</v>
      </c>
    </row>
    <row r="70" spans="1:12" x14ac:dyDescent="0.25">
      <c r="A70" t="s">
        <v>253</v>
      </c>
      <c r="B70" t="s">
        <v>254</v>
      </c>
      <c r="C70" t="s">
        <v>114</v>
      </c>
      <c r="D70" t="s">
        <v>115</v>
      </c>
      <c r="E70" t="s">
        <v>183</v>
      </c>
      <c r="F70">
        <v>841</v>
      </c>
      <c r="H70" t="s">
        <v>255</v>
      </c>
      <c r="I70" t="str">
        <f t="shared" si="1"/>
        <v>-</v>
      </c>
      <c r="J70">
        <f>COUNTIF(profile_from_seed!$A$2:$A$78,Млеки!B70)</f>
        <v>1</v>
      </c>
      <c r="K70">
        <f>COUNTIF(myprofile!$A$2:$A$93,Млеки!B70)</f>
        <v>1</v>
      </c>
    </row>
    <row r="71" spans="1:12" x14ac:dyDescent="0.25">
      <c r="A71" t="s">
        <v>256</v>
      </c>
      <c r="B71" t="s">
        <v>257</v>
      </c>
      <c r="C71" t="s">
        <v>251</v>
      </c>
      <c r="D71" t="s">
        <v>258</v>
      </c>
      <c r="E71" t="s">
        <v>30</v>
      </c>
      <c r="F71">
        <v>905</v>
      </c>
      <c r="H71" t="s">
        <v>199</v>
      </c>
      <c r="I71" t="str">
        <f t="shared" si="1"/>
        <v>-</v>
      </c>
      <c r="J71">
        <f>COUNTIF(profile_from_seed!$A$2:$A$78,Млеки!B71)</f>
        <v>0</v>
      </c>
      <c r="K71">
        <f>COUNTIF(myprofile!$A$2:$A$93,Млеки!B71)</f>
        <v>1</v>
      </c>
      <c r="L71" t="s">
        <v>31</v>
      </c>
    </row>
    <row r="72" spans="1:12" x14ac:dyDescent="0.25">
      <c r="A72" t="s">
        <v>259</v>
      </c>
      <c r="B72" t="s">
        <v>260</v>
      </c>
      <c r="C72" t="s">
        <v>261</v>
      </c>
      <c r="D72" t="s">
        <v>262</v>
      </c>
      <c r="E72" t="s">
        <v>30</v>
      </c>
      <c r="F72">
        <v>859</v>
      </c>
      <c r="H72" t="s">
        <v>121</v>
      </c>
      <c r="I72" t="str">
        <f t="shared" si="1"/>
        <v>+</v>
      </c>
      <c r="J72">
        <f>COUNTIF(profile_from_seed!$A$2:$A$78,Млеки!B72)</f>
        <v>1</v>
      </c>
      <c r="K72">
        <f>COUNTIF(myprofile!$A$2:$A$93,Млеки!B72)</f>
        <v>1</v>
      </c>
      <c r="L72" t="s">
        <v>31</v>
      </c>
    </row>
    <row r="73" spans="1:12" x14ac:dyDescent="0.25">
      <c r="A73" t="s">
        <v>263</v>
      </c>
      <c r="B73" t="s">
        <v>264</v>
      </c>
      <c r="C73" t="s">
        <v>232</v>
      </c>
      <c r="D73" t="s">
        <v>233</v>
      </c>
      <c r="E73" t="s">
        <v>265</v>
      </c>
      <c r="F73">
        <v>789</v>
      </c>
      <c r="H73" t="s">
        <v>121</v>
      </c>
      <c r="I73" t="str">
        <f t="shared" si="1"/>
        <v>+</v>
      </c>
      <c r="J73">
        <f>COUNTIF(profile_from_seed!$A$2:$A$78,Млеки!B73)</f>
        <v>1</v>
      </c>
      <c r="K73">
        <f>COUNTIF(myprofile!$A$2:$A$93,Млеки!B73)</f>
        <v>1</v>
      </c>
      <c r="L73" t="s">
        <v>266</v>
      </c>
    </row>
    <row r="74" spans="1:12" x14ac:dyDescent="0.25">
      <c r="A74" t="s">
        <v>267</v>
      </c>
      <c r="B74" t="s">
        <v>268</v>
      </c>
      <c r="C74" t="s">
        <v>232</v>
      </c>
      <c r="D74" t="s">
        <v>233</v>
      </c>
      <c r="E74" t="s">
        <v>13</v>
      </c>
      <c r="F74">
        <v>796</v>
      </c>
      <c r="H74" t="s">
        <v>103</v>
      </c>
      <c r="I74" t="str">
        <f t="shared" si="1"/>
        <v>-</v>
      </c>
      <c r="J74">
        <f>COUNTIF(profile_from_seed!$A$2:$A$78,Млеки!B74)</f>
        <v>1</v>
      </c>
      <c r="K74">
        <f>COUNTIF(myprofile!$A$2:$A$93,Млеки!B74)</f>
        <v>1</v>
      </c>
      <c r="L74" t="s">
        <v>15</v>
      </c>
    </row>
    <row r="75" spans="1:12" x14ac:dyDescent="0.25">
      <c r="A75" t="s">
        <v>269</v>
      </c>
      <c r="B75" t="s">
        <v>270</v>
      </c>
      <c r="C75" t="s">
        <v>271</v>
      </c>
      <c r="D75" t="s">
        <v>272</v>
      </c>
      <c r="E75" t="s">
        <v>30</v>
      </c>
      <c r="F75">
        <v>1032</v>
      </c>
      <c r="H75" t="s">
        <v>255</v>
      </c>
      <c r="I75" t="str">
        <f t="shared" si="1"/>
        <v>-</v>
      </c>
      <c r="J75">
        <f>COUNTIF(profile_from_seed!$A$2:$A$78,Млеки!B75)</f>
        <v>0</v>
      </c>
      <c r="K75">
        <f>COUNTIF(myprofile!$A$2:$A$93,Млеки!B75)</f>
        <v>1</v>
      </c>
      <c r="L75" t="s">
        <v>31</v>
      </c>
    </row>
    <row r="76" spans="1:12" x14ac:dyDescent="0.25">
      <c r="A76" t="s">
        <v>273</v>
      </c>
      <c r="B76" t="s">
        <v>274</v>
      </c>
      <c r="C76" t="s">
        <v>275</v>
      </c>
      <c r="D76" t="s">
        <v>276</v>
      </c>
      <c r="E76" t="s">
        <v>198</v>
      </c>
      <c r="F76">
        <v>1031</v>
      </c>
      <c r="H76" t="s">
        <v>111</v>
      </c>
      <c r="I76" t="str">
        <f t="shared" si="1"/>
        <v>-</v>
      </c>
      <c r="J76">
        <f>COUNTIF(profile_from_seed!$A$2:$A$78,Млеки!B76)</f>
        <v>0</v>
      </c>
      <c r="K76">
        <f>COUNTIF(myprofile!$A$2:$A$93,Млеки!B76)</f>
        <v>1</v>
      </c>
      <c r="L76" t="s">
        <v>200</v>
      </c>
    </row>
    <row r="77" spans="1:12" x14ac:dyDescent="0.25">
      <c r="A77" t="s">
        <v>277</v>
      </c>
      <c r="B77" t="s">
        <v>278</v>
      </c>
      <c r="C77" t="s">
        <v>275</v>
      </c>
      <c r="D77" t="s">
        <v>276</v>
      </c>
      <c r="E77" t="s">
        <v>221</v>
      </c>
      <c r="F77">
        <v>1031</v>
      </c>
      <c r="H77" t="s">
        <v>111</v>
      </c>
      <c r="I77" t="str">
        <f t="shared" si="1"/>
        <v>-</v>
      </c>
      <c r="J77">
        <f>COUNTIF(profile_from_seed!$A$2:$A$78,Млеки!B77)</f>
        <v>0</v>
      </c>
      <c r="K77">
        <f>COUNTIF(myprofile!$A$2:$A$93,Млеки!B77)</f>
        <v>1</v>
      </c>
      <c r="L77" t="s">
        <v>222</v>
      </c>
    </row>
    <row r="78" spans="1:12" x14ac:dyDescent="0.25">
      <c r="A78" t="s">
        <v>279</v>
      </c>
      <c r="B78" t="s">
        <v>280</v>
      </c>
      <c r="C78" t="s">
        <v>275</v>
      </c>
      <c r="D78" t="s">
        <v>281</v>
      </c>
      <c r="E78" t="s">
        <v>13</v>
      </c>
      <c r="F78">
        <v>1032</v>
      </c>
      <c r="H78" t="s">
        <v>111</v>
      </c>
      <c r="I78" t="str">
        <f t="shared" si="1"/>
        <v>-</v>
      </c>
      <c r="J78">
        <f>COUNTIF(profile_from_seed!$A$2:$A$78,Млеки!B78)</f>
        <v>0</v>
      </c>
      <c r="K78">
        <f>COUNTIF(myprofile!$A$2:$A$93,Млеки!B78)</f>
        <v>1</v>
      </c>
      <c r="L78" t="s">
        <v>15</v>
      </c>
    </row>
    <row r="79" spans="1:12" x14ac:dyDescent="0.25">
      <c r="A79" t="s">
        <v>282</v>
      </c>
      <c r="B79" t="s">
        <v>283</v>
      </c>
      <c r="C79" t="s">
        <v>284</v>
      </c>
      <c r="D79" t="s">
        <v>285</v>
      </c>
      <c r="E79" t="s">
        <v>36</v>
      </c>
      <c r="F79">
        <v>835</v>
      </c>
      <c r="H79" t="s">
        <v>121</v>
      </c>
      <c r="I79" t="str">
        <f t="shared" si="1"/>
        <v>+</v>
      </c>
      <c r="J79">
        <f>COUNTIF(profile_from_seed!$A$2:$A$78,Млеки!B79)</f>
        <v>1</v>
      </c>
      <c r="K79">
        <f>COUNTIF(myprofile!$A$2:$A$93,Млеки!B79)</f>
        <v>1</v>
      </c>
      <c r="L79" t="s">
        <v>31</v>
      </c>
    </row>
    <row r="80" spans="1:12" x14ac:dyDescent="0.25">
      <c r="A80" t="s">
        <v>286</v>
      </c>
      <c r="B80" t="s">
        <v>287</v>
      </c>
      <c r="C80" t="s">
        <v>232</v>
      </c>
      <c r="D80" t="s">
        <v>288</v>
      </c>
      <c r="E80" t="s">
        <v>30</v>
      </c>
      <c r="F80">
        <v>795</v>
      </c>
      <c r="H80" t="s">
        <v>97</v>
      </c>
      <c r="I80" t="str">
        <f t="shared" si="1"/>
        <v>-</v>
      </c>
      <c r="J80">
        <f>COUNTIF(profile_from_seed!$A$2:$A$78,Млеки!B80)</f>
        <v>1</v>
      </c>
      <c r="K80">
        <f>COUNTIF(myprofile!$A$2:$A$93,Млеки!B80)</f>
        <v>1</v>
      </c>
      <c r="L80" t="s">
        <v>31</v>
      </c>
    </row>
    <row r="81" spans="1:12" x14ac:dyDescent="0.25">
      <c r="A81" t="s">
        <v>289</v>
      </c>
      <c r="B81" t="s">
        <v>290</v>
      </c>
      <c r="C81" t="s">
        <v>271</v>
      </c>
      <c r="D81" t="s">
        <v>291</v>
      </c>
      <c r="E81" t="s">
        <v>13</v>
      </c>
      <c r="F81">
        <v>1041</v>
      </c>
      <c r="H81" t="s">
        <v>121</v>
      </c>
      <c r="I81" t="str">
        <f t="shared" si="1"/>
        <v>+</v>
      </c>
      <c r="J81">
        <f>COUNTIF(profile_from_seed!$A$2:$A$78,Млеки!B81)</f>
        <v>0</v>
      </c>
      <c r="K81">
        <f>COUNTIF(myprofile!$A$2:$A$93,Млеки!B81)</f>
        <v>1</v>
      </c>
      <c r="L81" t="s">
        <v>15</v>
      </c>
    </row>
    <row r="82" spans="1:12" x14ac:dyDescent="0.25">
      <c r="A82" t="s">
        <v>292</v>
      </c>
      <c r="B82" t="s">
        <v>293</v>
      </c>
      <c r="C82" t="s">
        <v>275</v>
      </c>
      <c r="D82" t="s">
        <v>276</v>
      </c>
      <c r="E82" t="s">
        <v>294</v>
      </c>
      <c r="F82">
        <v>1032</v>
      </c>
      <c r="H82" t="s">
        <v>199</v>
      </c>
      <c r="I82" t="str">
        <f t="shared" si="1"/>
        <v>-</v>
      </c>
      <c r="J82">
        <f>COUNTIF(profile_from_seed!$A$2:$A$78,Млеки!B82)</f>
        <v>0</v>
      </c>
      <c r="K82">
        <f>COUNTIF(myprofile!$A$2:$A$93,Млеки!B82)</f>
        <v>1</v>
      </c>
      <c r="L82" t="s">
        <v>200</v>
      </c>
    </row>
    <row r="83" spans="1:12" x14ac:dyDescent="0.25">
      <c r="A83" t="s">
        <v>295</v>
      </c>
      <c r="B83" t="s">
        <v>296</v>
      </c>
      <c r="C83" t="s">
        <v>275</v>
      </c>
      <c r="D83" t="s">
        <v>297</v>
      </c>
      <c r="E83" t="s">
        <v>30</v>
      </c>
      <c r="F83">
        <v>1032</v>
      </c>
      <c r="H83" t="s">
        <v>121</v>
      </c>
      <c r="I83" t="str">
        <f t="shared" si="1"/>
        <v>+</v>
      </c>
      <c r="J83">
        <f>COUNTIF(profile_from_seed!$A$2:$A$78,Млеки!B83)</f>
        <v>0</v>
      </c>
      <c r="K83">
        <f>COUNTIF(myprofile!$A$2:$A$93,Млеки!B83)</f>
        <v>1</v>
      </c>
      <c r="L83" t="s">
        <v>31</v>
      </c>
    </row>
    <row r="84" spans="1:12" x14ac:dyDescent="0.25">
      <c r="A84" t="s">
        <v>298</v>
      </c>
      <c r="B84" t="s">
        <v>299</v>
      </c>
      <c r="C84" t="s">
        <v>100</v>
      </c>
      <c r="D84" t="s">
        <v>101</v>
      </c>
      <c r="E84" t="s">
        <v>300</v>
      </c>
      <c r="F84">
        <v>784</v>
      </c>
      <c r="H84" t="s">
        <v>121</v>
      </c>
      <c r="I84" t="str">
        <f t="shared" si="1"/>
        <v>+</v>
      </c>
      <c r="J84">
        <f>COUNTIF(profile_from_seed!$A$2:$A$78,Млеки!B84)</f>
        <v>0</v>
      </c>
      <c r="K84">
        <f>COUNTIF(myprofile!$A$2:$A$93,Млеки!B84)</f>
        <v>1</v>
      </c>
    </row>
    <row r="85" spans="1:12" x14ac:dyDescent="0.25">
      <c r="A85" t="s">
        <v>301</v>
      </c>
      <c r="B85" t="s">
        <v>302</v>
      </c>
      <c r="C85" t="s">
        <v>100</v>
      </c>
      <c r="D85" t="s">
        <v>101</v>
      </c>
      <c r="E85" t="s">
        <v>294</v>
      </c>
      <c r="F85">
        <v>785</v>
      </c>
      <c r="H85" t="s">
        <v>103</v>
      </c>
      <c r="I85" t="str">
        <f t="shared" si="1"/>
        <v>-</v>
      </c>
      <c r="J85">
        <f>COUNTIF(profile_from_seed!$A$2:$A$78,Млеки!B85)</f>
        <v>0</v>
      </c>
      <c r="K85">
        <f>COUNTIF(myprofile!$A$2:$A$93,Млеки!B85)</f>
        <v>1</v>
      </c>
      <c r="L85" t="s">
        <v>200</v>
      </c>
    </row>
    <row r="86" spans="1:12" x14ac:dyDescent="0.25">
      <c r="A86" t="s">
        <v>303</v>
      </c>
      <c r="B86" t="s">
        <v>304</v>
      </c>
      <c r="C86" t="s">
        <v>100</v>
      </c>
      <c r="D86" t="s">
        <v>101</v>
      </c>
      <c r="E86" t="s">
        <v>305</v>
      </c>
      <c r="F86">
        <v>784</v>
      </c>
      <c r="H86" t="s">
        <v>121</v>
      </c>
      <c r="I86" t="str">
        <f t="shared" si="1"/>
        <v>+</v>
      </c>
      <c r="J86">
        <f>COUNTIF(profile_from_seed!$A$2:$A$78,Млеки!B86)</f>
        <v>0</v>
      </c>
      <c r="K86">
        <f>COUNTIF(myprofile!$A$2:$A$93,Млеки!B86)</f>
        <v>1</v>
      </c>
    </row>
    <row r="87" spans="1:12" x14ac:dyDescent="0.25">
      <c r="A87" t="s">
        <v>306</v>
      </c>
      <c r="B87" t="s">
        <v>307</v>
      </c>
      <c r="C87" t="s">
        <v>100</v>
      </c>
      <c r="D87" t="s">
        <v>101</v>
      </c>
      <c r="E87" t="s">
        <v>116</v>
      </c>
      <c r="F87">
        <v>784</v>
      </c>
      <c r="H87" t="s">
        <v>103</v>
      </c>
      <c r="I87" t="str">
        <f t="shared" si="1"/>
        <v>-</v>
      </c>
      <c r="J87">
        <f>COUNTIF(profile_from_seed!$A$2:$A$78,Млеки!B87)</f>
        <v>0</v>
      </c>
      <c r="K87">
        <f>COUNTIF(myprofile!$A$2:$A$93,Млеки!B87)</f>
        <v>1</v>
      </c>
      <c r="L87" t="s">
        <v>31</v>
      </c>
    </row>
    <row r="88" spans="1:12" x14ac:dyDescent="0.25">
      <c r="A88" t="s">
        <v>308</v>
      </c>
      <c r="B88" t="s">
        <v>309</v>
      </c>
      <c r="C88" t="s">
        <v>100</v>
      </c>
      <c r="D88" t="s">
        <v>101</v>
      </c>
      <c r="E88" t="s">
        <v>310</v>
      </c>
      <c r="F88">
        <v>784</v>
      </c>
      <c r="H88" t="s">
        <v>121</v>
      </c>
      <c r="I88" t="str">
        <f t="shared" si="1"/>
        <v>+</v>
      </c>
      <c r="J88">
        <f>COUNTIF(profile_from_seed!$A$2:$A$78,Млеки!B88)</f>
        <v>0</v>
      </c>
      <c r="K88">
        <f>COUNTIF(myprofile!$A$2:$A$93,Млеки!B88)</f>
        <v>1</v>
      </c>
    </row>
    <row r="89" spans="1:12" x14ac:dyDescent="0.25">
      <c r="A89" t="s">
        <v>311</v>
      </c>
      <c r="B89" t="s">
        <v>312</v>
      </c>
      <c r="C89" t="s">
        <v>100</v>
      </c>
      <c r="D89" t="s">
        <v>101</v>
      </c>
      <c r="E89" t="s">
        <v>221</v>
      </c>
      <c r="F89">
        <v>784</v>
      </c>
      <c r="H89" t="s">
        <v>313</v>
      </c>
      <c r="I89" t="str">
        <f t="shared" si="1"/>
        <v>-</v>
      </c>
      <c r="J89">
        <f>COUNTIF(profile_from_seed!$A$2:$A$78,Млеки!B89)</f>
        <v>0</v>
      </c>
      <c r="K89">
        <f>COUNTIF(myprofile!$A$2:$A$93,Млеки!B89)</f>
        <v>1</v>
      </c>
      <c r="L89" t="s">
        <v>222</v>
      </c>
    </row>
    <row r="90" spans="1:12" x14ac:dyDescent="0.25">
      <c r="A90" t="s">
        <v>314</v>
      </c>
      <c r="B90" t="s">
        <v>315</v>
      </c>
      <c r="C90" t="s">
        <v>100</v>
      </c>
      <c r="D90" t="s">
        <v>101</v>
      </c>
      <c r="E90" t="s">
        <v>141</v>
      </c>
      <c r="F90">
        <v>784</v>
      </c>
      <c r="H90" t="s">
        <v>103</v>
      </c>
      <c r="I90" t="str">
        <f t="shared" si="1"/>
        <v>-</v>
      </c>
      <c r="J90">
        <f>COUNTIF(profile_from_seed!$A$2:$A$78,Млеки!B90)</f>
        <v>0</v>
      </c>
      <c r="K90">
        <f>COUNTIF(myprofile!$A$2:$A$93,Млеки!B90)</f>
        <v>1</v>
      </c>
      <c r="L90" t="s">
        <v>15</v>
      </c>
    </row>
    <row r="91" spans="1:12" x14ac:dyDescent="0.25">
      <c r="A91" t="s">
        <v>316</v>
      </c>
      <c r="B91" t="s">
        <v>317</v>
      </c>
      <c r="C91" t="s">
        <v>100</v>
      </c>
      <c r="D91" t="s">
        <v>101</v>
      </c>
      <c r="E91" t="s">
        <v>147</v>
      </c>
      <c r="F91">
        <v>784</v>
      </c>
      <c r="H91" t="s">
        <v>103</v>
      </c>
      <c r="I91" t="str">
        <f t="shared" si="1"/>
        <v>-</v>
      </c>
      <c r="J91">
        <f>COUNTIF(profile_from_seed!$A$2:$A$78,Млеки!B91)</f>
        <v>0</v>
      </c>
      <c r="K91">
        <f>COUNTIF(myprofile!$A$2:$A$93,Млеки!B91)</f>
        <v>1</v>
      </c>
      <c r="L91" t="s">
        <v>15</v>
      </c>
    </row>
    <row r="92" spans="1:12" x14ac:dyDescent="0.25">
      <c r="A92" t="s">
        <v>318</v>
      </c>
      <c r="B92" t="s">
        <v>319</v>
      </c>
      <c r="C92" t="s">
        <v>251</v>
      </c>
      <c r="D92" t="s">
        <v>252</v>
      </c>
      <c r="E92" t="s">
        <v>183</v>
      </c>
      <c r="F92">
        <v>904</v>
      </c>
      <c r="H92" t="s">
        <v>111</v>
      </c>
      <c r="I92" t="str">
        <f t="shared" si="1"/>
        <v>-</v>
      </c>
      <c r="J92">
        <f>COUNTIF(profile_from_seed!$A$2:$A$78,Млеки!B92)</f>
        <v>0</v>
      </c>
      <c r="K92">
        <f>COUNTIF(myprofile!$A$2:$A$93,Млеки!B92)</f>
        <v>0</v>
      </c>
    </row>
    <row r="93" spans="1:12" x14ac:dyDescent="0.25">
      <c r="A93" t="s">
        <v>320</v>
      </c>
      <c r="B93" t="s">
        <v>321</v>
      </c>
      <c r="C93" t="s">
        <v>251</v>
      </c>
      <c r="D93" t="s">
        <v>252</v>
      </c>
      <c r="E93" t="s">
        <v>13</v>
      </c>
      <c r="F93">
        <v>904</v>
      </c>
      <c r="H93" t="s">
        <v>111</v>
      </c>
      <c r="I93" t="str">
        <f t="shared" si="1"/>
        <v>-</v>
      </c>
      <c r="J93">
        <f>COUNTIF(profile_from_seed!$A$2:$A$78,Млеки!B93)</f>
        <v>0</v>
      </c>
      <c r="K93">
        <f>COUNTIF(myprofile!$A$2:$A$93,Млеки!B93)</f>
        <v>0</v>
      </c>
      <c r="L93" t="s">
        <v>15</v>
      </c>
    </row>
    <row r="94" spans="1:12" x14ac:dyDescent="0.25">
      <c r="A94" t="s">
        <v>322</v>
      </c>
      <c r="B94" t="s">
        <v>323</v>
      </c>
      <c r="C94" t="s">
        <v>114</v>
      </c>
      <c r="D94" t="s">
        <v>115</v>
      </c>
      <c r="E94" t="s">
        <v>324</v>
      </c>
      <c r="F94">
        <v>826</v>
      </c>
      <c r="H94" t="s">
        <v>111</v>
      </c>
      <c r="I94" t="str">
        <f t="shared" si="1"/>
        <v>-</v>
      </c>
      <c r="J94">
        <f>COUNTIF(profile_from_seed!$A$2:$A$78,Млеки!B94)</f>
        <v>1</v>
      </c>
      <c r="K94">
        <f>COUNTIF(myprofile!$A$2:$A$93,Млеки!B94)</f>
        <v>1</v>
      </c>
      <c r="L94" t="s">
        <v>15</v>
      </c>
    </row>
    <row r="95" spans="1:12" x14ac:dyDescent="0.25">
      <c r="A95" t="s">
        <v>325</v>
      </c>
      <c r="B95" t="s">
        <v>326</v>
      </c>
      <c r="C95" t="s">
        <v>114</v>
      </c>
      <c r="D95" t="s">
        <v>115</v>
      </c>
      <c r="E95" t="s">
        <v>124</v>
      </c>
      <c r="F95">
        <v>828</v>
      </c>
      <c r="H95" t="s">
        <v>111</v>
      </c>
      <c r="I95" t="str">
        <f t="shared" si="1"/>
        <v>-</v>
      </c>
      <c r="J95">
        <f>COUNTIF(profile_from_seed!$A$2:$A$78,Млеки!B95)</f>
        <v>1</v>
      </c>
      <c r="K95">
        <f>COUNTIF(myprofile!$A$2:$A$93,Млеки!B95)</f>
        <v>1</v>
      </c>
      <c r="L95" t="s">
        <v>15</v>
      </c>
    </row>
    <row r="96" spans="1:12" x14ac:dyDescent="0.25">
      <c r="A96" t="s">
        <v>327</v>
      </c>
      <c r="B96" t="s">
        <v>328</v>
      </c>
      <c r="C96" t="s">
        <v>114</v>
      </c>
      <c r="D96" t="s">
        <v>329</v>
      </c>
      <c r="E96" t="s">
        <v>30</v>
      </c>
      <c r="F96">
        <v>835</v>
      </c>
      <c r="H96" t="s">
        <v>121</v>
      </c>
      <c r="I96" t="str">
        <f t="shared" si="1"/>
        <v>+</v>
      </c>
      <c r="J96">
        <f>COUNTIF(profile_from_seed!$A$2:$A$78,Млеки!B96)</f>
        <v>1</v>
      </c>
      <c r="K96">
        <f>COUNTIF(myprofile!$A$2:$A$93,Млеки!B96)</f>
        <v>1</v>
      </c>
      <c r="L96" t="s">
        <v>31</v>
      </c>
    </row>
    <row r="97" spans="1:12" x14ac:dyDescent="0.25">
      <c r="A97" t="s">
        <v>330</v>
      </c>
      <c r="B97" t="s">
        <v>331</v>
      </c>
      <c r="C97" t="s">
        <v>228</v>
      </c>
      <c r="D97" t="s">
        <v>332</v>
      </c>
      <c r="E97" t="s">
        <v>13</v>
      </c>
      <c r="F97">
        <v>1049</v>
      </c>
      <c r="H97" t="s">
        <v>255</v>
      </c>
      <c r="I97" t="str">
        <f t="shared" si="1"/>
        <v>-</v>
      </c>
      <c r="J97">
        <f>COUNTIF(profile_from_seed!$A$2:$A$78,Млеки!B97)</f>
        <v>0</v>
      </c>
      <c r="K97">
        <f>COUNTIF(myprofile!$A$2:$A$93,Млеки!B97)</f>
        <v>1</v>
      </c>
      <c r="L97" t="s">
        <v>15</v>
      </c>
    </row>
    <row r="98" spans="1:12" x14ac:dyDescent="0.25">
      <c r="A98" t="s">
        <v>333</v>
      </c>
      <c r="B98" t="s">
        <v>334</v>
      </c>
      <c r="C98" t="s">
        <v>275</v>
      </c>
      <c r="D98" t="s">
        <v>276</v>
      </c>
      <c r="E98" t="s">
        <v>157</v>
      </c>
      <c r="F98">
        <v>1030</v>
      </c>
      <c r="H98" t="s">
        <v>111</v>
      </c>
      <c r="I98" t="str">
        <f t="shared" si="1"/>
        <v>-</v>
      </c>
      <c r="J98">
        <f>COUNTIF(profile_from_seed!$A$2:$A$78,Млеки!B98)</f>
        <v>0</v>
      </c>
      <c r="K98">
        <f>COUNTIF(myprofile!$A$2:$A$93,Млеки!B98)</f>
        <v>1</v>
      </c>
    </row>
    <row r="99" spans="1:12" x14ac:dyDescent="0.25">
      <c r="A99" t="s">
        <v>335</v>
      </c>
      <c r="B99" t="s">
        <v>336</v>
      </c>
      <c r="C99" t="s">
        <v>275</v>
      </c>
      <c r="D99" t="s">
        <v>276</v>
      </c>
      <c r="E99" t="s">
        <v>160</v>
      </c>
      <c r="F99">
        <v>1029</v>
      </c>
      <c r="H99" t="s">
        <v>111</v>
      </c>
      <c r="I99" t="str">
        <f t="shared" si="1"/>
        <v>-</v>
      </c>
      <c r="J99">
        <f>COUNTIF(profile_from_seed!$A$2:$A$78,Млеки!B99)</f>
        <v>0</v>
      </c>
      <c r="K99">
        <f>COUNTIF(myprofile!$A$2:$A$93,Млеки!B99)</f>
        <v>1</v>
      </c>
    </row>
    <row r="100" spans="1:12" x14ac:dyDescent="0.25">
      <c r="A100" t="s">
        <v>337</v>
      </c>
      <c r="B100" t="s">
        <v>338</v>
      </c>
      <c r="C100" t="s">
        <v>84</v>
      </c>
      <c r="D100" t="s">
        <v>91</v>
      </c>
      <c r="E100" t="s">
        <v>13</v>
      </c>
      <c r="F100">
        <v>296</v>
      </c>
      <c r="H100" t="s">
        <v>86</v>
      </c>
      <c r="I100" t="str">
        <f t="shared" si="1"/>
        <v>-</v>
      </c>
      <c r="J100">
        <f>COUNTIF(profile_from_seed!$A$2:$A$78,Млеки!B100)</f>
        <v>0</v>
      </c>
      <c r="K100">
        <f>COUNTIF(myprofile!$A$2:$A$93,Млеки!B100)</f>
        <v>0</v>
      </c>
      <c r="L100" t="s">
        <v>15</v>
      </c>
    </row>
  </sheetData>
  <autoFilter ref="H1:H10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A2" sqref="A2"/>
    </sheetView>
  </sheetViews>
  <sheetFormatPr defaultColWidth="11" defaultRowHeight="15.7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21</v>
      </c>
      <c r="B2" t="s">
        <v>22</v>
      </c>
      <c r="C2" t="s">
        <v>23</v>
      </c>
      <c r="D2" t="s">
        <v>24</v>
      </c>
      <c r="E2" t="s">
        <v>13</v>
      </c>
      <c r="F2">
        <v>575</v>
      </c>
      <c r="H2" t="s">
        <v>25</v>
      </c>
      <c r="I2" t="s">
        <v>15</v>
      </c>
    </row>
    <row r="3" spans="1:9" x14ac:dyDescent="0.25">
      <c r="A3" t="s">
        <v>26</v>
      </c>
      <c r="B3" t="s">
        <v>27</v>
      </c>
      <c r="C3" t="s">
        <v>28</v>
      </c>
      <c r="D3" t="s">
        <v>29</v>
      </c>
      <c r="E3" t="s">
        <v>30</v>
      </c>
      <c r="F3">
        <v>570</v>
      </c>
      <c r="H3" t="s">
        <v>25</v>
      </c>
      <c r="I3" t="s">
        <v>31</v>
      </c>
    </row>
    <row r="4" spans="1:9" x14ac:dyDescent="0.25">
      <c r="A4" t="s">
        <v>43</v>
      </c>
      <c r="B4" t="s">
        <v>44</v>
      </c>
      <c r="C4" t="s">
        <v>45</v>
      </c>
      <c r="D4" t="s">
        <v>46</v>
      </c>
      <c r="E4" t="s">
        <v>30</v>
      </c>
      <c r="F4">
        <v>567</v>
      </c>
      <c r="H4" t="s">
        <v>25</v>
      </c>
      <c r="I4" t="s">
        <v>31</v>
      </c>
    </row>
    <row r="5" spans="1:9" x14ac:dyDescent="0.25">
      <c r="A5" t="s">
        <v>53</v>
      </c>
      <c r="B5" t="s">
        <v>54</v>
      </c>
      <c r="C5" t="s">
        <v>55</v>
      </c>
      <c r="D5" t="s">
        <v>29</v>
      </c>
      <c r="E5" t="s">
        <v>36</v>
      </c>
      <c r="F5">
        <v>570</v>
      </c>
      <c r="H5" t="s">
        <v>25</v>
      </c>
      <c r="I5" t="s">
        <v>31</v>
      </c>
    </row>
    <row r="6" spans="1:9" x14ac:dyDescent="0.25">
      <c r="A6" t="s">
        <v>56</v>
      </c>
      <c r="B6" t="s">
        <v>57</v>
      </c>
      <c r="C6" t="s">
        <v>40</v>
      </c>
      <c r="D6" t="s">
        <v>58</v>
      </c>
      <c r="E6" t="s">
        <v>36</v>
      </c>
      <c r="F6">
        <v>576</v>
      </c>
      <c r="H6" t="s">
        <v>25</v>
      </c>
      <c r="I6" t="s">
        <v>31</v>
      </c>
    </row>
    <row r="7" spans="1:9" x14ac:dyDescent="0.25">
      <c r="A7" t="s">
        <v>70</v>
      </c>
      <c r="B7" t="s">
        <v>71</v>
      </c>
      <c r="C7" t="s">
        <v>72</v>
      </c>
      <c r="D7" t="s">
        <v>73</v>
      </c>
      <c r="E7" t="s">
        <v>13</v>
      </c>
      <c r="F7">
        <v>599</v>
      </c>
      <c r="H7" t="s">
        <v>25</v>
      </c>
      <c r="I7" t="s">
        <v>15</v>
      </c>
    </row>
    <row r="8" spans="1:9" x14ac:dyDescent="0.25">
      <c r="A8" t="s">
        <v>117</v>
      </c>
      <c r="B8" t="s">
        <v>118</v>
      </c>
      <c r="C8" t="s">
        <v>119</v>
      </c>
      <c r="D8" t="s">
        <v>120</v>
      </c>
      <c r="E8" t="s">
        <v>13</v>
      </c>
      <c r="F8">
        <v>858</v>
      </c>
      <c r="H8" t="s">
        <v>121</v>
      </c>
      <c r="I8" t="s">
        <v>15</v>
      </c>
    </row>
    <row r="9" spans="1:9" x14ac:dyDescent="0.25">
      <c r="A9" t="s">
        <v>125</v>
      </c>
      <c r="B9" t="s">
        <v>126</v>
      </c>
      <c r="C9" t="s">
        <v>127</v>
      </c>
      <c r="D9" t="s">
        <v>128</v>
      </c>
      <c r="E9" t="s">
        <v>30</v>
      </c>
      <c r="F9">
        <v>574</v>
      </c>
      <c r="H9" t="s">
        <v>25</v>
      </c>
      <c r="I9" t="s">
        <v>31</v>
      </c>
    </row>
    <row r="10" spans="1:9" x14ac:dyDescent="0.25">
      <c r="A10" t="s">
        <v>134</v>
      </c>
      <c r="B10" t="s">
        <v>135</v>
      </c>
      <c r="C10" t="s">
        <v>136</v>
      </c>
      <c r="D10" t="s">
        <v>137</v>
      </c>
      <c r="E10" t="s">
        <v>30</v>
      </c>
      <c r="F10">
        <v>537</v>
      </c>
      <c r="H10" t="s">
        <v>25</v>
      </c>
      <c r="I10" t="s">
        <v>31</v>
      </c>
    </row>
    <row r="11" spans="1:9" x14ac:dyDescent="0.25">
      <c r="A11" t="s">
        <v>142</v>
      </c>
      <c r="B11" t="s">
        <v>143</v>
      </c>
      <c r="C11" t="s">
        <v>127</v>
      </c>
      <c r="D11" t="s">
        <v>128</v>
      </c>
      <c r="E11" t="s">
        <v>36</v>
      </c>
      <c r="F11">
        <v>561</v>
      </c>
      <c r="H11" t="s">
        <v>25</v>
      </c>
      <c r="I11" t="s">
        <v>31</v>
      </c>
    </row>
    <row r="12" spans="1:9" x14ac:dyDescent="0.25">
      <c r="A12" t="s">
        <v>161</v>
      </c>
      <c r="B12" t="s">
        <v>162</v>
      </c>
      <c r="C12" t="s">
        <v>80</v>
      </c>
      <c r="D12" t="s">
        <v>163</v>
      </c>
      <c r="E12" t="s">
        <v>30</v>
      </c>
      <c r="F12">
        <v>409</v>
      </c>
      <c r="H12" t="s">
        <v>25</v>
      </c>
      <c r="I12" t="s">
        <v>31</v>
      </c>
    </row>
    <row r="13" spans="1:9" x14ac:dyDescent="0.25">
      <c r="A13" t="s">
        <v>164</v>
      </c>
      <c r="B13" t="s">
        <v>165</v>
      </c>
      <c r="C13" t="s">
        <v>80</v>
      </c>
      <c r="D13" t="s">
        <v>166</v>
      </c>
      <c r="E13" t="s">
        <v>36</v>
      </c>
      <c r="F13">
        <v>409</v>
      </c>
      <c r="H13" t="s">
        <v>25</v>
      </c>
      <c r="I13" t="s">
        <v>31</v>
      </c>
    </row>
    <row r="14" spans="1:9" x14ac:dyDescent="0.25">
      <c r="A14" t="s">
        <v>181</v>
      </c>
      <c r="B14" t="s">
        <v>182</v>
      </c>
      <c r="C14" t="s">
        <v>100</v>
      </c>
      <c r="D14" t="s">
        <v>101</v>
      </c>
      <c r="E14" t="s">
        <v>183</v>
      </c>
      <c r="F14">
        <v>784</v>
      </c>
      <c r="H14" t="s">
        <v>121</v>
      </c>
    </row>
    <row r="15" spans="1:9" x14ac:dyDescent="0.25">
      <c r="A15" t="s">
        <v>184</v>
      </c>
      <c r="B15" t="s">
        <v>185</v>
      </c>
      <c r="C15" t="s">
        <v>100</v>
      </c>
      <c r="D15" t="s">
        <v>101</v>
      </c>
      <c r="E15" t="s">
        <v>186</v>
      </c>
      <c r="F15">
        <v>784</v>
      </c>
      <c r="H15" t="s">
        <v>121</v>
      </c>
    </row>
    <row r="16" spans="1:9" x14ac:dyDescent="0.25">
      <c r="A16" t="s">
        <v>187</v>
      </c>
      <c r="B16" t="s">
        <v>188</v>
      </c>
      <c r="C16" t="s">
        <v>100</v>
      </c>
      <c r="D16" t="s">
        <v>101</v>
      </c>
      <c r="E16" t="s">
        <v>189</v>
      </c>
      <c r="F16">
        <v>784</v>
      </c>
      <c r="H16" t="s">
        <v>121</v>
      </c>
    </row>
    <row r="17" spans="1:9" x14ac:dyDescent="0.25">
      <c r="A17" t="s">
        <v>192</v>
      </c>
      <c r="B17" t="s">
        <v>193</v>
      </c>
      <c r="C17" t="s">
        <v>100</v>
      </c>
      <c r="D17" t="s">
        <v>101</v>
      </c>
      <c r="E17" t="s">
        <v>160</v>
      </c>
      <c r="F17">
        <v>784</v>
      </c>
      <c r="H17" t="s">
        <v>121</v>
      </c>
    </row>
    <row r="18" spans="1:9" x14ac:dyDescent="0.25">
      <c r="A18" t="s">
        <v>203</v>
      </c>
      <c r="B18" t="s">
        <v>204</v>
      </c>
      <c r="C18" t="s">
        <v>114</v>
      </c>
      <c r="D18" t="s">
        <v>115</v>
      </c>
      <c r="E18" t="s">
        <v>157</v>
      </c>
      <c r="F18">
        <v>841</v>
      </c>
      <c r="H18" t="s">
        <v>121</v>
      </c>
    </row>
    <row r="19" spans="1:9" x14ac:dyDescent="0.25">
      <c r="A19" t="s">
        <v>205</v>
      </c>
      <c r="B19" t="s">
        <v>206</v>
      </c>
      <c r="C19" t="s">
        <v>207</v>
      </c>
      <c r="D19" t="s">
        <v>208</v>
      </c>
      <c r="E19" t="s">
        <v>30</v>
      </c>
      <c r="F19">
        <v>906</v>
      </c>
      <c r="H19" t="s">
        <v>121</v>
      </c>
      <c r="I19" t="s">
        <v>31</v>
      </c>
    </row>
    <row r="20" spans="1:9" x14ac:dyDescent="0.25">
      <c r="A20" t="s">
        <v>242</v>
      </c>
      <c r="B20" t="s">
        <v>243</v>
      </c>
      <c r="C20" t="s">
        <v>100</v>
      </c>
      <c r="D20" t="s">
        <v>101</v>
      </c>
      <c r="E20" t="s">
        <v>244</v>
      </c>
      <c r="F20">
        <v>784</v>
      </c>
      <c r="H20" t="s">
        <v>121</v>
      </c>
    </row>
    <row r="21" spans="1:9" x14ac:dyDescent="0.25">
      <c r="A21" t="s">
        <v>245</v>
      </c>
      <c r="B21" t="s">
        <v>246</v>
      </c>
      <c r="C21" t="s">
        <v>100</v>
      </c>
      <c r="D21" t="s">
        <v>101</v>
      </c>
      <c r="E21" t="s">
        <v>92</v>
      </c>
      <c r="F21">
        <v>784</v>
      </c>
      <c r="H21" t="s">
        <v>121</v>
      </c>
    </row>
    <row r="22" spans="1:9" x14ac:dyDescent="0.25">
      <c r="A22" t="s">
        <v>259</v>
      </c>
      <c r="B22" t="s">
        <v>260</v>
      </c>
      <c r="C22" t="s">
        <v>261</v>
      </c>
      <c r="D22" t="s">
        <v>262</v>
      </c>
      <c r="E22" t="s">
        <v>30</v>
      </c>
      <c r="F22">
        <v>859</v>
      </c>
      <c r="H22" t="s">
        <v>121</v>
      </c>
      <c r="I22" t="s">
        <v>31</v>
      </c>
    </row>
    <row r="23" spans="1:9" x14ac:dyDescent="0.25">
      <c r="A23" t="s">
        <v>263</v>
      </c>
      <c r="B23" t="s">
        <v>264</v>
      </c>
      <c r="C23" t="s">
        <v>232</v>
      </c>
      <c r="D23" t="s">
        <v>233</v>
      </c>
      <c r="E23" t="s">
        <v>265</v>
      </c>
      <c r="F23">
        <v>789</v>
      </c>
      <c r="H23" t="s">
        <v>121</v>
      </c>
      <c r="I23" t="s">
        <v>266</v>
      </c>
    </row>
    <row r="24" spans="1:9" x14ac:dyDescent="0.25">
      <c r="A24" t="s">
        <v>282</v>
      </c>
      <c r="B24" t="s">
        <v>283</v>
      </c>
      <c r="C24" t="s">
        <v>284</v>
      </c>
      <c r="D24" t="s">
        <v>285</v>
      </c>
      <c r="E24" t="s">
        <v>36</v>
      </c>
      <c r="F24">
        <v>835</v>
      </c>
      <c r="H24" t="s">
        <v>121</v>
      </c>
      <c r="I24" t="s">
        <v>31</v>
      </c>
    </row>
    <row r="25" spans="1:9" x14ac:dyDescent="0.25">
      <c r="A25" t="s">
        <v>289</v>
      </c>
      <c r="B25" t="s">
        <v>290</v>
      </c>
      <c r="C25" t="s">
        <v>271</v>
      </c>
      <c r="D25" t="s">
        <v>291</v>
      </c>
      <c r="E25" t="s">
        <v>13</v>
      </c>
      <c r="F25">
        <v>1041</v>
      </c>
      <c r="H25" t="s">
        <v>121</v>
      </c>
      <c r="I25" t="s">
        <v>15</v>
      </c>
    </row>
    <row r="26" spans="1:9" x14ac:dyDescent="0.25">
      <c r="A26" t="s">
        <v>295</v>
      </c>
      <c r="B26" t="s">
        <v>296</v>
      </c>
      <c r="C26" t="s">
        <v>275</v>
      </c>
      <c r="D26" t="s">
        <v>297</v>
      </c>
      <c r="E26" t="s">
        <v>30</v>
      </c>
      <c r="F26">
        <v>1032</v>
      </c>
      <c r="H26" t="s">
        <v>121</v>
      </c>
      <c r="I26" t="s">
        <v>31</v>
      </c>
    </row>
    <row r="27" spans="1:9" x14ac:dyDescent="0.25">
      <c r="A27" t="s">
        <v>298</v>
      </c>
      <c r="B27" t="s">
        <v>299</v>
      </c>
      <c r="C27" t="s">
        <v>100</v>
      </c>
      <c r="D27" t="s">
        <v>101</v>
      </c>
      <c r="E27" t="s">
        <v>300</v>
      </c>
      <c r="F27">
        <v>784</v>
      </c>
      <c r="H27" t="s">
        <v>121</v>
      </c>
    </row>
    <row r="28" spans="1:9" x14ac:dyDescent="0.25">
      <c r="A28" t="s">
        <v>303</v>
      </c>
      <c r="B28" t="s">
        <v>304</v>
      </c>
      <c r="C28" t="s">
        <v>100</v>
      </c>
      <c r="D28" t="s">
        <v>101</v>
      </c>
      <c r="E28" t="s">
        <v>305</v>
      </c>
      <c r="F28">
        <v>784</v>
      </c>
      <c r="H28" t="s">
        <v>121</v>
      </c>
    </row>
    <row r="29" spans="1:9" x14ac:dyDescent="0.25">
      <c r="A29" t="s">
        <v>308</v>
      </c>
      <c r="B29" t="s">
        <v>309</v>
      </c>
      <c r="C29" t="s">
        <v>100</v>
      </c>
      <c r="D29" t="s">
        <v>101</v>
      </c>
      <c r="E29" t="s">
        <v>310</v>
      </c>
      <c r="F29">
        <v>784</v>
      </c>
      <c r="H29" t="s">
        <v>121</v>
      </c>
    </row>
    <row r="30" spans="1:9" x14ac:dyDescent="0.25">
      <c r="A30" t="s">
        <v>327</v>
      </c>
      <c r="B30" t="s">
        <v>328</v>
      </c>
      <c r="C30" t="s">
        <v>114</v>
      </c>
      <c r="D30" t="s">
        <v>329</v>
      </c>
      <c r="E30" t="s">
        <v>30</v>
      </c>
      <c r="F30">
        <v>835</v>
      </c>
      <c r="H30" t="s">
        <v>121</v>
      </c>
      <c r="I30" t="s">
        <v>31</v>
      </c>
    </row>
  </sheetData>
  <autoFilter ref="A1:I3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workbookViewId="0">
      <selection activeCell="E3" sqref="E3"/>
    </sheetView>
  </sheetViews>
  <sheetFormatPr defaultColWidth="11" defaultRowHeight="15.75" x14ac:dyDescent="0.25"/>
  <cols>
    <col min="9" max="9" width="15" bestFit="1" customWidth="1"/>
    <col min="10" max="10" width="16.375" bestFit="1" customWidth="1"/>
  </cols>
  <sheetData>
    <row r="1" spans="1:11" x14ac:dyDescent="0.25">
      <c r="C1" t="s">
        <v>429</v>
      </c>
      <c r="D1" t="s">
        <v>430</v>
      </c>
      <c r="E1" t="s">
        <v>529</v>
      </c>
      <c r="F1" t="s">
        <v>514</v>
      </c>
    </row>
    <row r="2" spans="1:11" x14ac:dyDescent="0.25">
      <c r="A2" t="s">
        <v>339</v>
      </c>
      <c r="B2" s="1"/>
      <c r="C2">
        <v>334.8</v>
      </c>
      <c r="D2" t="s">
        <v>340</v>
      </c>
      <c r="E2">
        <f>COUNTIF(Подсемейство!$B$2:$B$30,profile_from_seed!A2)</f>
        <v>0</v>
      </c>
      <c r="F2">
        <f>COUNTIF(Млеки!$B$2:$B$100,profile_from_seed!A2)</f>
        <v>0</v>
      </c>
    </row>
    <row r="3" spans="1:11" x14ac:dyDescent="0.25">
      <c r="A3" t="s">
        <v>341</v>
      </c>
      <c r="B3" s="1"/>
      <c r="C3">
        <v>308.89999999999998</v>
      </c>
      <c r="D3" t="s">
        <v>342</v>
      </c>
      <c r="E3">
        <f>COUNTIF(Подсемейство!$B$2:$B$30,profile_from_seed!A3)</f>
        <v>0</v>
      </c>
      <c r="F3">
        <f>COUNTIF(Млеки!$B$2:$B$100,profile_from_seed!A3)</f>
        <v>0</v>
      </c>
      <c r="I3" t="s">
        <v>530</v>
      </c>
    </row>
    <row r="4" spans="1:11" x14ac:dyDescent="0.25">
      <c r="A4" t="s">
        <v>343</v>
      </c>
      <c r="B4" s="1"/>
      <c r="C4">
        <v>298.89999999999998</v>
      </c>
      <c r="D4" t="s">
        <v>344</v>
      </c>
      <c r="E4">
        <f>COUNTIF(Подсемейство!$B$2:$B$30,profile_from_seed!A4)</f>
        <v>0</v>
      </c>
      <c r="F4">
        <f>COUNTIF(Млеки!$B$2:$B$100,profile_from_seed!A4)</f>
        <v>0</v>
      </c>
      <c r="J4" t="s">
        <v>518</v>
      </c>
      <c r="K4" t="s">
        <v>519</v>
      </c>
    </row>
    <row r="5" spans="1:11" x14ac:dyDescent="0.25">
      <c r="A5" t="s">
        <v>345</v>
      </c>
      <c r="B5" s="1"/>
      <c r="C5">
        <v>297.5</v>
      </c>
      <c r="D5" t="s">
        <v>346</v>
      </c>
      <c r="E5">
        <f>COUNTIF(Подсемейство!$B$2:$B$30,profile_from_seed!A5)</f>
        <v>0</v>
      </c>
      <c r="F5">
        <f>COUNTIF(Млеки!$B$2:$B$100,profile_from_seed!A5)</f>
        <v>0</v>
      </c>
      <c r="I5" t="s">
        <v>511</v>
      </c>
      <c r="J5" t="s">
        <v>513</v>
      </c>
      <c r="K5" t="s">
        <v>512</v>
      </c>
    </row>
    <row r="6" spans="1:11" x14ac:dyDescent="0.25">
      <c r="A6" t="s">
        <v>347</v>
      </c>
      <c r="B6" s="1"/>
      <c r="C6">
        <v>294.8</v>
      </c>
      <c r="D6" s="2">
        <v>1E-83</v>
      </c>
      <c r="E6">
        <f>COUNTIF(Подсемейство!$B$2:$B$30,profile_from_seed!A6)</f>
        <v>0</v>
      </c>
      <c r="F6">
        <f>COUNTIF(Млеки!$B$2:$B$100,profile_from_seed!A6)</f>
        <v>0</v>
      </c>
      <c r="I6">
        <f>SUM(E2:E78)</f>
        <v>15</v>
      </c>
      <c r="J6">
        <f>30-I6</f>
        <v>15</v>
      </c>
      <c r="K6">
        <f>78-16</f>
        <v>62</v>
      </c>
    </row>
    <row r="7" spans="1:11" x14ac:dyDescent="0.25">
      <c r="A7" t="s">
        <v>348</v>
      </c>
      <c r="B7" s="1"/>
      <c r="C7">
        <v>294.60000000000002</v>
      </c>
      <c r="D7" t="s">
        <v>349</v>
      </c>
      <c r="E7">
        <f>COUNTIF(Подсемейство!$B$2:$B$30,profile_from_seed!A7)</f>
        <v>0</v>
      </c>
      <c r="F7">
        <f>COUNTIF(Млеки!$B$2:$B$100,profile_from_seed!A7)</f>
        <v>0</v>
      </c>
    </row>
    <row r="8" spans="1:11" x14ac:dyDescent="0.25">
      <c r="A8" t="s">
        <v>350</v>
      </c>
      <c r="B8" s="1"/>
      <c r="C8">
        <v>290.60000000000002</v>
      </c>
      <c r="D8" t="s">
        <v>351</v>
      </c>
      <c r="E8">
        <f>COUNTIF(Подсемейство!$B$2:$B$30,profile_from_seed!A8)</f>
        <v>0</v>
      </c>
      <c r="F8">
        <f>COUNTIF(Млеки!$B$2:$B$100,profile_from_seed!A8)</f>
        <v>0</v>
      </c>
      <c r="I8" t="s">
        <v>531</v>
      </c>
    </row>
    <row r="9" spans="1:11" x14ac:dyDescent="0.25">
      <c r="A9" t="s">
        <v>352</v>
      </c>
      <c r="B9" s="1"/>
      <c r="C9">
        <v>290.60000000000002</v>
      </c>
      <c r="D9" t="s">
        <v>351</v>
      </c>
      <c r="E9">
        <f>COUNTIF(Подсемейство!$B$2:$B$30,profile_from_seed!A9)</f>
        <v>0</v>
      </c>
      <c r="F9">
        <f>COUNTIF(Млеки!$B$2:$B$100,profile_from_seed!A9)</f>
        <v>0</v>
      </c>
      <c r="J9" t="s">
        <v>518</v>
      </c>
      <c r="K9" t="s">
        <v>519</v>
      </c>
    </row>
    <row r="10" spans="1:11" x14ac:dyDescent="0.25">
      <c r="A10" t="s">
        <v>353</v>
      </c>
      <c r="B10" s="1"/>
      <c r="C10">
        <v>289.60000000000002</v>
      </c>
      <c r="D10" t="s">
        <v>354</v>
      </c>
      <c r="E10">
        <f>COUNTIF(Подсемейство!$B$2:$B$30,profile_from_seed!A10)</f>
        <v>0</v>
      </c>
      <c r="F10">
        <f>COUNTIF(Млеки!$B$2:$B$100,profile_from_seed!A10)</f>
        <v>0</v>
      </c>
      <c r="I10" t="s">
        <v>511</v>
      </c>
      <c r="J10" t="s">
        <v>513</v>
      </c>
      <c r="K10" t="s">
        <v>512</v>
      </c>
    </row>
    <row r="11" spans="1:11" x14ac:dyDescent="0.25">
      <c r="A11" t="s">
        <v>355</v>
      </c>
      <c r="B11" s="1"/>
      <c r="C11">
        <v>281</v>
      </c>
      <c r="D11" t="s">
        <v>356</v>
      </c>
      <c r="E11">
        <f>COUNTIF(Подсемейство!$B$2:$B$30,profile_from_seed!A11)</f>
        <v>0</v>
      </c>
      <c r="F11">
        <f>COUNTIF(Млеки!$B$2:$B$100,profile_from_seed!A11)</f>
        <v>0</v>
      </c>
      <c r="I11">
        <f>SUM(F2:F78)</f>
        <v>47</v>
      </c>
      <c r="J11">
        <f>99-I11</f>
        <v>52</v>
      </c>
      <c r="K11">
        <f>78-I11</f>
        <v>31</v>
      </c>
    </row>
    <row r="12" spans="1:11" x14ac:dyDescent="0.25">
      <c r="A12" t="s">
        <v>357</v>
      </c>
      <c r="B12" s="1"/>
      <c r="C12">
        <v>280</v>
      </c>
      <c r="D12" t="s">
        <v>358</v>
      </c>
      <c r="E12">
        <f>COUNTIF(Подсемейство!$B$2:$B$30,profile_from_seed!A12)</f>
        <v>0</v>
      </c>
      <c r="F12">
        <f>COUNTIF(Млеки!$B$2:$B$100,profile_from_seed!A12)</f>
        <v>0</v>
      </c>
    </row>
    <row r="13" spans="1:11" x14ac:dyDescent="0.25">
      <c r="A13" t="s">
        <v>359</v>
      </c>
      <c r="B13" s="1"/>
      <c r="C13">
        <v>278.39999999999998</v>
      </c>
      <c r="D13" t="s">
        <v>360</v>
      </c>
      <c r="E13">
        <f>COUNTIF(Подсемейство!$B$2:$B$30,profile_from_seed!A13)</f>
        <v>0</v>
      </c>
      <c r="F13">
        <f>COUNTIF(Млеки!$B$2:$B$100,profile_from_seed!A13)</f>
        <v>0</v>
      </c>
    </row>
    <row r="14" spans="1:11" x14ac:dyDescent="0.25">
      <c r="A14" t="s">
        <v>361</v>
      </c>
      <c r="B14" s="1"/>
      <c r="C14">
        <v>275.8</v>
      </c>
      <c r="D14" t="s">
        <v>362</v>
      </c>
      <c r="E14">
        <f>COUNTIF(Подсемейство!$B$2:$B$30,profile_from_seed!A14)</f>
        <v>0</v>
      </c>
      <c r="F14">
        <f>COUNTIF(Млеки!$B$2:$B$100,profile_from_seed!A14)</f>
        <v>0</v>
      </c>
    </row>
    <row r="15" spans="1:11" x14ac:dyDescent="0.25">
      <c r="A15" t="s">
        <v>44</v>
      </c>
      <c r="B15" s="1"/>
      <c r="C15">
        <v>262</v>
      </c>
      <c r="D15" t="s">
        <v>363</v>
      </c>
      <c r="E15">
        <f>COUNTIF(Подсемейство!$B$2:$B$30,profile_from_seed!A15)</f>
        <v>1</v>
      </c>
      <c r="F15">
        <f>COUNTIF(Млеки!$B$2:$B$100,profile_from_seed!A15)</f>
        <v>1</v>
      </c>
    </row>
    <row r="16" spans="1:11" x14ac:dyDescent="0.25">
      <c r="A16" t="s">
        <v>364</v>
      </c>
      <c r="B16" s="1"/>
      <c r="C16">
        <v>256.5</v>
      </c>
      <c r="D16" t="s">
        <v>365</v>
      </c>
      <c r="E16">
        <f>COUNTIF(Подсемейство!$B$2:$B$30,profile_from_seed!A16)</f>
        <v>0</v>
      </c>
      <c r="F16">
        <f>COUNTIF(Млеки!$B$2:$B$100,profile_from_seed!A16)</f>
        <v>0</v>
      </c>
    </row>
    <row r="17" spans="1:6" x14ac:dyDescent="0.25">
      <c r="A17" t="s">
        <v>67</v>
      </c>
      <c r="B17" s="1"/>
      <c r="C17">
        <v>254.3</v>
      </c>
      <c r="D17" t="s">
        <v>366</v>
      </c>
      <c r="E17">
        <f>COUNTIF(Подсемейство!$B$2:$B$30,profile_from_seed!A17)</f>
        <v>0</v>
      </c>
      <c r="F17">
        <f>COUNTIF(Млеки!$B$2:$B$100,profile_from_seed!A17)</f>
        <v>1</v>
      </c>
    </row>
    <row r="18" spans="1:6" x14ac:dyDescent="0.25">
      <c r="A18" t="s">
        <v>367</v>
      </c>
      <c r="B18" s="1"/>
      <c r="C18">
        <v>254.2</v>
      </c>
      <c r="D18" t="s">
        <v>368</v>
      </c>
      <c r="E18">
        <f>COUNTIF(Подсемейство!$B$2:$B$30,profile_from_seed!A18)</f>
        <v>0</v>
      </c>
      <c r="F18">
        <f>COUNTIF(Млеки!$B$2:$B$100,profile_from_seed!A18)</f>
        <v>0</v>
      </c>
    </row>
    <row r="19" spans="1:6" x14ac:dyDescent="0.25">
      <c r="A19" t="s">
        <v>369</v>
      </c>
      <c r="B19" s="1"/>
      <c r="C19">
        <v>254.2</v>
      </c>
      <c r="D19" t="s">
        <v>368</v>
      </c>
      <c r="E19">
        <f>COUNTIF(Подсемейство!$B$2:$B$30,profile_from_seed!A19)</f>
        <v>0</v>
      </c>
      <c r="F19">
        <f>COUNTIF(Млеки!$B$2:$B$100,profile_from_seed!A19)</f>
        <v>0</v>
      </c>
    </row>
    <row r="20" spans="1:6" x14ac:dyDescent="0.25">
      <c r="A20" t="s">
        <v>370</v>
      </c>
      <c r="B20" s="1"/>
      <c r="C20">
        <v>254.2</v>
      </c>
      <c r="D20" t="s">
        <v>368</v>
      </c>
      <c r="E20">
        <f>COUNTIF(Подсемейство!$B$2:$B$30,profile_from_seed!A20)</f>
        <v>0</v>
      </c>
      <c r="F20">
        <f>COUNTIF(Млеки!$B$2:$B$100,profile_from_seed!A20)</f>
        <v>0</v>
      </c>
    </row>
    <row r="21" spans="1:6" x14ac:dyDescent="0.25">
      <c r="A21" t="s">
        <v>371</v>
      </c>
      <c r="B21" s="1"/>
      <c r="C21">
        <v>253.9</v>
      </c>
      <c r="D21" t="s">
        <v>372</v>
      </c>
      <c r="E21">
        <f>COUNTIF(Подсемейство!$B$2:$B$30,profile_from_seed!A21)</f>
        <v>0</v>
      </c>
      <c r="F21">
        <f>COUNTIF(Млеки!$B$2:$B$100,profile_from_seed!A21)</f>
        <v>0</v>
      </c>
    </row>
    <row r="22" spans="1:6" x14ac:dyDescent="0.25">
      <c r="A22" t="s">
        <v>22</v>
      </c>
      <c r="B22" s="1"/>
      <c r="C22">
        <v>253</v>
      </c>
      <c r="D22" t="s">
        <v>373</v>
      </c>
      <c r="E22">
        <f>COUNTIF(Подсемейство!$B$2:$B$30,profile_from_seed!A22)</f>
        <v>1</v>
      </c>
      <c r="F22">
        <f>COUNTIF(Млеки!$B$2:$B$100,profile_from_seed!A22)</f>
        <v>1</v>
      </c>
    </row>
    <row r="23" spans="1:6" x14ac:dyDescent="0.25">
      <c r="A23" t="s">
        <v>71</v>
      </c>
      <c r="B23" s="1"/>
      <c r="C23">
        <v>252.9</v>
      </c>
      <c r="D23" t="s">
        <v>374</v>
      </c>
      <c r="E23">
        <f>COUNTIF(Подсемейство!$B$2:$B$30,profile_from_seed!A23)</f>
        <v>1</v>
      </c>
      <c r="F23">
        <f>COUNTIF(Млеки!$B$2:$B$100,profile_from_seed!A23)</f>
        <v>1</v>
      </c>
    </row>
    <row r="24" spans="1:6" x14ac:dyDescent="0.25">
      <c r="A24" t="s">
        <v>375</v>
      </c>
      <c r="B24" s="1"/>
      <c r="C24">
        <v>252.4</v>
      </c>
      <c r="D24" t="s">
        <v>376</v>
      </c>
      <c r="E24">
        <f>COUNTIF(Подсемейство!$B$2:$B$30,profile_from_seed!A24)</f>
        <v>0</v>
      </c>
      <c r="F24">
        <f>COUNTIF(Млеки!$B$2:$B$100,profile_from_seed!A24)</f>
        <v>0</v>
      </c>
    </row>
    <row r="25" spans="1:6" x14ac:dyDescent="0.25">
      <c r="A25" t="s">
        <v>75</v>
      </c>
      <c r="B25" s="1"/>
      <c r="C25">
        <v>246.1</v>
      </c>
      <c r="D25" t="s">
        <v>377</v>
      </c>
      <c r="E25">
        <f>COUNTIF(Подсемейство!$B$2:$B$30,profile_from_seed!A25)</f>
        <v>0</v>
      </c>
      <c r="F25">
        <f>COUNTIF(Млеки!$B$2:$B$100,profile_from_seed!A25)</f>
        <v>1</v>
      </c>
    </row>
    <row r="26" spans="1:6" x14ac:dyDescent="0.25">
      <c r="A26" t="s">
        <v>378</v>
      </c>
      <c r="B26" s="1"/>
      <c r="C26">
        <v>244.8</v>
      </c>
      <c r="D26" t="s">
        <v>379</v>
      </c>
      <c r="E26">
        <f>COUNTIF(Подсемейство!$B$2:$B$30,profile_from_seed!A26)</f>
        <v>0</v>
      </c>
      <c r="F26">
        <f>COUNTIF(Млеки!$B$2:$B$100,profile_from_seed!A26)</f>
        <v>0</v>
      </c>
    </row>
    <row r="27" spans="1:6" x14ac:dyDescent="0.25">
      <c r="A27" t="s">
        <v>139</v>
      </c>
      <c r="B27" s="1"/>
      <c r="C27">
        <v>210.5</v>
      </c>
      <c r="D27" t="s">
        <v>380</v>
      </c>
      <c r="E27">
        <f>COUNTIF(Подсемейство!$B$2:$B$30,profile_from_seed!A27)</f>
        <v>0</v>
      </c>
      <c r="F27">
        <f>COUNTIF(Млеки!$B$2:$B$100,profile_from_seed!A27)</f>
        <v>1</v>
      </c>
    </row>
    <row r="28" spans="1:6" x14ac:dyDescent="0.25">
      <c r="A28" t="s">
        <v>60</v>
      </c>
      <c r="B28" s="1"/>
      <c r="C28">
        <v>209.3</v>
      </c>
      <c r="D28" t="s">
        <v>381</v>
      </c>
      <c r="E28">
        <f>COUNTIF(Подсемейство!$B$2:$B$30,profile_from_seed!A28)</f>
        <v>0</v>
      </c>
      <c r="F28">
        <f>COUNTIF(Млеки!$B$2:$B$100,profile_from_seed!A28)</f>
        <v>1</v>
      </c>
    </row>
    <row r="29" spans="1:6" x14ac:dyDescent="0.25">
      <c r="A29" t="s">
        <v>10</v>
      </c>
      <c r="B29" s="1"/>
      <c r="C29">
        <v>203.6</v>
      </c>
      <c r="D29" t="s">
        <v>382</v>
      </c>
      <c r="E29">
        <f>COUNTIF(Подсемейство!$B$2:$B$30,profile_from_seed!A29)</f>
        <v>0</v>
      </c>
      <c r="F29">
        <f>COUNTIF(Млеки!$B$2:$B$100,profile_from_seed!A29)</f>
        <v>1</v>
      </c>
    </row>
    <row r="30" spans="1:6" x14ac:dyDescent="0.25">
      <c r="A30" t="s">
        <v>54</v>
      </c>
      <c r="B30" s="1"/>
      <c r="C30">
        <v>200.1</v>
      </c>
      <c r="D30" t="s">
        <v>383</v>
      </c>
      <c r="E30">
        <f>COUNTIF(Подсемейство!$B$2:$B$30,profile_from_seed!A30)</f>
        <v>1</v>
      </c>
      <c r="F30">
        <f>COUNTIF(Млеки!$B$2:$B$100,profile_from_seed!A30)</f>
        <v>1</v>
      </c>
    </row>
    <row r="31" spans="1:6" x14ac:dyDescent="0.25">
      <c r="A31" t="s">
        <v>384</v>
      </c>
      <c r="B31" s="1"/>
      <c r="C31">
        <v>198.9</v>
      </c>
      <c r="D31" t="s">
        <v>385</v>
      </c>
      <c r="E31">
        <f>COUNTIF(Подсемейство!$B$2:$B$30,profile_from_seed!A31)</f>
        <v>0</v>
      </c>
      <c r="F31">
        <f>COUNTIF(Млеки!$B$2:$B$100,profile_from_seed!A31)</f>
        <v>0</v>
      </c>
    </row>
    <row r="32" spans="1:6" x14ac:dyDescent="0.25">
      <c r="A32" t="s">
        <v>27</v>
      </c>
      <c r="B32" s="1"/>
      <c r="C32">
        <v>194.7</v>
      </c>
      <c r="D32" t="s">
        <v>386</v>
      </c>
      <c r="E32">
        <f>COUNTIF(Подсемейство!$B$2:$B$30,profile_from_seed!A32)</f>
        <v>1</v>
      </c>
      <c r="F32">
        <f>COUNTIF(Млеки!$B$2:$B$100,profile_from_seed!A32)</f>
        <v>1</v>
      </c>
    </row>
    <row r="33" spans="1:6" x14ac:dyDescent="0.25">
      <c r="A33" t="s">
        <v>218</v>
      </c>
      <c r="B33" s="1"/>
      <c r="C33">
        <v>186.4</v>
      </c>
      <c r="D33" t="s">
        <v>387</v>
      </c>
      <c r="E33">
        <f>COUNTIF(Подсемейство!$B$2:$B$30,profile_from_seed!A33)</f>
        <v>0</v>
      </c>
      <c r="F33">
        <f>COUNTIF(Млеки!$B$2:$B$100,profile_from_seed!A33)</f>
        <v>1</v>
      </c>
    </row>
    <row r="34" spans="1:6" x14ac:dyDescent="0.25">
      <c r="A34" t="s">
        <v>224</v>
      </c>
      <c r="B34" s="1"/>
      <c r="C34">
        <v>186.4</v>
      </c>
      <c r="D34" t="s">
        <v>387</v>
      </c>
      <c r="E34">
        <f>COUNTIF(Подсемейство!$B$2:$B$30,profile_from_seed!A34)</f>
        <v>0</v>
      </c>
      <c r="F34">
        <f>COUNTIF(Млеки!$B$2:$B$100,profile_from_seed!A34)</f>
        <v>1</v>
      </c>
    </row>
    <row r="35" spans="1:6" x14ac:dyDescent="0.25">
      <c r="A35" t="s">
        <v>202</v>
      </c>
      <c r="B35" s="1"/>
      <c r="C35">
        <v>184.9</v>
      </c>
      <c r="D35" t="s">
        <v>388</v>
      </c>
      <c r="E35">
        <f>COUNTIF(Подсемейство!$B$2:$B$30,profile_from_seed!A35)</f>
        <v>0</v>
      </c>
      <c r="F35">
        <f>COUNTIF(Млеки!$B$2:$B$100,profile_from_seed!A35)</f>
        <v>1</v>
      </c>
    </row>
    <row r="36" spans="1:6" x14ac:dyDescent="0.25">
      <c r="A36" t="s">
        <v>126</v>
      </c>
      <c r="B36" s="1"/>
      <c r="C36">
        <v>174.4</v>
      </c>
      <c r="D36" t="s">
        <v>389</v>
      </c>
      <c r="E36">
        <f>COUNTIF(Подсемейство!$B$2:$B$30,profile_from_seed!A36)</f>
        <v>1</v>
      </c>
      <c r="F36">
        <f>COUNTIF(Млеки!$B$2:$B$100,profile_from_seed!A36)</f>
        <v>1</v>
      </c>
    </row>
    <row r="37" spans="1:6" x14ac:dyDescent="0.25">
      <c r="A37" t="s">
        <v>118</v>
      </c>
      <c r="B37" s="1"/>
      <c r="C37">
        <v>171.9</v>
      </c>
      <c r="D37" t="s">
        <v>390</v>
      </c>
      <c r="E37">
        <f>COUNTIF(Подсемейство!$B$2:$B$30,profile_from_seed!A37)</f>
        <v>1</v>
      </c>
      <c r="F37">
        <f>COUNTIF(Млеки!$B$2:$B$100,profile_from_seed!A37)</f>
        <v>1</v>
      </c>
    </row>
    <row r="38" spans="1:6" x14ac:dyDescent="0.25">
      <c r="A38" t="s">
        <v>391</v>
      </c>
      <c r="B38" s="1"/>
      <c r="C38">
        <v>168.4</v>
      </c>
      <c r="D38" t="s">
        <v>392</v>
      </c>
      <c r="E38">
        <f>COUNTIF(Подсемейство!$B$2:$B$30,profile_from_seed!A38)</f>
        <v>0</v>
      </c>
      <c r="F38">
        <f>COUNTIF(Млеки!$B$2:$B$100,profile_from_seed!A38)</f>
        <v>0</v>
      </c>
    </row>
    <row r="39" spans="1:6" x14ac:dyDescent="0.25">
      <c r="A39" t="s">
        <v>135</v>
      </c>
      <c r="B39" s="1"/>
      <c r="C39">
        <v>165.1</v>
      </c>
      <c r="D39" t="s">
        <v>393</v>
      </c>
      <c r="E39">
        <f>COUNTIF(Подсемейство!$B$2:$B$30,profile_from_seed!A39)</f>
        <v>1</v>
      </c>
      <c r="F39">
        <f>COUNTIF(Млеки!$B$2:$B$100,profile_from_seed!A39)</f>
        <v>1</v>
      </c>
    </row>
    <row r="40" spans="1:6" x14ac:dyDescent="0.25">
      <c r="A40" t="s">
        <v>113</v>
      </c>
      <c r="B40" s="1"/>
      <c r="C40">
        <v>160.19999999999999</v>
      </c>
      <c r="D40" t="s">
        <v>394</v>
      </c>
      <c r="E40">
        <f>COUNTIF(Подсемейство!$B$2:$B$30,profile_from_seed!A40)</f>
        <v>0</v>
      </c>
      <c r="F40">
        <f>COUNTIF(Млеки!$B$2:$B$100,profile_from_seed!A40)</f>
        <v>1</v>
      </c>
    </row>
    <row r="41" spans="1:6" x14ac:dyDescent="0.25">
      <c r="A41" t="s">
        <v>254</v>
      </c>
      <c r="B41" s="1"/>
      <c r="C41">
        <v>158.6</v>
      </c>
      <c r="D41" s="2">
        <v>1E-42</v>
      </c>
      <c r="E41">
        <f>COUNTIF(Подсемейство!$B$2:$B$30,profile_from_seed!A41)</f>
        <v>0</v>
      </c>
      <c r="F41">
        <f>COUNTIF(Млеки!$B$2:$B$100,profile_from_seed!A41)</f>
        <v>1</v>
      </c>
    </row>
    <row r="42" spans="1:6" x14ac:dyDescent="0.25">
      <c r="A42" t="s">
        <v>195</v>
      </c>
      <c r="B42" s="1"/>
      <c r="C42">
        <v>158.6</v>
      </c>
      <c r="D42" s="2">
        <v>1E-42</v>
      </c>
      <c r="E42">
        <f>COUNTIF(Подсемейство!$B$2:$B$30,profile_from_seed!A42)</f>
        <v>0</v>
      </c>
      <c r="F42">
        <f>COUNTIF(Млеки!$B$2:$B$100,profile_from_seed!A42)</f>
        <v>1</v>
      </c>
    </row>
    <row r="43" spans="1:6" x14ac:dyDescent="0.25">
      <c r="A43" t="s">
        <v>326</v>
      </c>
      <c r="B43" s="1"/>
      <c r="C43">
        <v>156.80000000000001</v>
      </c>
      <c r="D43" t="s">
        <v>395</v>
      </c>
      <c r="E43">
        <f>COUNTIF(Подсемейство!$B$2:$B$30,profile_from_seed!A43)</f>
        <v>0</v>
      </c>
      <c r="F43">
        <f>COUNTIF(Млеки!$B$2:$B$100,profile_from_seed!A43)</f>
        <v>1</v>
      </c>
    </row>
    <row r="44" spans="1:6" x14ac:dyDescent="0.25">
      <c r="A44" t="s">
        <v>283</v>
      </c>
      <c r="B44" s="1"/>
      <c r="C44">
        <v>155.9</v>
      </c>
      <c r="D44" t="s">
        <v>396</v>
      </c>
      <c r="E44">
        <f>COUNTIF(Подсемейство!$B$2:$B$30,profile_from_seed!A44)</f>
        <v>1</v>
      </c>
      <c r="F44">
        <f>COUNTIF(Млеки!$B$2:$B$100,profile_from_seed!A44)</f>
        <v>1</v>
      </c>
    </row>
    <row r="45" spans="1:6" x14ac:dyDescent="0.25">
      <c r="A45" t="s">
        <v>220</v>
      </c>
      <c r="B45" s="1"/>
      <c r="C45">
        <v>155.69999999999999</v>
      </c>
      <c r="D45" t="s">
        <v>397</v>
      </c>
      <c r="E45">
        <f>COUNTIF(Подсемейство!$B$2:$B$30,profile_from_seed!A45)</f>
        <v>0</v>
      </c>
      <c r="F45">
        <f>COUNTIF(Млеки!$B$2:$B$100,profile_from_seed!A45)</f>
        <v>1</v>
      </c>
    </row>
    <row r="46" spans="1:6" x14ac:dyDescent="0.25">
      <c r="A46" t="s">
        <v>204</v>
      </c>
      <c r="B46" s="1"/>
      <c r="C46">
        <v>153.9</v>
      </c>
      <c r="D46" t="s">
        <v>398</v>
      </c>
      <c r="E46">
        <f>COUNTIF(Подсемейство!$B$2:$B$30,profile_from_seed!A46)</f>
        <v>1</v>
      </c>
      <c r="F46">
        <f>COUNTIF(Млеки!$B$2:$B$100,profile_from_seed!A46)</f>
        <v>1</v>
      </c>
    </row>
    <row r="47" spans="1:6" x14ac:dyDescent="0.25">
      <c r="A47" t="s">
        <v>143</v>
      </c>
      <c r="B47" s="1"/>
      <c r="C47">
        <v>150</v>
      </c>
      <c r="D47" s="2">
        <v>3.9999999999999997E-40</v>
      </c>
      <c r="E47">
        <f>COUNTIF(Подсемейство!$B$2:$B$30,profile_from_seed!A47)</f>
        <v>1</v>
      </c>
      <c r="F47">
        <f>COUNTIF(Млеки!$B$2:$B$100,profile_from_seed!A47)</f>
        <v>1</v>
      </c>
    </row>
    <row r="48" spans="1:6" x14ac:dyDescent="0.25">
      <c r="A48" t="s">
        <v>328</v>
      </c>
      <c r="B48" s="1"/>
      <c r="C48">
        <v>149.80000000000001</v>
      </c>
      <c r="D48" t="s">
        <v>399</v>
      </c>
      <c r="E48">
        <f>COUNTIF(Подсемейство!$B$2:$B$30,profile_from_seed!A48)</f>
        <v>1</v>
      </c>
      <c r="F48">
        <f>COUNTIF(Млеки!$B$2:$B$100,profile_from_seed!A48)</f>
        <v>1</v>
      </c>
    </row>
    <row r="49" spans="1:6" x14ac:dyDescent="0.25">
      <c r="A49" t="s">
        <v>197</v>
      </c>
      <c r="B49" s="1"/>
      <c r="C49">
        <v>143.6</v>
      </c>
      <c r="D49" t="s">
        <v>400</v>
      </c>
      <c r="E49">
        <f>COUNTIF(Подсемейство!$B$2:$B$30,profile_from_seed!A49)</f>
        <v>0</v>
      </c>
      <c r="F49">
        <f>COUNTIF(Млеки!$B$2:$B$100,profile_from_seed!A49)</f>
        <v>1</v>
      </c>
    </row>
    <row r="50" spans="1:6" x14ac:dyDescent="0.25">
      <c r="A50" t="s">
        <v>17</v>
      </c>
      <c r="B50" s="1"/>
      <c r="C50">
        <v>142.5</v>
      </c>
      <c r="D50" s="2">
        <v>7.0000000000000003E-38</v>
      </c>
      <c r="E50">
        <f>COUNTIF(Подсемейство!$B$2:$B$30,profile_from_seed!A50)</f>
        <v>0</v>
      </c>
      <c r="F50">
        <f>COUNTIF(Млеки!$B$2:$B$100,profile_from_seed!A50)</f>
        <v>1</v>
      </c>
    </row>
    <row r="51" spans="1:6" x14ac:dyDescent="0.25">
      <c r="A51" t="s">
        <v>401</v>
      </c>
      <c r="B51" s="1"/>
      <c r="C51">
        <v>142.30000000000001</v>
      </c>
      <c r="D51" t="s">
        <v>402</v>
      </c>
      <c r="E51">
        <f>COUNTIF(Подсемейство!$B$2:$B$30,profile_from_seed!A51)</f>
        <v>0</v>
      </c>
      <c r="F51">
        <f>COUNTIF(Млеки!$B$2:$B$100,profile_from_seed!A51)</f>
        <v>0</v>
      </c>
    </row>
    <row r="52" spans="1:6" x14ac:dyDescent="0.25">
      <c r="A52" t="s">
        <v>323</v>
      </c>
      <c r="B52" s="1"/>
      <c r="C52">
        <v>141.19999999999999</v>
      </c>
      <c r="D52" t="s">
        <v>403</v>
      </c>
      <c r="E52">
        <f>COUNTIF(Подсемейство!$B$2:$B$30,profile_from_seed!A52)</f>
        <v>0</v>
      </c>
      <c r="F52">
        <f>COUNTIF(Млеки!$B$2:$B$100,profile_from_seed!A52)</f>
        <v>1</v>
      </c>
    </row>
    <row r="53" spans="1:6" x14ac:dyDescent="0.25">
      <c r="A53" t="s">
        <v>404</v>
      </c>
      <c r="B53" s="1"/>
      <c r="C53">
        <v>131.80000000000001</v>
      </c>
      <c r="D53" t="s">
        <v>405</v>
      </c>
      <c r="E53">
        <f>COUNTIF(Подсемейство!$B$2:$B$30,profile_from_seed!A53)</f>
        <v>0</v>
      </c>
      <c r="F53">
        <f>COUNTIF(Млеки!$B$2:$B$100,profile_from_seed!A53)</f>
        <v>0</v>
      </c>
    </row>
    <row r="54" spans="1:6" x14ac:dyDescent="0.25">
      <c r="A54" t="s">
        <v>406</v>
      </c>
      <c r="B54" s="1"/>
      <c r="C54">
        <v>127.4</v>
      </c>
      <c r="D54" t="s">
        <v>407</v>
      </c>
      <c r="E54">
        <f>COUNTIF(Подсемейство!$B$2:$B$30,profile_from_seed!A54)</f>
        <v>0</v>
      </c>
      <c r="F54">
        <f>COUNTIF(Млеки!$B$2:$B$100,profile_from_seed!A54)</f>
        <v>0</v>
      </c>
    </row>
    <row r="55" spans="1:6" x14ac:dyDescent="0.25">
      <c r="A55" t="s">
        <v>260</v>
      </c>
      <c r="B55" s="1"/>
      <c r="C55">
        <v>107.8</v>
      </c>
      <c r="D55" s="2">
        <v>2.0000000000000001E-27</v>
      </c>
      <c r="E55">
        <f>COUNTIF(Подсемейство!$B$2:$B$30,profile_from_seed!A55)</f>
        <v>1</v>
      </c>
      <c r="F55">
        <f>COUNTIF(Млеки!$B$2:$B$100,profile_from_seed!A55)</f>
        <v>1</v>
      </c>
    </row>
    <row r="56" spans="1:6" x14ac:dyDescent="0.25">
      <c r="A56" t="s">
        <v>408</v>
      </c>
      <c r="B56" s="1"/>
      <c r="C56">
        <v>104.5</v>
      </c>
      <c r="D56" t="s">
        <v>409</v>
      </c>
      <c r="E56">
        <f>COUNTIF(Подсемейство!$B$2:$B$30,profile_from_seed!A56)</f>
        <v>0</v>
      </c>
      <c r="F56">
        <f>COUNTIF(Млеки!$B$2:$B$100,profile_from_seed!A56)</f>
        <v>0</v>
      </c>
    </row>
    <row r="57" spans="1:6" x14ac:dyDescent="0.25">
      <c r="A57" t="s">
        <v>149</v>
      </c>
      <c r="B57" s="1"/>
      <c r="C57">
        <v>104.3</v>
      </c>
      <c r="D57" t="s">
        <v>410</v>
      </c>
      <c r="E57">
        <f>COUNTIF(Подсемейство!$B$2:$B$30,profile_from_seed!A57)</f>
        <v>0</v>
      </c>
      <c r="F57">
        <f>COUNTIF(Млеки!$B$2:$B$100,profile_from_seed!A57)</f>
        <v>1</v>
      </c>
    </row>
    <row r="58" spans="1:6" x14ac:dyDescent="0.25">
      <c r="A58" t="s">
        <v>64</v>
      </c>
      <c r="B58" s="1"/>
      <c r="C58">
        <v>95.6</v>
      </c>
      <c r="D58" s="2">
        <v>8.9999999999999995E-24</v>
      </c>
      <c r="E58">
        <f>COUNTIF(Подсемейство!$B$2:$B$30,profile_from_seed!A58)</f>
        <v>0</v>
      </c>
      <c r="F58">
        <f>COUNTIF(Млеки!$B$2:$B$100,profile_from_seed!A58)</f>
        <v>1</v>
      </c>
    </row>
    <row r="59" spans="1:6" x14ac:dyDescent="0.25">
      <c r="A59" t="s">
        <v>39</v>
      </c>
      <c r="B59" s="1"/>
      <c r="C59">
        <v>94.6</v>
      </c>
      <c r="D59" t="s">
        <v>411</v>
      </c>
      <c r="E59">
        <f>COUNTIF(Подсемейство!$B$2:$B$30,profile_from_seed!A59)</f>
        <v>0</v>
      </c>
      <c r="F59">
        <f>COUNTIF(Млеки!$B$2:$B$100,profile_from_seed!A59)</f>
        <v>1</v>
      </c>
    </row>
    <row r="60" spans="1:6" x14ac:dyDescent="0.25">
      <c r="A60" t="s">
        <v>130</v>
      </c>
      <c r="B60" s="1"/>
      <c r="C60">
        <v>94.4</v>
      </c>
      <c r="D60" t="s">
        <v>412</v>
      </c>
      <c r="E60">
        <f>COUNTIF(Подсемейство!$B$2:$B$30,profile_from_seed!A60)</f>
        <v>0</v>
      </c>
      <c r="F60">
        <f>COUNTIF(Млеки!$B$2:$B$100,profile_from_seed!A60)</f>
        <v>1</v>
      </c>
    </row>
    <row r="61" spans="1:6" x14ac:dyDescent="0.25">
      <c r="A61" t="s">
        <v>57</v>
      </c>
      <c r="B61" s="1"/>
      <c r="C61">
        <v>91.4</v>
      </c>
      <c r="D61" t="s">
        <v>413</v>
      </c>
      <c r="E61">
        <f>COUNTIF(Подсемейство!$B$2:$B$30,profile_from_seed!A61)</f>
        <v>1</v>
      </c>
      <c r="F61">
        <f>COUNTIF(Млеки!$B$2:$B$100,profile_from_seed!A61)</f>
        <v>1</v>
      </c>
    </row>
    <row r="62" spans="1:6" x14ac:dyDescent="0.25">
      <c r="A62" t="s">
        <v>414</v>
      </c>
      <c r="B62" s="1"/>
      <c r="C62">
        <v>91.2</v>
      </c>
      <c r="D62" s="2">
        <v>2.0000000000000001E-22</v>
      </c>
      <c r="E62">
        <f>COUNTIF(Подсемейство!$B$2:$B$30,profile_from_seed!A62)</f>
        <v>0</v>
      </c>
      <c r="F62">
        <f>COUNTIF(Млеки!$B$2:$B$100,profile_from_seed!A62)</f>
        <v>0</v>
      </c>
    </row>
    <row r="63" spans="1:6" x14ac:dyDescent="0.25">
      <c r="A63" t="s">
        <v>415</v>
      </c>
      <c r="B63" s="1"/>
      <c r="C63">
        <v>87.9</v>
      </c>
      <c r="D63" t="s">
        <v>416</v>
      </c>
      <c r="E63">
        <f>COUNTIF(Подсемейство!$B$2:$B$30,profile_from_seed!A63)</f>
        <v>0</v>
      </c>
      <c r="F63">
        <f>COUNTIF(Млеки!$B$2:$B$100,profile_from_seed!A63)</f>
        <v>0</v>
      </c>
    </row>
    <row r="64" spans="1:6" x14ac:dyDescent="0.25">
      <c r="A64" t="s">
        <v>417</v>
      </c>
      <c r="B64" s="1"/>
      <c r="C64">
        <v>83.7</v>
      </c>
      <c r="D64" t="s">
        <v>418</v>
      </c>
      <c r="E64">
        <f>COUNTIF(Подсемейство!$B$2:$B$30,profile_from_seed!A64)</f>
        <v>0</v>
      </c>
      <c r="F64">
        <f>COUNTIF(Млеки!$B$2:$B$100,profile_from_seed!A64)</f>
        <v>0</v>
      </c>
    </row>
    <row r="65" spans="1:6" x14ac:dyDescent="0.25">
      <c r="A65" t="s">
        <v>123</v>
      </c>
      <c r="B65" s="1"/>
      <c r="C65">
        <v>83.6</v>
      </c>
      <c r="D65" t="s">
        <v>419</v>
      </c>
      <c r="E65">
        <f>COUNTIF(Подсемейство!$B$2:$B$30,profile_from_seed!A65)</f>
        <v>0</v>
      </c>
      <c r="F65">
        <f>COUNTIF(Млеки!$B$2:$B$100,profile_from_seed!A65)</f>
        <v>1</v>
      </c>
    </row>
    <row r="66" spans="1:6" x14ac:dyDescent="0.25">
      <c r="A66" t="s">
        <v>145</v>
      </c>
      <c r="B66" s="1"/>
      <c r="C66">
        <v>83.6</v>
      </c>
      <c r="D66" t="s">
        <v>419</v>
      </c>
      <c r="E66">
        <f>COUNTIF(Подсемейство!$B$2:$B$30,profile_from_seed!A66)</f>
        <v>0</v>
      </c>
      <c r="F66">
        <f>COUNTIF(Млеки!$B$2:$B$100,profile_from_seed!A66)</f>
        <v>1</v>
      </c>
    </row>
    <row r="67" spans="1:6" x14ac:dyDescent="0.25">
      <c r="A67" t="s">
        <v>33</v>
      </c>
      <c r="B67" s="1"/>
      <c r="C67">
        <v>83.6</v>
      </c>
      <c r="D67" t="s">
        <v>419</v>
      </c>
      <c r="E67">
        <f>COUNTIF(Подсемейство!$B$2:$B$30,profile_from_seed!A67)</f>
        <v>0</v>
      </c>
      <c r="F67">
        <f>COUNTIF(Млеки!$B$2:$B$100,profile_from_seed!A67)</f>
        <v>1</v>
      </c>
    </row>
    <row r="68" spans="1:6" x14ac:dyDescent="0.25">
      <c r="A68" t="s">
        <v>48</v>
      </c>
      <c r="B68" s="1"/>
      <c r="C68">
        <v>83.6</v>
      </c>
      <c r="D68" t="s">
        <v>419</v>
      </c>
      <c r="E68">
        <f>COUNTIF(Подсемейство!$B$2:$B$30,profile_from_seed!A68)</f>
        <v>0</v>
      </c>
      <c r="F68">
        <f>COUNTIF(Млеки!$B$2:$B$100,profile_from_seed!A68)</f>
        <v>1</v>
      </c>
    </row>
    <row r="69" spans="1:6" x14ac:dyDescent="0.25">
      <c r="A69" t="s">
        <v>52</v>
      </c>
      <c r="B69" s="1"/>
      <c r="C69">
        <v>81.5</v>
      </c>
      <c r="D69" t="s">
        <v>420</v>
      </c>
      <c r="E69">
        <f>COUNTIF(Подсемейство!$B$2:$B$30,profile_from_seed!A69)</f>
        <v>0</v>
      </c>
      <c r="F69">
        <f>COUNTIF(Млеки!$B$2:$B$100,profile_from_seed!A69)</f>
        <v>1</v>
      </c>
    </row>
    <row r="70" spans="1:6" x14ac:dyDescent="0.25">
      <c r="A70" t="s">
        <v>268</v>
      </c>
      <c r="B70" s="1"/>
      <c r="C70">
        <v>79.900000000000006</v>
      </c>
      <c r="D70" s="2">
        <v>5.0000000000000004E-19</v>
      </c>
      <c r="E70">
        <f>COUNTIF(Подсемейство!$B$2:$B$30,profile_from_seed!A70)</f>
        <v>0</v>
      </c>
      <c r="F70">
        <f>COUNTIF(Млеки!$B$2:$B$100,profile_from_seed!A70)</f>
        <v>1</v>
      </c>
    </row>
    <row r="71" spans="1:6" x14ac:dyDescent="0.25">
      <c r="A71" t="s">
        <v>210</v>
      </c>
      <c r="B71" s="1"/>
      <c r="C71">
        <v>71.900000000000006</v>
      </c>
      <c r="D71" t="s">
        <v>421</v>
      </c>
      <c r="E71">
        <f>COUNTIF(Подсемейство!$B$2:$B$30,profile_from_seed!A71)</f>
        <v>0</v>
      </c>
      <c r="F71">
        <f>COUNTIF(Млеки!$B$2:$B$100,profile_from_seed!A71)</f>
        <v>1</v>
      </c>
    </row>
    <row r="72" spans="1:6" x14ac:dyDescent="0.25">
      <c r="A72" t="s">
        <v>215</v>
      </c>
      <c r="B72" s="1"/>
      <c r="C72">
        <v>70.8</v>
      </c>
      <c r="D72" t="s">
        <v>422</v>
      </c>
      <c r="E72">
        <f>COUNTIF(Подсемейство!$B$2:$B$30,profile_from_seed!A72)</f>
        <v>0</v>
      </c>
      <c r="F72">
        <f>COUNTIF(Млеки!$B$2:$B$100,profile_from_seed!A72)</f>
        <v>1</v>
      </c>
    </row>
    <row r="73" spans="1:6" x14ac:dyDescent="0.25">
      <c r="A73" t="s">
        <v>423</v>
      </c>
      <c r="B73" s="1"/>
      <c r="C73">
        <v>69.3</v>
      </c>
      <c r="D73" t="s">
        <v>424</v>
      </c>
      <c r="E73">
        <f>COUNTIF(Подсемейство!$B$2:$B$30,profile_from_seed!A73)</f>
        <v>0</v>
      </c>
      <c r="F73">
        <f>COUNTIF(Млеки!$B$2:$B$100,profile_from_seed!A73)</f>
        <v>0</v>
      </c>
    </row>
    <row r="74" spans="1:6" x14ac:dyDescent="0.25">
      <c r="A74" t="s">
        <v>94</v>
      </c>
      <c r="B74" s="1"/>
      <c r="C74">
        <v>67.5</v>
      </c>
      <c r="D74" t="s">
        <v>425</v>
      </c>
      <c r="E74">
        <f>COUNTIF(Подсемейство!$B$2:$B$30,profile_from_seed!A74)</f>
        <v>0</v>
      </c>
      <c r="F74">
        <f>COUNTIF(Млеки!$B$2:$B$100,profile_from_seed!A74)</f>
        <v>1</v>
      </c>
    </row>
    <row r="75" spans="1:6" x14ac:dyDescent="0.25">
      <c r="A75" t="s">
        <v>240</v>
      </c>
      <c r="B75" s="1"/>
      <c r="C75">
        <v>64.599999999999994</v>
      </c>
      <c r="D75" s="2">
        <v>2E-14</v>
      </c>
      <c r="E75">
        <f>COUNTIF(Подсемейство!$B$2:$B$30,profile_from_seed!A75)</f>
        <v>0</v>
      </c>
      <c r="F75">
        <f>COUNTIF(Млеки!$B$2:$B$100,profile_from_seed!A75)</f>
        <v>1</v>
      </c>
    </row>
    <row r="76" spans="1:6" x14ac:dyDescent="0.25">
      <c r="A76" t="s">
        <v>231</v>
      </c>
      <c r="B76" s="1"/>
      <c r="C76">
        <v>63</v>
      </c>
      <c r="D76" t="s">
        <v>426</v>
      </c>
      <c r="E76">
        <f>COUNTIF(Подсемейство!$B$2:$B$30,profile_from_seed!A76)</f>
        <v>0</v>
      </c>
      <c r="F76">
        <f>COUNTIF(Млеки!$B$2:$B$100,profile_from_seed!A76)</f>
        <v>1</v>
      </c>
    </row>
    <row r="77" spans="1:6" x14ac:dyDescent="0.25">
      <c r="A77" t="s">
        <v>287</v>
      </c>
      <c r="B77" s="1"/>
      <c r="C77">
        <v>57</v>
      </c>
      <c r="D77" t="s">
        <v>427</v>
      </c>
      <c r="E77">
        <f>COUNTIF(Подсемейство!$B$2:$B$30,profile_from_seed!A77)</f>
        <v>0</v>
      </c>
      <c r="F77">
        <f>COUNTIF(Млеки!$B$2:$B$100,profile_from_seed!A77)</f>
        <v>1</v>
      </c>
    </row>
    <row r="78" spans="1:6" x14ac:dyDescent="0.25">
      <c r="A78" t="s">
        <v>264</v>
      </c>
      <c r="B78" s="1"/>
      <c r="C78">
        <v>54.3</v>
      </c>
      <c r="D78" t="s">
        <v>428</v>
      </c>
      <c r="E78">
        <f>COUNTIF(Подсемейство!$B$2:$B$30,profile_from_seed!A78)</f>
        <v>1</v>
      </c>
      <c r="F78">
        <f>COUNTIF(Млеки!$B$2:$B$100,profile_from_seed!A78)</f>
        <v>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workbookViewId="0">
      <selection activeCell="C47" sqref="C47"/>
    </sheetView>
  </sheetViews>
  <sheetFormatPr defaultColWidth="11" defaultRowHeight="15.75" x14ac:dyDescent="0.25"/>
  <sheetData>
    <row r="1" spans="1:11" x14ac:dyDescent="0.25">
      <c r="C1" t="s">
        <v>429</v>
      </c>
      <c r="D1" t="s">
        <v>509</v>
      </c>
      <c r="E1" t="s">
        <v>510</v>
      </c>
      <c r="F1" t="s">
        <v>514</v>
      </c>
      <c r="I1" t="s">
        <v>510</v>
      </c>
    </row>
    <row r="2" spans="1:11" x14ac:dyDescent="0.25">
      <c r="A2" t="s">
        <v>22</v>
      </c>
      <c r="B2" s="1"/>
      <c r="C2">
        <v>298</v>
      </c>
      <c r="D2" t="s">
        <v>431</v>
      </c>
      <c r="E2">
        <f>COUNTIF(Подсемейство!$B$2:$B$30,myprofile!A2)</f>
        <v>1</v>
      </c>
      <c r="F2">
        <f xml:space="preserve"> COUNTIF(Млеки!$B$2:$B$100,myprofile!A2)</f>
        <v>1</v>
      </c>
      <c r="I2" t="s">
        <v>515</v>
      </c>
      <c r="J2" t="s">
        <v>516</v>
      </c>
      <c r="K2" t="s">
        <v>517</v>
      </c>
    </row>
    <row r="3" spans="1:11" x14ac:dyDescent="0.25">
      <c r="A3" t="s">
        <v>44</v>
      </c>
      <c r="B3" s="1"/>
      <c r="C3">
        <v>296.3</v>
      </c>
      <c r="D3" t="s">
        <v>432</v>
      </c>
      <c r="E3">
        <f>COUNTIF(Подсемейство!$B$2:$B$30,myprofile!A3)</f>
        <v>1</v>
      </c>
      <c r="F3">
        <f xml:space="preserve"> COUNTIF(Млеки!$B$2:$B$100,myprofile!A3)</f>
        <v>1</v>
      </c>
      <c r="I3">
        <f>SUM(E2:E93)</f>
        <v>29</v>
      </c>
      <c r="J3">
        <f>30-I3</f>
        <v>1</v>
      </c>
      <c r="K3">
        <f>93-I3</f>
        <v>64</v>
      </c>
    </row>
    <row r="4" spans="1:11" x14ac:dyDescent="0.25">
      <c r="A4" t="s">
        <v>126</v>
      </c>
      <c r="B4" s="1"/>
      <c r="C4">
        <v>294.8</v>
      </c>
      <c r="D4" s="2">
        <v>1E-83</v>
      </c>
      <c r="E4">
        <f>COUNTIF(Подсемейство!$B$2:$B$30,myprofile!A4)</f>
        <v>1</v>
      </c>
      <c r="F4">
        <f xml:space="preserve"> COUNTIF(Млеки!$B$2:$B$100,myprofile!A4)</f>
        <v>1</v>
      </c>
    </row>
    <row r="5" spans="1:11" x14ac:dyDescent="0.25">
      <c r="A5" t="s">
        <v>17</v>
      </c>
      <c r="B5" s="1"/>
      <c r="C5">
        <v>289.5</v>
      </c>
      <c r="D5" t="s">
        <v>433</v>
      </c>
      <c r="E5">
        <f>COUNTIF(Подсемейство!$B$2:$B$30,myprofile!A5)</f>
        <v>0</v>
      </c>
      <c r="F5">
        <f xml:space="preserve"> COUNTIF(Млеки!$B$2:$B$100,myprofile!A5)</f>
        <v>1</v>
      </c>
      <c r="I5" t="s">
        <v>514</v>
      </c>
    </row>
    <row r="6" spans="1:11" x14ac:dyDescent="0.25">
      <c r="A6" t="s">
        <v>143</v>
      </c>
      <c r="B6" s="1"/>
      <c r="C6">
        <v>287.3</v>
      </c>
      <c r="D6" t="s">
        <v>434</v>
      </c>
      <c r="E6">
        <f>COUNTIF(Подсемейство!$B$2:$B$30,myprofile!A6)</f>
        <v>1</v>
      </c>
      <c r="F6">
        <f xml:space="preserve"> COUNTIF(Млеки!$B$2:$B$100,myprofile!A6)</f>
        <v>1</v>
      </c>
      <c r="I6" t="s">
        <v>515</v>
      </c>
      <c r="J6" t="s">
        <v>516</v>
      </c>
      <c r="K6" t="s">
        <v>517</v>
      </c>
    </row>
    <row r="7" spans="1:11" x14ac:dyDescent="0.25">
      <c r="A7" t="s">
        <v>75</v>
      </c>
      <c r="B7" s="1"/>
      <c r="C7">
        <v>282.60000000000002</v>
      </c>
      <c r="D7" t="s">
        <v>435</v>
      </c>
      <c r="E7">
        <f>COUNTIF(Подсемейство!$B$2:$B$30,myprofile!A7)</f>
        <v>0</v>
      </c>
      <c r="F7">
        <f xml:space="preserve"> COUNTIF(Млеки!$B$2:$B$100,myprofile!A7)</f>
        <v>1</v>
      </c>
      <c r="I7">
        <f>SUM(F2:F93)</f>
        <v>83</v>
      </c>
      <c r="J7">
        <f>99-I7</f>
        <v>16</v>
      </c>
      <c r="K7">
        <f>93-I7</f>
        <v>10</v>
      </c>
    </row>
    <row r="8" spans="1:11" x14ac:dyDescent="0.25">
      <c r="A8" t="s">
        <v>135</v>
      </c>
      <c r="B8" s="1"/>
      <c r="C8">
        <v>268.8</v>
      </c>
      <c r="D8" t="s">
        <v>436</v>
      </c>
      <c r="E8">
        <f>COUNTIF(Подсемейство!$B$2:$B$30,myprofile!A8)</f>
        <v>1</v>
      </c>
      <c r="F8">
        <f xml:space="preserve"> COUNTIF(Млеки!$B$2:$B$100,myprofile!A8)</f>
        <v>1</v>
      </c>
    </row>
    <row r="9" spans="1:11" x14ac:dyDescent="0.25">
      <c r="A9" t="s">
        <v>57</v>
      </c>
      <c r="B9" s="1"/>
      <c r="C9">
        <v>260.8</v>
      </c>
      <c r="D9" t="s">
        <v>437</v>
      </c>
      <c r="E9">
        <f>COUNTIF(Подсемейство!$B$2:$B$30,myprofile!A9)</f>
        <v>1</v>
      </c>
      <c r="F9">
        <f xml:space="preserve"> COUNTIF(Млеки!$B$2:$B$100,myprofile!A9)</f>
        <v>1</v>
      </c>
    </row>
    <row r="10" spans="1:11" x14ac:dyDescent="0.25">
      <c r="A10" t="s">
        <v>204</v>
      </c>
      <c r="B10" s="1"/>
      <c r="C10">
        <v>253.6</v>
      </c>
      <c r="D10" t="s">
        <v>438</v>
      </c>
      <c r="E10">
        <f>COUNTIF(Подсемейство!$B$2:$B$30,myprofile!A10)</f>
        <v>1</v>
      </c>
      <c r="F10">
        <f xml:space="preserve"> COUNTIF(Млеки!$B$2:$B$100,myprofile!A10)</f>
        <v>1</v>
      </c>
    </row>
    <row r="11" spans="1:11" x14ac:dyDescent="0.25">
      <c r="A11" t="s">
        <v>328</v>
      </c>
      <c r="B11" s="1"/>
      <c r="C11">
        <v>253</v>
      </c>
      <c r="D11" t="s">
        <v>439</v>
      </c>
      <c r="E11">
        <f>COUNTIF(Подсемейство!$B$2:$B$30,myprofile!A11)</f>
        <v>1</v>
      </c>
      <c r="F11">
        <f xml:space="preserve"> COUNTIF(Млеки!$B$2:$B$100,myprofile!A11)</f>
        <v>1</v>
      </c>
    </row>
    <row r="12" spans="1:11" x14ac:dyDescent="0.25">
      <c r="A12" t="s">
        <v>118</v>
      </c>
      <c r="B12" s="1"/>
      <c r="C12">
        <v>252</v>
      </c>
      <c r="D12" t="s">
        <v>440</v>
      </c>
      <c r="E12">
        <f>COUNTIF(Подсемейство!$B$2:$B$30,myprofile!A12)</f>
        <v>1</v>
      </c>
      <c r="F12">
        <f xml:space="preserve"> COUNTIF(Млеки!$B$2:$B$100,myprofile!A12)</f>
        <v>1</v>
      </c>
    </row>
    <row r="13" spans="1:11" x14ac:dyDescent="0.25">
      <c r="A13" t="s">
        <v>54</v>
      </c>
      <c r="B13" s="1"/>
      <c r="C13">
        <v>251.9</v>
      </c>
      <c r="D13" t="s">
        <v>441</v>
      </c>
      <c r="E13">
        <f>COUNTIF(Подсемейство!$B$2:$B$30,myprofile!A13)</f>
        <v>1</v>
      </c>
      <c r="F13">
        <f xml:space="preserve"> COUNTIF(Млеки!$B$2:$B$100,myprofile!A13)</f>
        <v>1</v>
      </c>
    </row>
    <row r="14" spans="1:11" x14ac:dyDescent="0.25">
      <c r="A14" t="s">
        <v>27</v>
      </c>
      <c r="B14" s="1"/>
      <c r="C14">
        <v>251.1</v>
      </c>
      <c r="D14" t="s">
        <v>442</v>
      </c>
      <c r="E14">
        <f>COUNTIF(Подсемейство!$B$2:$B$30,myprofile!A14)</f>
        <v>1</v>
      </c>
      <c r="F14">
        <f xml:space="preserve"> COUNTIF(Млеки!$B$2:$B$100,myprofile!A14)</f>
        <v>1</v>
      </c>
    </row>
    <row r="15" spans="1:11" x14ac:dyDescent="0.25">
      <c r="A15" t="s">
        <v>139</v>
      </c>
      <c r="B15" s="1"/>
      <c r="C15">
        <v>248.5</v>
      </c>
      <c r="D15" s="2">
        <v>9.0000000000000004E-70</v>
      </c>
      <c r="E15">
        <f>COUNTIF(Подсемейство!$B$2:$B$30,myprofile!A15)</f>
        <v>0</v>
      </c>
      <c r="F15">
        <f xml:space="preserve"> COUNTIF(Млеки!$B$2:$B$100,myprofile!A15)</f>
        <v>1</v>
      </c>
    </row>
    <row r="16" spans="1:11" x14ac:dyDescent="0.25">
      <c r="A16" t="s">
        <v>39</v>
      </c>
      <c r="B16" s="1"/>
      <c r="C16">
        <v>247.8</v>
      </c>
      <c r="D16" t="s">
        <v>443</v>
      </c>
      <c r="E16">
        <f>COUNTIF(Подсемейство!$B$2:$B$30,myprofile!A16)</f>
        <v>0</v>
      </c>
      <c r="F16">
        <f xml:space="preserve"> COUNTIF(Млеки!$B$2:$B$100,myprofile!A16)</f>
        <v>1</v>
      </c>
    </row>
    <row r="17" spans="1:6" x14ac:dyDescent="0.25">
      <c r="A17" t="s">
        <v>60</v>
      </c>
      <c r="B17" s="1"/>
      <c r="C17">
        <v>247.7</v>
      </c>
      <c r="D17" t="s">
        <v>444</v>
      </c>
      <c r="E17">
        <f>COUNTIF(Подсемейство!$B$2:$B$30,myprofile!A17)</f>
        <v>0</v>
      </c>
      <c r="F17">
        <f xml:space="preserve"> COUNTIF(Млеки!$B$2:$B$100,myprofile!A17)</f>
        <v>1</v>
      </c>
    </row>
    <row r="18" spans="1:6" x14ac:dyDescent="0.25">
      <c r="A18" t="s">
        <v>254</v>
      </c>
      <c r="B18" s="1"/>
      <c r="C18">
        <v>247.2</v>
      </c>
      <c r="D18" t="s">
        <v>445</v>
      </c>
      <c r="E18">
        <f>COUNTIF(Подсемейство!$B$2:$B$30,myprofile!A18)</f>
        <v>0</v>
      </c>
      <c r="F18">
        <f xml:space="preserve"> COUNTIF(Млеки!$B$2:$B$100,myprofile!A18)</f>
        <v>1</v>
      </c>
    </row>
    <row r="19" spans="1:6" x14ac:dyDescent="0.25">
      <c r="A19" t="s">
        <v>195</v>
      </c>
      <c r="B19" s="1"/>
      <c r="C19">
        <v>247.2</v>
      </c>
      <c r="D19" t="s">
        <v>445</v>
      </c>
      <c r="E19">
        <f>COUNTIF(Подсемейство!$B$2:$B$30,myprofile!A19)</f>
        <v>0</v>
      </c>
      <c r="F19">
        <f xml:space="preserve"> COUNTIF(Млеки!$B$2:$B$100,myprofile!A19)</f>
        <v>1</v>
      </c>
    </row>
    <row r="20" spans="1:6" x14ac:dyDescent="0.25">
      <c r="A20" t="s">
        <v>71</v>
      </c>
      <c r="B20" s="1"/>
      <c r="C20">
        <v>244.3</v>
      </c>
      <c r="D20" t="s">
        <v>446</v>
      </c>
      <c r="E20">
        <f>COUNTIF(Подсемейство!$B$2:$B$30,myprofile!A20)</f>
        <v>1</v>
      </c>
      <c r="F20">
        <f xml:space="preserve"> COUNTIF(Млеки!$B$2:$B$100,myprofile!A20)</f>
        <v>1</v>
      </c>
    </row>
    <row r="21" spans="1:6" x14ac:dyDescent="0.25">
      <c r="A21" t="s">
        <v>220</v>
      </c>
      <c r="B21" s="1"/>
      <c r="C21">
        <v>243.9</v>
      </c>
      <c r="D21" t="s">
        <v>447</v>
      </c>
      <c r="E21">
        <f>COUNTIF(Подсемейство!$B$2:$B$30,myprofile!A21)</f>
        <v>0</v>
      </c>
      <c r="F21">
        <f xml:space="preserve"> COUNTIF(Млеки!$B$2:$B$100,myprofile!A21)</f>
        <v>1</v>
      </c>
    </row>
    <row r="22" spans="1:6" x14ac:dyDescent="0.25">
      <c r="A22" t="s">
        <v>283</v>
      </c>
      <c r="B22" s="1"/>
      <c r="C22">
        <v>243.9</v>
      </c>
      <c r="D22" t="s">
        <v>447</v>
      </c>
      <c r="E22">
        <f>COUNTIF(Подсемейство!$B$2:$B$30,myprofile!A22)</f>
        <v>1</v>
      </c>
      <c r="F22">
        <f xml:space="preserve"> COUNTIF(Млеки!$B$2:$B$100,myprofile!A22)</f>
        <v>1</v>
      </c>
    </row>
    <row r="23" spans="1:6" x14ac:dyDescent="0.25">
      <c r="A23" t="s">
        <v>113</v>
      </c>
      <c r="B23" s="1"/>
      <c r="C23">
        <v>243.3</v>
      </c>
      <c r="D23" t="s">
        <v>448</v>
      </c>
      <c r="E23">
        <f>COUNTIF(Подсемейство!$B$2:$B$30,myprofile!A23)</f>
        <v>0</v>
      </c>
      <c r="F23">
        <f xml:space="preserve"> COUNTIF(Млеки!$B$2:$B$100,myprofile!A23)</f>
        <v>1</v>
      </c>
    </row>
    <row r="24" spans="1:6" x14ac:dyDescent="0.25">
      <c r="A24" t="s">
        <v>260</v>
      </c>
      <c r="B24" s="1"/>
      <c r="C24">
        <v>241.8</v>
      </c>
      <c r="D24" t="s">
        <v>449</v>
      </c>
      <c r="E24">
        <f>COUNTIF(Подсемейство!$B$2:$B$30,myprofile!A24)</f>
        <v>1</v>
      </c>
      <c r="F24">
        <f xml:space="preserve"> COUNTIF(Млеки!$B$2:$B$100,myprofile!A24)</f>
        <v>1</v>
      </c>
    </row>
    <row r="25" spans="1:6" x14ac:dyDescent="0.25">
      <c r="A25" t="s">
        <v>10</v>
      </c>
      <c r="B25" s="1"/>
      <c r="C25">
        <v>232.8</v>
      </c>
      <c r="D25" t="s">
        <v>450</v>
      </c>
      <c r="E25">
        <f>COUNTIF(Подсемейство!$B$2:$B$30,myprofile!A25)</f>
        <v>0</v>
      </c>
      <c r="F25">
        <f xml:space="preserve"> COUNTIF(Млеки!$B$2:$B$100,myprofile!A25)</f>
        <v>1</v>
      </c>
    </row>
    <row r="26" spans="1:6" x14ac:dyDescent="0.25">
      <c r="A26" t="s">
        <v>218</v>
      </c>
      <c r="B26" s="1"/>
      <c r="C26">
        <v>232.7</v>
      </c>
      <c r="D26" t="s">
        <v>451</v>
      </c>
      <c r="E26">
        <f>COUNTIF(Подсемейство!$B$2:$B$30,myprofile!A26)</f>
        <v>0</v>
      </c>
      <c r="F26">
        <f xml:space="preserve"> COUNTIF(Млеки!$B$2:$B$100,myprofile!A26)</f>
        <v>1</v>
      </c>
    </row>
    <row r="27" spans="1:6" x14ac:dyDescent="0.25">
      <c r="A27" t="s">
        <v>224</v>
      </c>
      <c r="B27" s="1"/>
      <c r="C27">
        <v>232.7</v>
      </c>
      <c r="D27" t="s">
        <v>451</v>
      </c>
      <c r="E27">
        <f>COUNTIF(Подсемейство!$B$2:$B$30,myprofile!A27)</f>
        <v>0</v>
      </c>
      <c r="F27">
        <f xml:space="preserve"> COUNTIF(Млеки!$B$2:$B$100,myprofile!A27)</f>
        <v>1</v>
      </c>
    </row>
    <row r="28" spans="1:6" x14ac:dyDescent="0.25">
      <c r="A28" t="s">
        <v>197</v>
      </c>
      <c r="B28" s="1"/>
      <c r="C28">
        <v>232.4</v>
      </c>
      <c r="D28" t="s">
        <v>452</v>
      </c>
      <c r="E28">
        <f>COUNTIF(Подсемейство!$B$2:$B$30,myprofile!A28)</f>
        <v>0</v>
      </c>
      <c r="F28">
        <f xml:space="preserve"> COUNTIF(Млеки!$B$2:$B$100,myprofile!A28)</f>
        <v>1</v>
      </c>
    </row>
    <row r="29" spans="1:6" x14ac:dyDescent="0.25">
      <c r="A29" t="s">
        <v>202</v>
      </c>
      <c r="B29" s="1"/>
      <c r="C29">
        <v>232.4</v>
      </c>
      <c r="D29" t="s">
        <v>452</v>
      </c>
      <c r="E29">
        <f>COUNTIF(Подсемейство!$B$2:$B$30,myprofile!A29)</f>
        <v>0</v>
      </c>
      <c r="F29">
        <f xml:space="preserve"> COUNTIF(Млеки!$B$2:$B$100,myprofile!A29)</f>
        <v>1</v>
      </c>
    </row>
    <row r="30" spans="1:6" x14ac:dyDescent="0.25">
      <c r="A30" t="s">
        <v>64</v>
      </c>
      <c r="B30" s="1"/>
      <c r="C30">
        <v>232.4</v>
      </c>
      <c r="D30" t="s">
        <v>453</v>
      </c>
      <c r="E30">
        <f>COUNTIF(Подсемейство!$B$2:$B$30,myprofile!A30)</f>
        <v>0</v>
      </c>
      <c r="F30">
        <f xml:space="preserve"> COUNTIF(Млеки!$B$2:$B$100,myprofile!A30)</f>
        <v>1</v>
      </c>
    </row>
    <row r="31" spans="1:6" x14ac:dyDescent="0.25">
      <c r="A31" t="s">
        <v>323</v>
      </c>
      <c r="B31" s="1"/>
      <c r="C31">
        <v>232</v>
      </c>
      <c r="D31" s="2">
        <v>7.9999999999999994E-65</v>
      </c>
      <c r="E31">
        <f>COUNTIF(Подсемейство!$B$2:$B$30,myprofile!A31)</f>
        <v>0</v>
      </c>
      <c r="F31">
        <f xml:space="preserve"> COUNTIF(Млеки!$B$2:$B$100,myprofile!A31)</f>
        <v>1</v>
      </c>
    </row>
    <row r="32" spans="1:6" x14ac:dyDescent="0.25">
      <c r="A32" t="s">
        <v>188</v>
      </c>
      <c r="B32" s="1"/>
      <c r="C32">
        <v>230.3</v>
      </c>
      <c r="D32" t="s">
        <v>454</v>
      </c>
      <c r="E32">
        <f>COUNTIF(Подсемейство!$B$2:$B$30,myprofile!A32)</f>
        <v>1</v>
      </c>
      <c r="F32">
        <f xml:space="preserve"> COUNTIF(Млеки!$B$2:$B$100,myprofile!A32)</f>
        <v>1</v>
      </c>
    </row>
    <row r="33" spans="1:6" x14ac:dyDescent="0.25">
      <c r="A33" t="s">
        <v>304</v>
      </c>
      <c r="B33" s="1"/>
      <c r="C33">
        <v>230.3</v>
      </c>
      <c r="D33" t="s">
        <v>454</v>
      </c>
      <c r="E33">
        <f>COUNTIF(Подсемейство!$B$2:$B$30,myprofile!A33)</f>
        <v>1</v>
      </c>
      <c r="F33">
        <f xml:space="preserve"> COUNTIF(Млеки!$B$2:$B$100,myprofile!A33)</f>
        <v>1</v>
      </c>
    </row>
    <row r="34" spans="1:6" x14ac:dyDescent="0.25">
      <c r="A34" t="s">
        <v>290</v>
      </c>
      <c r="B34" s="1"/>
      <c r="C34">
        <v>229.6</v>
      </c>
      <c r="D34" t="s">
        <v>455</v>
      </c>
      <c r="E34">
        <f>COUNTIF(Подсемейство!$B$2:$B$30,myprofile!A34)</f>
        <v>1</v>
      </c>
      <c r="F34">
        <f xml:space="preserve"> COUNTIF(Млеки!$B$2:$B$100,myprofile!A34)</f>
        <v>1</v>
      </c>
    </row>
    <row r="35" spans="1:6" x14ac:dyDescent="0.25">
      <c r="A35" t="s">
        <v>326</v>
      </c>
      <c r="B35" s="1"/>
      <c r="C35">
        <v>229.4</v>
      </c>
      <c r="D35" t="s">
        <v>456</v>
      </c>
      <c r="E35">
        <f>COUNTIF(Подсемейство!$B$2:$B$30,myprofile!A35)</f>
        <v>0</v>
      </c>
      <c r="F35">
        <f xml:space="preserve"> COUNTIF(Млеки!$B$2:$B$100,myprofile!A35)</f>
        <v>1</v>
      </c>
    </row>
    <row r="36" spans="1:6" x14ac:dyDescent="0.25">
      <c r="A36" t="s">
        <v>185</v>
      </c>
      <c r="B36" s="1"/>
      <c r="C36">
        <v>228.7</v>
      </c>
      <c r="D36" s="2">
        <v>7.9999999999999997E-64</v>
      </c>
      <c r="E36">
        <f>COUNTIF(Подсемейство!$B$2:$B$30,myprofile!A36)</f>
        <v>1</v>
      </c>
      <c r="F36">
        <f xml:space="preserve"> COUNTIF(Млеки!$B$2:$B$100,myprofile!A36)</f>
        <v>1</v>
      </c>
    </row>
    <row r="37" spans="1:6" x14ac:dyDescent="0.25">
      <c r="A37" t="s">
        <v>246</v>
      </c>
      <c r="B37" s="1"/>
      <c r="C37">
        <v>227.3</v>
      </c>
      <c r="D37" t="s">
        <v>457</v>
      </c>
      <c r="E37">
        <f>COUNTIF(Подсемейство!$B$2:$B$30,myprofile!A37)</f>
        <v>1</v>
      </c>
      <c r="F37">
        <f xml:space="preserve"> COUNTIF(Млеки!$B$2:$B$100,myprofile!A37)</f>
        <v>1</v>
      </c>
    </row>
    <row r="38" spans="1:6" x14ac:dyDescent="0.25">
      <c r="A38" t="s">
        <v>182</v>
      </c>
      <c r="B38" s="1"/>
      <c r="C38">
        <v>226.9</v>
      </c>
      <c r="D38" t="s">
        <v>458</v>
      </c>
      <c r="E38">
        <f>COUNTIF(Подсемейство!$B$2:$B$30,myprofile!A38)</f>
        <v>1</v>
      </c>
      <c r="F38">
        <f xml:space="preserve"> COUNTIF(Млеки!$B$2:$B$100,myprofile!A38)</f>
        <v>1</v>
      </c>
    </row>
    <row r="39" spans="1:6" x14ac:dyDescent="0.25">
      <c r="A39" t="s">
        <v>193</v>
      </c>
      <c r="B39" s="1"/>
      <c r="C39">
        <v>225.2</v>
      </c>
      <c r="D39" t="s">
        <v>459</v>
      </c>
      <c r="E39">
        <f>COUNTIF(Подсемейство!$B$2:$B$30,myprofile!A39)</f>
        <v>1</v>
      </c>
      <c r="F39">
        <f xml:space="preserve"> COUNTIF(Млеки!$B$2:$B$100,myprofile!A39)</f>
        <v>1</v>
      </c>
    </row>
    <row r="40" spans="1:6" x14ac:dyDescent="0.25">
      <c r="A40" t="s">
        <v>309</v>
      </c>
      <c r="B40" s="1"/>
      <c r="C40">
        <v>224.4</v>
      </c>
      <c r="D40" t="s">
        <v>460</v>
      </c>
      <c r="E40">
        <f>COUNTIF(Подсемейство!$B$2:$B$30,myprofile!A40)</f>
        <v>1</v>
      </c>
      <c r="F40">
        <f xml:space="preserve"> COUNTIF(Млеки!$B$2:$B$100,myprofile!A40)</f>
        <v>1</v>
      </c>
    </row>
    <row r="41" spans="1:6" x14ac:dyDescent="0.25">
      <c r="A41" t="s">
        <v>243</v>
      </c>
      <c r="B41" s="1"/>
      <c r="C41">
        <v>223.6</v>
      </c>
      <c r="D41" t="s">
        <v>461</v>
      </c>
      <c r="E41">
        <f>COUNTIF(Подсемейство!$B$2:$B$30,myprofile!A41)</f>
        <v>1</v>
      </c>
      <c r="F41">
        <f xml:space="preserve"> COUNTIF(Млеки!$B$2:$B$100,myprofile!A41)</f>
        <v>1</v>
      </c>
    </row>
    <row r="42" spans="1:6" x14ac:dyDescent="0.25">
      <c r="A42" t="s">
        <v>312</v>
      </c>
      <c r="B42" s="1"/>
      <c r="C42">
        <v>222.4</v>
      </c>
      <c r="D42" t="s">
        <v>462</v>
      </c>
      <c r="E42">
        <f>COUNTIF(Подсемейство!$B$2:$B$30,myprofile!A42)</f>
        <v>0</v>
      </c>
      <c r="F42">
        <f xml:space="preserve"> COUNTIF(Млеки!$B$2:$B$100,myprofile!A42)</f>
        <v>1</v>
      </c>
    </row>
    <row r="43" spans="1:6" x14ac:dyDescent="0.25">
      <c r="A43" t="s">
        <v>299</v>
      </c>
      <c r="B43" s="1"/>
      <c r="C43">
        <v>221.9</v>
      </c>
      <c r="D43" t="s">
        <v>463</v>
      </c>
      <c r="E43">
        <f>COUNTIF(Подсемейство!$B$2:$B$30,myprofile!A43)</f>
        <v>1</v>
      </c>
      <c r="F43">
        <f xml:space="preserve"> COUNTIF(Млеки!$B$2:$B$100,myprofile!A43)</f>
        <v>1</v>
      </c>
    </row>
    <row r="44" spans="1:6" x14ac:dyDescent="0.25">
      <c r="A44" t="s">
        <v>302</v>
      </c>
      <c r="B44" s="1"/>
      <c r="C44">
        <v>221</v>
      </c>
      <c r="D44" t="s">
        <v>464</v>
      </c>
      <c r="E44">
        <f>COUNTIF(Подсемейство!$B$2:$B$30,myprofile!A44)</f>
        <v>0</v>
      </c>
      <c r="F44">
        <f xml:space="preserve"> COUNTIF(Млеки!$B$2:$B$100,myprofile!A44)</f>
        <v>1</v>
      </c>
    </row>
    <row r="45" spans="1:6" x14ac:dyDescent="0.25">
      <c r="A45" t="s">
        <v>165</v>
      </c>
      <c r="B45" s="1"/>
      <c r="C45">
        <v>214.3</v>
      </c>
      <c r="D45" t="s">
        <v>465</v>
      </c>
      <c r="E45">
        <f>COUNTIF(Подсемейство!$B$2:$B$30,myprofile!A45)</f>
        <v>1</v>
      </c>
      <c r="F45">
        <f xml:space="preserve"> COUNTIF(Млеки!$B$2:$B$100,myprofile!A45)</f>
        <v>1</v>
      </c>
    </row>
    <row r="46" spans="1:6" x14ac:dyDescent="0.25">
      <c r="A46" t="s">
        <v>296</v>
      </c>
      <c r="B46" s="1"/>
      <c r="C46">
        <v>214.1</v>
      </c>
      <c r="D46" s="2">
        <v>2.0000000000000001E-59</v>
      </c>
      <c r="E46">
        <f>COUNTIF(Подсемейство!$B$2:$B$30,myprofile!A46)</f>
        <v>1</v>
      </c>
      <c r="F46">
        <f xml:space="preserve"> COUNTIF(Млеки!$B$2:$B$100,myprofile!A46)</f>
        <v>1</v>
      </c>
    </row>
    <row r="47" spans="1:6" x14ac:dyDescent="0.25">
      <c r="A47" t="s">
        <v>105</v>
      </c>
      <c r="B47" s="1"/>
      <c r="C47">
        <v>213.8</v>
      </c>
      <c r="D47" t="s">
        <v>466</v>
      </c>
      <c r="E47">
        <f>COUNTIF(Подсемейство!$B$2:$B$30,myprofile!A47)</f>
        <v>0</v>
      </c>
      <c r="F47">
        <f xml:space="preserve"> COUNTIF(Млеки!$B$2:$B$100,myprofile!A47)</f>
        <v>1</v>
      </c>
    </row>
    <row r="48" spans="1:6" x14ac:dyDescent="0.25">
      <c r="A48" t="s">
        <v>248</v>
      </c>
      <c r="B48" s="1"/>
      <c r="C48">
        <v>213.8</v>
      </c>
      <c r="D48" t="s">
        <v>466</v>
      </c>
      <c r="E48">
        <f>COUNTIF(Подсемейство!$B$2:$B$30,myprofile!A48)</f>
        <v>0</v>
      </c>
      <c r="F48">
        <f xml:space="preserve"> COUNTIF(Млеки!$B$2:$B$100,myprofile!A48)</f>
        <v>1</v>
      </c>
    </row>
    <row r="49" spans="1:6" x14ac:dyDescent="0.25">
      <c r="A49" t="s">
        <v>317</v>
      </c>
      <c r="B49" s="1"/>
      <c r="C49">
        <v>213.8</v>
      </c>
      <c r="D49" t="s">
        <v>466</v>
      </c>
      <c r="E49">
        <f>COUNTIF(Подсемейство!$B$2:$B$30,myprofile!A49)</f>
        <v>0</v>
      </c>
      <c r="F49">
        <f xml:space="preserve"> COUNTIF(Млеки!$B$2:$B$100,myprofile!A49)</f>
        <v>1</v>
      </c>
    </row>
    <row r="50" spans="1:6" x14ac:dyDescent="0.25">
      <c r="A50" t="s">
        <v>99</v>
      </c>
      <c r="B50" s="1"/>
      <c r="C50">
        <v>213.8</v>
      </c>
      <c r="D50" t="s">
        <v>466</v>
      </c>
      <c r="E50">
        <f>COUNTIF(Подсемейство!$B$2:$B$30,myprofile!A50)</f>
        <v>0</v>
      </c>
      <c r="F50">
        <f xml:space="preserve"> COUNTIF(Млеки!$B$2:$B$100,myprofile!A50)</f>
        <v>1</v>
      </c>
    </row>
    <row r="51" spans="1:6" x14ac:dyDescent="0.25">
      <c r="A51" t="s">
        <v>191</v>
      </c>
      <c r="B51" s="1"/>
      <c r="C51">
        <v>213.6</v>
      </c>
      <c r="D51" t="s">
        <v>467</v>
      </c>
      <c r="E51">
        <f>COUNTIF(Подсемейство!$B$2:$B$30,myprofile!A51)</f>
        <v>0</v>
      </c>
      <c r="F51">
        <f xml:space="preserve"> COUNTIF(Млеки!$B$2:$B$100,myprofile!A51)</f>
        <v>1</v>
      </c>
    </row>
    <row r="52" spans="1:6" x14ac:dyDescent="0.25">
      <c r="A52" t="s">
        <v>315</v>
      </c>
      <c r="B52" s="1"/>
      <c r="C52">
        <v>213.6</v>
      </c>
      <c r="D52" t="s">
        <v>467</v>
      </c>
      <c r="E52">
        <f>COUNTIF(Подсемейство!$B$2:$B$30,myprofile!A52)</f>
        <v>0</v>
      </c>
      <c r="F52">
        <f xml:space="preserve"> COUNTIF(Млеки!$B$2:$B$100,myprofile!A52)</f>
        <v>1</v>
      </c>
    </row>
    <row r="53" spans="1:6" x14ac:dyDescent="0.25">
      <c r="A53" t="s">
        <v>162</v>
      </c>
      <c r="B53" s="1"/>
      <c r="C53">
        <v>213.4</v>
      </c>
      <c r="D53" t="s">
        <v>468</v>
      </c>
      <c r="E53">
        <f>COUNTIF(Подсемейство!$B$2:$B$30,myprofile!A53)</f>
        <v>1</v>
      </c>
      <c r="F53">
        <f xml:space="preserve"> COUNTIF(Млеки!$B$2:$B$100,myprofile!A53)</f>
        <v>1</v>
      </c>
    </row>
    <row r="54" spans="1:6" x14ac:dyDescent="0.25">
      <c r="A54" t="s">
        <v>270</v>
      </c>
      <c r="B54" s="1"/>
      <c r="C54">
        <v>206.1</v>
      </c>
      <c r="D54" t="s">
        <v>469</v>
      </c>
      <c r="E54">
        <f>COUNTIF(Подсемейство!$B$2:$B$30,myprofile!A54)</f>
        <v>0</v>
      </c>
      <c r="F54">
        <f xml:space="preserve"> COUNTIF(Млеки!$B$2:$B$100,myprofile!A54)</f>
        <v>1</v>
      </c>
    </row>
    <row r="55" spans="1:6" x14ac:dyDescent="0.25">
      <c r="A55" t="s">
        <v>109</v>
      </c>
      <c r="B55" s="1"/>
      <c r="C55">
        <v>202.6</v>
      </c>
      <c r="D55" t="s">
        <v>470</v>
      </c>
      <c r="E55">
        <f>COUNTIF(Подсемейство!$B$2:$B$30,myprofile!A55)</f>
        <v>0</v>
      </c>
      <c r="F55">
        <f xml:space="preserve"> COUNTIF(Млеки!$B$2:$B$100,myprofile!A55)</f>
        <v>1</v>
      </c>
    </row>
    <row r="56" spans="1:6" x14ac:dyDescent="0.25">
      <c r="A56" t="s">
        <v>67</v>
      </c>
      <c r="B56" s="1"/>
      <c r="C56">
        <v>201.1</v>
      </c>
      <c r="D56" t="s">
        <v>471</v>
      </c>
      <c r="E56">
        <f>COUNTIF(Подсемейство!$B$2:$B$30,myprofile!A56)</f>
        <v>0</v>
      </c>
      <c r="F56">
        <f xml:space="preserve"> COUNTIF(Млеки!$B$2:$B$100,myprofile!A56)</f>
        <v>1</v>
      </c>
    </row>
    <row r="57" spans="1:6" x14ac:dyDescent="0.25">
      <c r="A57" t="s">
        <v>307</v>
      </c>
      <c r="B57" s="1"/>
      <c r="C57">
        <v>201</v>
      </c>
      <c r="D57" t="s">
        <v>472</v>
      </c>
      <c r="E57">
        <f>COUNTIF(Подсемейство!$B$2:$B$30,myprofile!A57)</f>
        <v>0</v>
      </c>
      <c r="F57">
        <f xml:space="preserve"> COUNTIF(Млеки!$B$2:$B$100,myprofile!A57)</f>
        <v>1</v>
      </c>
    </row>
    <row r="58" spans="1:6" x14ac:dyDescent="0.25">
      <c r="A58" t="s">
        <v>79</v>
      </c>
      <c r="B58" s="1"/>
      <c r="C58">
        <v>198.4</v>
      </c>
      <c r="D58" t="s">
        <v>473</v>
      </c>
      <c r="E58">
        <f>COUNTIF(Подсемейство!$B$2:$B$30,myprofile!A58)</f>
        <v>0</v>
      </c>
      <c r="F58">
        <f xml:space="preserve"> COUNTIF(Млеки!$B$2:$B$100,myprofile!A58)</f>
        <v>1</v>
      </c>
    </row>
    <row r="59" spans="1:6" x14ac:dyDescent="0.25">
      <c r="A59" t="s">
        <v>474</v>
      </c>
      <c r="B59" s="1"/>
      <c r="C59">
        <v>194.9</v>
      </c>
      <c r="D59" t="s">
        <v>475</v>
      </c>
      <c r="E59">
        <f>COUNTIF(Подсемейство!$B$2:$B$30,myprofile!A59)</f>
        <v>0</v>
      </c>
      <c r="F59">
        <f xml:space="preserve"> COUNTIF(Млеки!$B$2:$B$100,myprofile!A59)</f>
        <v>0</v>
      </c>
    </row>
    <row r="60" spans="1:6" x14ac:dyDescent="0.25">
      <c r="A60" t="s">
        <v>476</v>
      </c>
      <c r="B60" s="1"/>
      <c r="C60">
        <v>194.9</v>
      </c>
      <c r="D60" t="s">
        <v>475</v>
      </c>
      <c r="E60">
        <f>COUNTIF(Подсемейство!$B$2:$B$30,myprofile!A60)</f>
        <v>0</v>
      </c>
      <c r="F60">
        <f xml:space="preserve"> COUNTIF(Млеки!$B$2:$B$100,myprofile!A60)</f>
        <v>0</v>
      </c>
    </row>
    <row r="61" spans="1:6" x14ac:dyDescent="0.25">
      <c r="A61" t="s">
        <v>206</v>
      </c>
      <c r="B61" s="1"/>
      <c r="C61">
        <v>194.7</v>
      </c>
      <c r="D61" t="s">
        <v>477</v>
      </c>
      <c r="E61">
        <f>COUNTIF(Подсемейство!$B$2:$B$30,myprofile!A61)</f>
        <v>1</v>
      </c>
      <c r="F61">
        <f xml:space="preserve"> COUNTIF(Млеки!$B$2:$B$100,myprofile!A61)</f>
        <v>1</v>
      </c>
    </row>
    <row r="62" spans="1:6" x14ac:dyDescent="0.25">
      <c r="A62" t="s">
        <v>293</v>
      </c>
      <c r="B62" s="1"/>
      <c r="C62">
        <v>192.3</v>
      </c>
      <c r="D62" t="s">
        <v>478</v>
      </c>
      <c r="E62">
        <f>COUNTIF(Подсемейство!$B$2:$B$30,myprofile!A62)</f>
        <v>0</v>
      </c>
      <c r="F62">
        <f xml:space="preserve"> COUNTIF(Млеки!$B$2:$B$100,myprofile!A62)</f>
        <v>1</v>
      </c>
    </row>
    <row r="63" spans="1:6" x14ac:dyDescent="0.25">
      <c r="A63" t="s">
        <v>274</v>
      </c>
      <c r="B63" s="1"/>
      <c r="C63">
        <v>188.6</v>
      </c>
      <c r="D63" t="s">
        <v>479</v>
      </c>
      <c r="E63">
        <f>COUNTIF(Подсемейство!$B$2:$B$30,myprofile!A63)</f>
        <v>0</v>
      </c>
      <c r="F63">
        <f xml:space="preserve"> COUNTIF(Млеки!$B$2:$B$100,myprofile!A63)</f>
        <v>1</v>
      </c>
    </row>
    <row r="64" spans="1:6" x14ac:dyDescent="0.25">
      <c r="A64" t="s">
        <v>334</v>
      </c>
      <c r="B64" s="1"/>
      <c r="C64">
        <v>187.6</v>
      </c>
      <c r="D64" t="s">
        <v>480</v>
      </c>
      <c r="E64">
        <f>COUNTIF(Подсемейство!$B$2:$B$30,myprofile!A64)</f>
        <v>0</v>
      </c>
      <c r="F64">
        <f xml:space="preserve"> COUNTIF(Млеки!$B$2:$B$100,myprofile!A64)</f>
        <v>1</v>
      </c>
    </row>
    <row r="65" spans="1:6" x14ac:dyDescent="0.25">
      <c r="A65" t="s">
        <v>336</v>
      </c>
      <c r="B65" s="1"/>
      <c r="C65">
        <v>185</v>
      </c>
      <c r="D65" t="s">
        <v>481</v>
      </c>
      <c r="E65">
        <f>COUNTIF(Подсемейство!$B$2:$B$30,myprofile!A65)</f>
        <v>0</v>
      </c>
      <c r="F65">
        <f xml:space="preserve"> COUNTIF(Млеки!$B$2:$B$100,myprofile!A65)</f>
        <v>1</v>
      </c>
    </row>
    <row r="66" spans="1:6" x14ac:dyDescent="0.25">
      <c r="A66" t="s">
        <v>278</v>
      </c>
      <c r="B66" s="1"/>
      <c r="C66">
        <v>183.6</v>
      </c>
      <c r="D66" s="2">
        <v>2.9999999999999999E-50</v>
      </c>
      <c r="E66">
        <f>COUNTIF(Подсемейство!$B$2:$B$30,myprofile!A66)</f>
        <v>0</v>
      </c>
      <c r="F66">
        <f xml:space="preserve"> COUNTIF(Млеки!$B$2:$B$100,myprofile!A66)</f>
        <v>1</v>
      </c>
    </row>
    <row r="67" spans="1:6" x14ac:dyDescent="0.25">
      <c r="A67" t="s">
        <v>280</v>
      </c>
      <c r="B67" s="1"/>
      <c r="C67">
        <v>174.6</v>
      </c>
      <c r="D67" t="s">
        <v>482</v>
      </c>
      <c r="E67">
        <f>COUNTIF(Подсемейство!$B$2:$B$30,myprofile!A67)</f>
        <v>0</v>
      </c>
      <c r="F67">
        <f xml:space="preserve"> COUNTIF(Млеки!$B$2:$B$100,myprofile!A67)</f>
        <v>1</v>
      </c>
    </row>
    <row r="68" spans="1:6" x14ac:dyDescent="0.25">
      <c r="A68" t="s">
        <v>210</v>
      </c>
      <c r="B68" s="1"/>
      <c r="C68">
        <v>173.2</v>
      </c>
      <c r="D68" s="2">
        <v>3.9999999999999999E-47</v>
      </c>
      <c r="E68">
        <f>COUNTIF(Подсемейство!$B$2:$B$30,myprofile!A68)</f>
        <v>0</v>
      </c>
      <c r="F68">
        <f xml:space="preserve"> COUNTIF(Млеки!$B$2:$B$100,myprofile!A68)</f>
        <v>1</v>
      </c>
    </row>
    <row r="69" spans="1:6" x14ac:dyDescent="0.25">
      <c r="A69" t="s">
        <v>483</v>
      </c>
      <c r="B69" s="1"/>
      <c r="C69">
        <v>172.4</v>
      </c>
      <c r="D69" t="s">
        <v>484</v>
      </c>
      <c r="E69">
        <f>COUNTIF(Подсемейство!$B$2:$B$30,myprofile!A69)</f>
        <v>0</v>
      </c>
      <c r="F69">
        <f xml:space="preserve"> COUNTIF(Млеки!$B$2:$B$100,myprofile!A69)</f>
        <v>0</v>
      </c>
    </row>
    <row r="70" spans="1:6" x14ac:dyDescent="0.25">
      <c r="A70" t="s">
        <v>215</v>
      </c>
      <c r="B70" s="1"/>
      <c r="C70">
        <v>164.1</v>
      </c>
      <c r="D70" t="s">
        <v>485</v>
      </c>
      <c r="E70">
        <f>COUNTIF(Подсемейство!$B$2:$B$30,myprofile!A70)</f>
        <v>0</v>
      </c>
      <c r="F70">
        <f xml:space="preserve"> COUNTIF(Млеки!$B$2:$B$100,myprofile!A70)</f>
        <v>1</v>
      </c>
    </row>
    <row r="71" spans="1:6" x14ac:dyDescent="0.25">
      <c r="A71" t="s">
        <v>94</v>
      </c>
      <c r="B71" s="1"/>
      <c r="C71">
        <v>157.9</v>
      </c>
      <c r="D71" t="s">
        <v>486</v>
      </c>
      <c r="E71">
        <f>COUNTIF(Подсемейство!$B$2:$B$30,myprofile!A71)</f>
        <v>0</v>
      </c>
      <c r="F71">
        <f xml:space="preserve"> COUNTIF(Млеки!$B$2:$B$100,myprofile!A71)</f>
        <v>1</v>
      </c>
    </row>
    <row r="72" spans="1:6" x14ac:dyDescent="0.25">
      <c r="A72" t="s">
        <v>287</v>
      </c>
      <c r="B72" s="1"/>
      <c r="C72">
        <v>154.30000000000001</v>
      </c>
      <c r="D72" s="2">
        <v>2E-41</v>
      </c>
      <c r="E72">
        <f>COUNTIF(Подсемейство!$B$2:$B$30,myprofile!A72)</f>
        <v>0</v>
      </c>
      <c r="F72">
        <f xml:space="preserve"> COUNTIF(Млеки!$B$2:$B$100,myprofile!A72)</f>
        <v>1</v>
      </c>
    </row>
    <row r="73" spans="1:6" x14ac:dyDescent="0.25">
      <c r="A73" t="s">
        <v>415</v>
      </c>
      <c r="B73" s="1"/>
      <c r="C73">
        <v>150.1</v>
      </c>
      <c r="D73" t="s">
        <v>487</v>
      </c>
      <c r="E73">
        <f>COUNTIF(Подсемейство!$B$2:$B$30,myprofile!A73)</f>
        <v>0</v>
      </c>
      <c r="F73">
        <f xml:space="preserve"> COUNTIF(Млеки!$B$2:$B$100,myprofile!A73)</f>
        <v>0</v>
      </c>
    </row>
    <row r="74" spans="1:6" x14ac:dyDescent="0.25">
      <c r="A74" t="s">
        <v>264</v>
      </c>
      <c r="B74" s="1"/>
      <c r="C74">
        <v>146.5</v>
      </c>
      <c r="D74" t="s">
        <v>488</v>
      </c>
      <c r="E74">
        <f>COUNTIF(Подсемейство!$B$2:$B$30,myprofile!A74)</f>
        <v>1</v>
      </c>
      <c r="F74">
        <f xml:space="preserve"> COUNTIF(Млеки!$B$2:$B$100,myprofile!A74)</f>
        <v>1</v>
      </c>
    </row>
    <row r="75" spans="1:6" x14ac:dyDescent="0.25">
      <c r="A75" t="s">
        <v>227</v>
      </c>
      <c r="B75" s="1"/>
      <c r="C75">
        <v>144.9</v>
      </c>
      <c r="D75" t="s">
        <v>489</v>
      </c>
      <c r="E75">
        <f>COUNTIF(Подсемейство!$B$2:$B$30,myprofile!A75)</f>
        <v>0</v>
      </c>
      <c r="F75">
        <f xml:space="preserve"> COUNTIF(Млеки!$B$2:$B$100,myprofile!A75)</f>
        <v>1</v>
      </c>
    </row>
    <row r="76" spans="1:6" x14ac:dyDescent="0.25">
      <c r="A76" t="s">
        <v>149</v>
      </c>
      <c r="B76" s="1"/>
      <c r="C76">
        <v>144.6</v>
      </c>
      <c r="D76" t="s">
        <v>490</v>
      </c>
      <c r="E76">
        <f>COUNTIF(Подсемейство!$B$2:$B$30,myprofile!A76)</f>
        <v>0</v>
      </c>
      <c r="F76">
        <f xml:space="preserve"> COUNTIF(Млеки!$B$2:$B$100,myprofile!A76)</f>
        <v>1</v>
      </c>
    </row>
    <row r="77" spans="1:6" x14ac:dyDescent="0.25">
      <c r="A77" t="s">
        <v>331</v>
      </c>
      <c r="B77" s="1"/>
      <c r="C77">
        <v>142.1</v>
      </c>
      <c r="D77" t="s">
        <v>491</v>
      </c>
      <c r="E77">
        <f>COUNTIF(Подсемейство!$B$2:$B$30,myprofile!A77)</f>
        <v>0</v>
      </c>
      <c r="F77">
        <f xml:space="preserve"> COUNTIF(Млеки!$B$2:$B$100,myprofile!A77)</f>
        <v>1</v>
      </c>
    </row>
    <row r="78" spans="1:6" x14ac:dyDescent="0.25">
      <c r="A78" t="s">
        <v>231</v>
      </c>
      <c r="B78" s="1"/>
      <c r="C78">
        <v>139.1</v>
      </c>
      <c r="D78" t="s">
        <v>492</v>
      </c>
      <c r="E78">
        <f>COUNTIF(Подсемейство!$B$2:$B$30,myprofile!A78)</f>
        <v>0</v>
      </c>
      <c r="F78">
        <f xml:space="preserve"> COUNTIF(Млеки!$B$2:$B$100,myprofile!A78)</f>
        <v>1</v>
      </c>
    </row>
    <row r="79" spans="1:6" x14ac:dyDescent="0.25">
      <c r="A79" t="s">
        <v>130</v>
      </c>
      <c r="B79" s="1"/>
      <c r="C79">
        <v>136.69999999999999</v>
      </c>
      <c r="D79" t="s">
        <v>493</v>
      </c>
      <c r="E79">
        <f>COUNTIF(Подсемейство!$B$2:$B$30,myprofile!A79)</f>
        <v>0</v>
      </c>
      <c r="F79">
        <f xml:space="preserve"> COUNTIF(Млеки!$B$2:$B$100,myprofile!A79)</f>
        <v>1</v>
      </c>
    </row>
    <row r="80" spans="1:6" x14ac:dyDescent="0.25">
      <c r="A80" t="s">
        <v>268</v>
      </c>
      <c r="B80" s="1"/>
      <c r="C80">
        <v>136.19999999999999</v>
      </c>
      <c r="D80" t="s">
        <v>494</v>
      </c>
      <c r="E80">
        <f>COUNTIF(Подсемейство!$B$2:$B$30,myprofile!A80)</f>
        <v>0</v>
      </c>
      <c r="F80">
        <f xml:space="preserve"> COUNTIF(Млеки!$B$2:$B$100,myprofile!A80)</f>
        <v>1</v>
      </c>
    </row>
    <row r="81" spans="1:6" x14ac:dyDescent="0.25">
      <c r="A81" t="s">
        <v>240</v>
      </c>
      <c r="B81" s="1"/>
      <c r="C81">
        <v>133.30000000000001</v>
      </c>
      <c r="D81" t="s">
        <v>495</v>
      </c>
      <c r="E81">
        <f>COUNTIF(Подсемейство!$B$2:$B$30,myprofile!A81)</f>
        <v>0</v>
      </c>
      <c r="F81">
        <f xml:space="preserve"> COUNTIF(Млеки!$B$2:$B$100,myprofile!A81)</f>
        <v>1</v>
      </c>
    </row>
    <row r="82" spans="1:6" x14ac:dyDescent="0.25">
      <c r="A82" t="s">
        <v>423</v>
      </c>
      <c r="B82" s="1"/>
      <c r="C82">
        <v>129.1</v>
      </c>
      <c r="D82" t="s">
        <v>496</v>
      </c>
      <c r="E82">
        <f>COUNTIF(Подсемейство!$B$2:$B$30,myprofile!A82)</f>
        <v>0</v>
      </c>
      <c r="F82">
        <f xml:space="preserve"> COUNTIF(Млеки!$B$2:$B$100,myprofile!A82)</f>
        <v>0</v>
      </c>
    </row>
    <row r="83" spans="1:6" x14ac:dyDescent="0.25">
      <c r="A83" t="s">
        <v>123</v>
      </c>
      <c r="B83" s="1"/>
      <c r="C83">
        <v>127.8</v>
      </c>
      <c r="D83" t="s">
        <v>497</v>
      </c>
      <c r="E83">
        <f>COUNTIF(Подсемейство!$B$2:$B$30,myprofile!A83)</f>
        <v>0</v>
      </c>
      <c r="F83">
        <f xml:space="preserve"> COUNTIF(Млеки!$B$2:$B$100,myprofile!A83)</f>
        <v>1</v>
      </c>
    </row>
    <row r="84" spans="1:6" x14ac:dyDescent="0.25">
      <c r="A84" t="s">
        <v>145</v>
      </c>
      <c r="B84" s="1"/>
      <c r="C84">
        <v>127.8</v>
      </c>
      <c r="D84" t="s">
        <v>497</v>
      </c>
      <c r="E84">
        <f>COUNTIF(Подсемейство!$B$2:$B$30,myprofile!A84)</f>
        <v>0</v>
      </c>
      <c r="F84">
        <f xml:space="preserve"> COUNTIF(Млеки!$B$2:$B$100,myprofile!A84)</f>
        <v>1</v>
      </c>
    </row>
    <row r="85" spans="1:6" x14ac:dyDescent="0.25">
      <c r="A85" t="s">
        <v>48</v>
      </c>
      <c r="B85" s="1"/>
      <c r="C85">
        <v>127.8</v>
      </c>
      <c r="D85" t="s">
        <v>497</v>
      </c>
      <c r="E85">
        <f>COUNTIF(Подсемейство!$B$2:$B$30,myprofile!A85)</f>
        <v>0</v>
      </c>
      <c r="F85">
        <f xml:space="preserve"> COUNTIF(Млеки!$B$2:$B$100,myprofile!A85)</f>
        <v>1</v>
      </c>
    </row>
    <row r="86" spans="1:6" x14ac:dyDescent="0.25">
      <c r="A86" t="s">
        <v>33</v>
      </c>
      <c r="B86" s="1"/>
      <c r="C86">
        <v>127.8</v>
      </c>
      <c r="D86" t="s">
        <v>497</v>
      </c>
      <c r="E86">
        <f>COUNTIF(Подсемейство!$B$2:$B$30,myprofile!A86)</f>
        <v>0</v>
      </c>
      <c r="F86">
        <f xml:space="preserve"> COUNTIF(Млеки!$B$2:$B$100,myprofile!A86)</f>
        <v>1</v>
      </c>
    </row>
    <row r="87" spans="1:6" x14ac:dyDescent="0.25">
      <c r="A87" t="s">
        <v>498</v>
      </c>
      <c r="B87" s="1"/>
      <c r="C87">
        <v>119.6</v>
      </c>
      <c r="D87" t="s">
        <v>499</v>
      </c>
      <c r="E87">
        <f>COUNTIF(Подсемейство!$B$2:$B$30,myprofile!A87)</f>
        <v>0</v>
      </c>
      <c r="F87">
        <f xml:space="preserve"> COUNTIF(Млеки!$B$2:$B$100,myprofile!A87)</f>
        <v>0</v>
      </c>
    </row>
    <row r="88" spans="1:6" x14ac:dyDescent="0.25">
      <c r="A88" t="s">
        <v>500</v>
      </c>
      <c r="B88" s="1"/>
      <c r="C88">
        <v>118.8</v>
      </c>
      <c r="D88" t="s">
        <v>501</v>
      </c>
      <c r="E88">
        <f>COUNTIF(Подсемейство!$B$2:$B$30,myprofile!A88)</f>
        <v>0</v>
      </c>
      <c r="F88">
        <f xml:space="preserve"> COUNTIF(Млеки!$B$2:$B$100,myprofile!A88)</f>
        <v>0</v>
      </c>
    </row>
    <row r="89" spans="1:6" x14ac:dyDescent="0.25">
      <c r="A89" t="s">
        <v>52</v>
      </c>
      <c r="B89" s="1"/>
      <c r="C89">
        <v>117.8</v>
      </c>
      <c r="D89" t="s">
        <v>502</v>
      </c>
      <c r="E89">
        <f>COUNTIF(Подсемейство!$B$2:$B$30,myprofile!A89)</f>
        <v>0</v>
      </c>
      <c r="F89">
        <f xml:space="preserve"> COUNTIF(Млеки!$B$2:$B$100,myprofile!A89)</f>
        <v>1</v>
      </c>
    </row>
    <row r="90" spans="1:6" x14ac:dyDescent="0.25">
      <c r="A90" t="s">
        <v>235</v>
      </c>
      <c r="B90" s="1"/>
      <c r="C90">
        <v>102.1</v>
      </c>
      <c r="D90" t="s">
        <v>503</v>
      </c>
      <c r="E90">
        <f>COUNTIF(Подсемейство!$B$2:$B$30,myprofile!A90)</f>
        <v>0</v>
      </c>
      <c r="F90">
        <f xml:space="preserve"> COUNTIF(Млеки!$B$2:$B$100,myprofile!A90)</f>
        <v>1</v>
      </c>
    </row>
    <row r="91" spans="1:6" x14ac:dyDescent="0.25">
      <c r="A91" t="s">
        <v>504</v>
      </c>
      <c r="B91" s="1"/>
      <c r="C91">
        <v>73.3</v>
      </c>
      <c r="D91" t="s">
        <v>505</v>
      </c>
      <c r="E91">
        <f>COUNTIF(Подсемейство!$B$2:$B$30,myprofile!A91)</f>
        <v>0</v>
      </c>
      <c r="F91">
        <f xml:space="preserve"> COUNTIF(Млеки!$B$2:$B$100,myprofile!A91)</f>
        <v>0</v>
      </c>
    </row>
    <row r="92" spans="1:6" x14ac:dyDescent="0.25">
      <c r="A92" t="s">
        <v>506</v>
      </c>
      <c r="B92" s="1"/>
      <c r="C92">
        <v>59.6</v>
      </c>
      <c r="D92" t="s">
        <v>507</v>
      </c>
      <c r="E92">
        <f>COUNTIF(Подсемейство!$B$2:$B$30,myprofile!A92)</f>
        <v>0</v>
      </c>
      <c r="F92">
        <f xml:space="preserve"> COUNTIF(Млеки!$B$2:$B$100,myprofile!A92)</f>
        <v>0</v>
      </c>
    </row>
    <row r="93" spans="1:6" x14ac:dyDescent="0.25">
      <c r="A93" t="s">
        <v>257</v>
      </c>
      <c r="B93" s="1"/>
      <c r="C93">
        <v>53.4</v>
      </c>
      <c r="D93" t="s">
        <v>508</v>
      </c>
      <c r="E93">
        <f>COUNTIF(Подсемейство!$B$2:$B$30,myprofile!A93)</f>
        <v>0</v>
      </c>
      <c r="F93">
        <f xml:space="preserve"> COUNTIF(Млеки!$B$2:$B$100,myprofile!A93)</f>
        <v>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opLeftCell="A31" workbookViewId="0">
      <selection activeCell="A49" sqref="A49:D49"/>
    </sheetView>
  </sheetViews>
  <sheetFormatPr defaultColWidth="11" defaultRowHeight="15.75" x14ac:dyDescent="0.25"/>
  <sheetData>
    <row r="1" spans="1:10" s="5" customFormat="1" ht="15.75" customHeight="1" x14ac:dyDescent="0.25">
      <c r="A1" s="3" t="s">
        <v>511</v>
      </c>
      <c r="B1" s="3" t="s">
        <v>522</v>
      </c>
      <c r="C1" s="3" t="s">
        <v>512</v>
      </c>
      <c r="D1" s="3" t="s">
        <v>513</v>
      </c>
      <c r="E1" s="3" t="s">
        <v>523</v>
      </c>
      <c r="F1" s="3" t="s">
        <v>524</v>
      </c>
      <c r="G1" s="3" t="s">
        <v>525</v>
      </c>
      <c r="H1" s="4" t="s">
        <v>526</v>
      </c>
      <c r="I1" s="6" t="s">
        <v>527</v>
      </c>
      <c r="J1" s="5">
        <f>MAX(H2:H6036)</f>
        <v>0.22900000000000009</v>
      </c>
    </row>
    <row r="2" spans="1:10" x14ac:dyDescent="0.25">
      <c r="A2">
        <f>COUNTIFS(profile_from_seed!$E$2:'profile_from_seed'!E2,"1")</f>
        <v>0</v>
      </c>
      <c r="B2">
        <f>COUNTIF(profile_from_seed!E2:'profile_from_seed'!$E$100,"0")</f>
        <v>62</v>
      </c>
      <c r="C2">
        <f>COUNTIFS(profile_from_seed!$E$2:'profile_from_seed'!E2,"0")</f>
        <v>1</v>
      </c>
      <c r="D2">
        <f>COUNTIF(profile_from_seed!E2:'profile_from_seed'!$E$100,"1")</f>
        <v>15</v>
      </c>
      <c r="E2">
        <f>ROUND(B2/(B2+C2),3)</f>
        <v>0.98399999999999999</v>
      </c>
      <c r="F2">
        <f>1-E2</f>
        <v>1.6000000000000014E-2</v>
      </c>
      <c r="G2">
        <f>ROUND(A2/(A2+D2),3)</f>
        <v>0</v>
      </c>
      <c r="H2">
        <f>G2+E2-1</f>
        <v>-1.6000000000000014E-2</v>
      </c>
    </row>
    <row r="3" spans="1:10" x14ac:dyDescent="0.25">
      <c r="A3">
        <f>COUNTIFS(profile_from_seed!$E$2:'profile_from_seed'!E3,"1")</f>
        <v>0</v>
      </c>
      <c r="B3">
        <f>COUNTIF(profile_from_seed!E3:'profile_from_seed'!$E$100,"0")</f>
        <v>61</v>
      </c>
      <c r="C3">
        <f>COUNTIFS(profile_from_seed!$E$2:'profile_from_seed'!E3,"0")</f>
        <v>2</v>
      </c>
      <c r="D3">
        <f>COUNTIF(profile_from_seed!E3:'profile_from_seed'!$E$100,"1")</f>
        <v>15</v>
      </c>
      <c r="E3">
        <f t="shared" ref="E3:E66" si="0">ROUND(B3/(B3+C3),3)</f>
        <v>0.96799999999999997</v>
      </c>
      <c r="F3">
        <f t="shared" ref="F3:F66" si="1">1-E3</f>
        <v>3.2000000000000028E-2</v>
      </c>
      <c r="G3">
        <f t="shared" ref="G3:G66" si="2">ROUND(A3/(A3+D3),3)</f>
        <v>0</v>
      </c>
      <c r="H3">
        <f t="shared" ref="H3:H66" si="3">G3+E3-1</f>
        <v>-3.2000000000000028E-2</v>
      </c>
    </row>
    <row r="4" spans="1:10" x14ac:dyDescent="0.25">
      <c r="A4">
        <f>COUNTIFS(profile_from_seed!$E$2:'profile_from_seed'!E4,"1")</f>
        <v>0</v>
      </c>
      <c r="B4">
        <f>COUNTIF(profile_from_seed!E4:'profile_from_seed'!$E$100,"0")</f>
        <v>60</v>
      </c>
      <c r="C4">
        <f>COUNTIFS(profile_from_seed!$E$2:'profile_from_seed'!E4,"0")</f>
        <v>3</v>
      </c>
      <c r="D4">
        <f>COUNTIF(profile_from_seed!E4:'profile_from_seed'!$E$100,"1")</f>
        <v>15</v>
      </c>
      <c r="E4">
        <f t="shared" si="0"/>
        <v>0.95199999999999996</v>
      </c>
      <c r="F4">
        <f t="shared" si="1"/>
        <v>4.8000000000000043E-2</v>
      </c>
      <c r="G4">
        <f t="shared" si="2"/>
        <v>0</v>
      </c>
      <c r="H4">
        <f t="shared" si="3"/>
        <v>-4.8000000000000043E-2</v>
      </c>
    </row>
    <row r="5" spans="1:10" x14ac:dyDescent="0.25">
      <c r="A5">
        <f>COUNTIFS(profile_from_seed!$E$2:'profile_from_seed'!E5,"1")</f>
        <v>0</v>
      </c>
      <c r="B5">
        <f>COUNTIF(profile_from_seed!E5:'profile_from_seed'!$E$100,"0")</f>
        <v>59</v>
      </c>
      <c r="C5">
        <f>COUNTIFS(profile_from_seed!$E$2:'profile_from_seed'!E5,"0")</f>
        <v>4</v>
      </c>
      <c r="D5">
        <f>COUNTIF(profile_from_seed!E5:'profile_from_seed'!$E$100,"1")</f>
        <v>15</v>
      </c>
      <c r="E5">
        <f t="shared" si="0"/>
        <v>0.93700000000000006</v>
      </c>
      <c r="F5">
        <f t="shared" si="1"/>
        <v>6.2999999999999945E-2</v>
      </c>
      <c r="G5">
        <f t="shared" si="2"/>
        <v>0</v>
      </c>
      <c r="H5">
        <f t="shared" si="3"/>
        <v>-6.2999999999999945E-2</v>
      </c>
    </row>
    <row r="6" spans="1:10" x14ac:dyDescent="0.25">
      <c r="A6">
        <f>COUNTIFS(profile_from_seed!$E$2:'profile_from_seed'!E6,"1")</f>
        <v>0</v>
      </c>
      <c r="B6">
        <f>COUNTIF(profile_from_seed!E6:'profile_from_seed'!$E$100,"0")</f>
        <v>58</v>
      </c>
      <c r="C6">
        <f>COUNTIFS(profile_from_seed!$E$2:'profile_from_seed'!E6,"0")</f>
        <v>5</v>
      </c>
      <c r="D6">
        <f>COUNTIF(profile_from_seed!E6:'profile_from_seed'!$E$100,"1")</f>
        <v>15</v>
      </c>
      <c r="E6">
        <f t="shared" si="0"/>
        <v>0.92100000000000004</v>
      </c>
      <c r="F6">
        <f t="shared" si="1"/>
        <v>7.8999999999999959E-2</v>
      </c>
      <c r="G6">
        <f t="shared" si="2"/>
        <v>0</v>
      </c>
      <c r="H6">
        <f t="shared" si="3"/>
        <v>-7.8999999999999959E-2</v>
      </c>
    </row>
    <row r="7" spans="1:10" x14ac:dyDescent="0.25">
      <c r="A7">
        <f>COUNTIFS(profile_from_seed!$E$2:'profile_from_seed'!E7,"1")</f>
        <v>0</v>
      </c>
      <c r="B7">
        <f>COUNTIF(profile_from_seed!E7:'profile_from_seed'!$E$100,"0")</f>
        <v>57</v>
      </c>
      <c r="C7">
        <f>COUNTIFS(profile_from_seed!$E$2:'profile_from_seed'!E7,"0")</f>
        <v>6</v>
      </c>
      <c r="D7">
        <f>COUNTIF(profile_from_seed!E7:'profile_from_seed'!$E$100,"1")</f>
        <v>15</v>
      </c>
      <c r="E7">
        <f t="shared" si="0"/>
        <v>0.90500000000000003</v>
      </c>
      <c r="F7">
        <f t="shared" si="1"/>
        <v>9.4999999999999973E-2</v>
      </c>
      <c r="G7">
        <f t="shared" si="2"/>
        <v>0</v>
      </c>
      <c r="H7">
        <f t="shared" si="3"/>
        <v>-9.4999999999999973E-2</v>
      </c>
    </row>
    <row r="8" spans="1:10" x14ac:dyDescent="0.25">
      <c r="A8">
        <f>COUNTIFS(profile_from_seed!$E$2:'profile_from_seed'!E8,"1")</f>
        <v>0</v>
      </c>
      <c r="B8">
        <f>COUNTIF(profile_from_seed!E8:'profile_from_seed'!$E$100,"0")</f>
        <v>56</v>
      </c>
      <c r="C8">
        <f>COUNTIFS(profile_from_seed!$E$2:'profile_from_seed'!E8,"0")</f>
        <v>7</v>
      </c>
      <c r="D8">
        <f>COUNTIF(profile_from_seed!E8:'profile_from_seed'!$E$100,"1")</f>
        <v>15</v>
      </c>
      <c r="E8">
        <f t="shared" si="0"/>
        <v>0.88900000000000001</v>
      </c>
      <c r="F8">
        <f t="shared" si="1"/>
        <v>0.11099999999999999</v>
      </c>
      <c r="G8">
        <f t="shared" si="2"/>
        <v>0</v>
      </c>
      <c r="H8">
        <f t="shared" si="3"/>
        <v>-0.11099999999999999</v>
      </c>
    </row>
    <row r="9" spans="1:10" x14ac:dyDescent="0.25">
      <c r="A9">
        <f>COUNTIFS(profile_from_seed!$E$2:'profile_from_seed'!E9,"1")</f>
        <v>0</v>
      </c>
      <c r="B9">
        <f>COUNTIF(profile_from_seed!E9:'profile_from_seed'!$E$100,"0")</f>
        <v>55</v>
      </c>
      <c r="C9">
        <f>COUNTIFS(profile_from_seed!$E$2:'profile_from_seed'!E9,"0")</f>
        <v>8</v>
      </c>
      <c r="D9">
        <f>COUNTIF(profile_from_seed!E9:'profile_from_seed'!$E$100,"1")</f>
        <v>15</v>
      </c>
      <c r="E9">
        <f t="shared" si="0"/>
        <v>0.873</v>
      </c>
      <c r="F9">
        <f t="shared" si="1"/>
        <v>0.127</v>
      </c>
      <c r="G9">
        <f t="shared" si="2"/>
        <v>0</v>
      </c>
      <c r="H9">
        <f t="shared" si="3"/>
        <v>-0.127</v>
      </c>
    </row>
    <row r="10" spans="1:10" x14ac:dyDescent="0.25">
      <c r="A10">
        <f>COUNTIFS(profile_from_seed!$E$2:'profile_from_seed'!E10,"1")</f>
        <v>0</v>
      </c>
      <c r="B10">
        <f>COUNTIF(profile_from_seed!E10:'profile_from_seed'!$E$100,"0")</f>
        <v>54</v>
      </c>
      <c r="C10">
        <f>COUNTIFS(profile_from_seed!$E$2:'profile_from_seed'!E10,"0")</f>
        <v>9</v>
      </c>
      <c r="D10">
        <f>COUNTIF(profile_from_seed!E10:'profile_from_seed'!$E$100,"1")</f>
        <v>15</v>
      </c>
      <c r="E10">
        <f t="shared" si="0"/>
        <v>0.85699999999999998</v>
      </c>
      <c r="F10">
        <f t="shared" si="1"/>
        <v>0.14300000000000002</v>
      </c>
      <c r="G10">
        <f t="shared" si="2"/>
        <v>0</v>
      </c>
      <c r="H10">
        <f t="shared" si="3"/>
        <v>-0.14300000000000002</v>
      </c>
    </row>
    <row r="11" spans="1:10" x14ac:dyDescent="0.25">
      <c r="A11">
        <f>COUNTIFS(profile_from_seed!$E$2:'profile_from_seed'!E11,"1")</f>
        <v>0</v>
      </c>
      <c r="B11">
        <f>COUNTIF(profile_from_seed!E11:'profile_from_seed'!$E$100,"0")</f>
        <v>53</v>
      </c>
      <c r="C11">
        <f>COUNTIFS(profile_from_seed!$E$2:'profile_from_seed'!E11,"0")</f>
        <v>10</v>
      </c>
      <c r="D11">
        <f>COUNTIF(profile_from_seed!E11:'profile_from_seed'!$E$100,"1")</f>
        <v>15</v>
      </c>
      <c r="E11">
        <f t="shared" si="0"/>
        <v>0.84099999999999997</v>
      </c>
      <c r="F11">
        <f t="shared" si="1"/>
        <v>0.15900000000000003</v>
      </c>
      <c r="G11">
        <f t="shared" si="2"/>
        <v>0</v>
      </c>
      <c r="H11">
        <f t="shared" si="3"/>
        <v>-0.15900000000000003</v>
      </c>
    </row>
    <row r="12" spans="1:10" x14ac:dyDescent="0.25">
      <c r="A12">
        <f>COUNTIFS(profile_from_seed!$E$2:'profile_from_seed'!E12,"1")</f>
        <v>0</v>
      </c>
      <c r="B12">
        <f>COUNTIF(profile_from_seed!E12:'profile_from_seed'!$E$100,"0")</f>
        <v>52</v>
      </c>
      <c r="C12">
        <f>COUNTIFS(profile_from_seed!$E$2:'profile_from_seed'!E12,"0")</f>
        <v>11</v>
      </c>
      <c r="D12">
        <f>COUNTIF(profile_from_seed!E12:'profile_from_seed'!$E$100,"1")</f>
        <v>15</v>
      </c>
      <c r="E12">
        <f t="shared" si="0"/>
        <v>0.82499999999999996</v>
      </c>
      <c r="F12">
        <f t="shared" si="1"/>
        <v>0.17500000000000004</v>
      </c>
      <c r="G12">
        <f t="shared" si="2"/>
        <v>0</v>
      </c>
      <c r="H12">
        <f t="shared" si="3"/>
        <v>-0.17500000000000004</v>
      </c>
    </row>
    <row r="13" spans="1:10" x14ac:dyDescent="0.25">
      <c r="A13">
        <f>COUNTIFS(profile_from_seed!$E$2:'profile_from_seed'!E13,"1")</f>
        <v>0</v>
      </c>
      <c r="B13">
        <f>COUNTIF(profile_from_seed!E13:'profile_from_seed'!$E$100,"0")</f>
        <v>51</v>
      </c>
      <c r="C13">
        <f>COUNTIFS(profile_from_seed!$E$2:'profile_from_seed'!E13,"0")</f>
        <v>12</v>
      </c>
      <c r="D13">
        <f>COUNTIF(profile_from_seed!E13:'profile_from_seed'!$E$100,"1")</f>
        <v>15</v>
      </c>
      <c r="E13">
        <f t="shared" si="0"/>
        <v>0.81</v>
      </c>
      <c r="F13">
        <f t="shared" si="1"/>
        <v>0.18999999999999995</v>
      </c>
      <c r="G13">
        <f t="shared" si="2"/>
        <v>0</v>
      </c>
      <c r="H13">
        <f t="shared" si="3"/>
        <v>-0.18999999999999995</v>
      </c>
    </row>
    <row r="14" spans="1:10" x14ac:dyDescent="0.25">
      <c r="A14">
        <f>COUNTIFS(profile_from_seed!$E$2:'profile_from_seed'!E14,"1")</f>
        <v>0</v>
      </c>
      <c r="B14">
        <f>COUNTIF(profile_from_seed!E14:'profile_from_seed'!$E$100,"0")</f>
        <v>50</v>
      </c>
      <c r="C14">
        <f>COUNTIFS(profile_from_seed!$E$2:'profile_from_seed'!E14,"0")</f>
        <v>13</v>
      </c>
      <c r="D14">
        <f>COUNTIF(profile_from_seed!E14:'profile_from_seed'!$E$100,"1")</f>
        <v>15</v>
      </c>
      <c r="E14">
        <f t="shared" si="0"/>
        <v>0.79400000000000004</v>
      </c>
      <c r="F14">
        <f t="shared" si="1"/>
        <v>0.20599999999999996</v>
      </c>
      <c r="G14">
        <f t="shared" si="2"/>
        <v>0</v>
      </c>
      <c r="H14">
        <f t="shared" si="3"/>
        <v>-0.20599999999999996</v>
      </c>
    </row>
    <row r="15" spans="1:10" x14ac:dyDescent="0.25">
      <c r="A15">
        <f>COUNTIFS(profile_from_seed!$E$2:'profile_from_seed'!E15,"1")</f>
        <v>1</v>
      </c>
      <c r="B15">
        <f>COUNTIF(profile_from_seed!E15:'profile_from_seed'!$E$100,"0")</f>
        <v>49</v>
      </c>
      <c r="C15">
        <f>COUNTIFS(profile_from_seed!$E$2:'profile_from_seed'!E15,"0")</f>
        <v>13</v>
      </c>
      <c r="D15">
        <f>COUNTIF(profile_from_seed!E15:'profile_from_seed'!$E$100,"1")</f>
        <v>15</v>
      </c>
      <c r="E15">
        <f t="shared" si="0"/>
        <v>0.79</v>
      </c>
      <c r="F15">
        <f t="shared" si="1"/>
        <v>0.20999999999999996</v>
      </c>
      <c r="G15">
        <f t="shared" si="2"/>
        <v>6.3E-2</v>
      </c>
      <c r="H15">
        <f t="shared" si="3"/>
        <v>-0.14700000000000002</v>
      </c>
    </row>
    <row r="16" spans="1:10" x14ac:dyDescent="0.25">
      <c r="A16">
        <f>COUNTIFS(profile_from_seed!$E$2:'profile_from_seed'!E16,"1")</f>
        <v>1</v>
      </c>
      <c r="B16">
        <f>COUNTIF(profile_from_seed!E16:'profile_from_seed'!$E$100,"0")</f>
        <v>49</v>
      </c>
      <c r="C16">
        <f>COUNTIFS(profile_from_seed!$E$2:'profile_from_seed'!E16,"0")</f>
        <v>14</v>
      </c>
      <c r="D16">
        <f>COUNTIF(profile_from_seed!E16:'profile_from_seed'!$E$100,"1")</f>
        <v>14</v>
      </c>
      <c r="E16">
        <f t="shared" si="0"/>
        <v>0.77800000000000002</v>
      </c>
      <c r="F16">
        <f t="shared" si="1"/>
        <v>0.22199999999999998</v>
      </c>
      <c r="G16">
        <f t="shared" si="2"/>
        <v>6.7000000000000004E-2</v>
      </c>
      <c r="H16">
        <f t="shared" si="3"/>
        <v>-0.15500000000000003</v>
      </c>
    </row>
    <row r="17" spans="1:8" x14ac:dyDescent="0.25">
      <c r="A17">
        <f>COUNTIFS(profile_from_seed!$E$2:'profile_from_seed'!E17,"1")</f>
        <v>1</v>
      </c>
      <c r="B17">
        <f>COUNTIF(profile_from_seed!E17:'profile_from_seed'!$E$100,"0")</f>
        <v>48</v>
      </c>
      <c r="C17">
        <f>COUNTIFS(profile_from_seed!$E$2:'profile_from_seed'!E17,"0")</f>
        <v>15</v>
      </c>
      <c r="D17">
        <f>COUNTIF(profile_from_seed!E17:'profile_from_seed'!$E$100,"1")</f>
        <v>14</v>
      </c>
      <c r="E17">
        <f t="shared" si="0"/>
        <v>0.76200000000000001</v>
      </c>
      <c r="F17">
        <f t="shared" si="1"/>
        <v>0.23799999999999999</v>
      </c>
      <c r="G17">
        <f t="shared" si="2"/>
        <v>6.7000000000000004E-2</v>
      </c>
      <c r="H17">
        <f t="shared" si="3"/>
        <v>-0.17100000000000004</v>
      </c>
    </row>
    <row r="18" spans="1:8" x14ac:dyDescent="0.25">
      <c r="A18">
        <f>COUNTIFS(profile_from_seed!$E$2:'profile_from_seed'!E18,"1")</f>
        <v>1</v>
      </c>
      <c r="B18">
        <f>COUNTIF(profile_from_seed!E18:'profile_from_seed'!$E$100,"0")</f>
        <v>47</v>
      </c>
      <c r="C18">
        <f>COUNTIFS(profile_from_seed!$E$2:'profile_from_seed'!E18,"0")</f>
        <v>16</v>
      </c>
      <c r="D18">
        <f>COUNTIF(profile_from_seed!E18:'profile_from_seed'!$E$100,"1")</f>
        <v>14</v>
      </c>
      <c r="E18">
        <f t="shared" si="0"/>
        <v>0.746</v>
      </c>
      <c r="F18">
        <f t="shared" si="1"/>
        <v>0.254</v>
      </c>
      <c r="G18">
        <f t="shared" si="2"/>
        <v>6.7000000000000004E-2</v>
      </c>
      <c r="H18">
        <f t="shared" si="3"/>
        <v>-0.18700000000000006</v>
      </c>
    </row>
    <row r="19" spans="1:8" x14ac:dyDescent="0.25">
      <c r="A19">
        <f>COUNTIFS(profile_from_seed!$E$2:'profile_from_seed'!E19,"1")</f>
        <v>1</v>
      </c>
      <c r="B19">
        <f>COUNTIF(profile_from_seed!E19:'profile_from_seed'!$E$100,"0")</f>
        <v>46</v>
      </c>
      <c r="C19">
        <f>COUNTIFS(profile_from_seed!$E$2:'profile_from_seed'!E19,"0")</f>
        <v>17</v>
      </c>
      <c r="D19">
        <f>COUNTIF(profile_from_seed!E19:'profile_from_seed'!$E$100,"1")</f>
        <v>14</v>
      </c>
      <c r="E19">
        <f t="shared" si="0"/>
        <v>0.73</v>
      </c>
      <c r="F19">
        <f t="shared" si="1"/>
        <v>0.27</v>
      </c>
      <c r="G19">
        <f t="shared" si="2"/>
        <v>6.7000000000000004E-2</v>
      </c>
      <c r="H19">
        <f t="shared" si="3"/>
        <v>-0.20300000000000007</v>
      </c>
    </row>
    <row r="20" spans="1:8" x14ac:dyDescent="0.25">
      <c r="A20">
        <f>COUNTIFS(profile_from_seed!$E$2:'profile_from_seed'!E20,"1")</f>
        <v>1</v>
      </c>
      <c r="B20">
        <f>COUNTIF(profile_from_seed!E20:'profile_from_seed'!$E$100,"0")</f>
        <v>45</v>
      </c>
      <c r="C20">
        <f>COUNTIFS(profile_from_seed!$E$2:'profile_from_seed'!E20,"0")</f>
        <v>18</v>
      </c>
      <c r="D20">
        <f>COUNTIF(profile_from_seed!E20:'profile_from_seed'!$E$100,"1")</f>
        <v>14</v>
      </c>
      <c r="E20">
        <f t="shared" si="0"/>
        <v>0.71399999999999997</v>
      </c>
      <c r="F20">
        <f t="shared" si="1"/>
        <v>0.28600000000000003</v>
      </c>
      <c r="G20">
        <f t="shared" si="2"/>
        <v>6.7000000000000004E-2</v>
      </c>
      <c r="H20">
        <f t="shared" si="3"/>
        <v>-0.21900000000000008</v>
      </c>
    </row>
    <row r="21" spans="1:8" x14ac:dyDescent="0.25">
      <c r="A21">
        <f>COUNTIFS(profile_from_seed!$E$2:'profile_from_seed'!E21,"1")</f>
        <v>1</v>
      </c>
      <c r="B21">
        <f>COUNTIF(profile_from_seed!E21:'profile_from_seed'!$E$100,"0")</f>
        <v>44</v>
      </c>
      <c r="C21">
        <f>COUNTIFS(profile_from_seed!$E$2:'profile_from_seed'!E21,"0")</f>
        <v>19</v>
      </c>
      <c r="D21">
        <f>COUNTIF(profile_from_seed!E21:'profile_from_seed'!$E$100,"1")</f>
        <v>14</v>
      </c>
      <c r="E21">
        <f t="shared" si="0"/>
        <v>0.69799999999999995</v>
      </c>
      <c r="F21">
        <f t="shared" si="1"/>
        <v>0.30200000000000005</v>
      </c>
      <c r="G21">
        <f t="shared" si="2"/>
        <v>6.7000000000000004E-2</v>
      </c>
      <c r="H21">
        <f t="shared" si="3"/>
        <v>-0.2350000000000001</v>
      </c>
    </row>
    <row r="22" spans="1:8" x14ac:dyDescent="0.25">
      <c r="A22">
        <f>COUNTIFS(profile_from_seed!$E$2:'profile_from_seed'!E22,"1")</f>
        <v>2</v>
      </c>
      <c r="B22">
        <f>COUNTIF(profile_from_seed!E22:'profile_from_seed'!$E$100,"0")</f>
        <v>43</v>
      </c>
      <c r="C22">
        <f>COUNTIFS(profile_from_seed!$E$2:'profile_from_seed'!E22,"0")</f>
        <v>19</v>
      </c>
      <c r="D22">
        <f>COUNTIF(profile_from_seed!E22:'profile_from_seed'!$E$100,"1")</f>
        <v>14</v>
      </c>
      <c r="E22">
        <f t="shared" si="0"/>
        <v>0.69399999999999995</v>
      </c>
      <c r="F22">
        <f t="shared" si="1"/>
        <v>0.30600000000000005</v>
      </c>
      <c r="G22">
        <f t="shared" si="2"/>
        <v>0.125</v>
      </c>
      <c r="H22">
        <f t="shared" si="3"/>
        <v>-0.18100000000000005</v>
      </c>
    </row>
    <row r="23" spans="1:8" x14ac:dyDescent="0.25">
      <c r="A23">
        <f>COUNTIFS(profile_from_seed!$E$2:'profile_from_seed'!E23,"1")</f>
        <v>3</v>
      </c>
      <c r="B23">
        <f>COUNTIF(profile_from_seed!E23:'profile_from_seed'!$E$100,"0")</f>
        <v>43</v>
      </c>
      <c r="C23">
        <f>COUNTIFS(profile_from_seed!$E$2:'profile_from_seed'!E23,"0")</f>
        <v>19</v>
      </c>
      <c r="D23">
        <f>COUNTIF(profile_from_seed!E23:'profile_from_seed'!$E$100,"1")</f>
        <v>13</v>
      </c>
      <c r="E23">
        <f t="shared" si="0"/>
        <v>0.69399999999999995</v>
      </c>
      <c r="F23">
        <f t="shared" si="1"/>
        <v>0.30600000000000005</v>
      </c>
      <c r="G23">
        <f t="shared" si="2"/>
        <v>0.188</v>
      </c>
      <c r="H23">
        <f t="shared" si="3"/>
        <v>-0.1180000000000001</v>
      </c>
    </row>
    <row r="24" spans="1:8" x14ac:dyDescent="0.25">
      <c r="A24">
        <f>COUNTIFS(profile_from_seed!$E$2:'profile_from_seed'!E24,"1")</f>
        <v>3</v>
      </c>
      <c r="B24">
        <f>COUNTIF(profile_from_seed!E24:'profile_from_seed'!$E$100,"0")</f>
        <v>43</v>
      </c>
      <c r="C24">
        <f>COUNTIFS(profile_from_seed!$E$2:'profile_from_seed'!E24,"0")</f>
        <v>20</v>
      </c>
      <c r="D24">
        <f>COUNTIF(profile_from_seed!E24:'profile_from_seed'!$E$100,"1")</f>
        <v>12</v>
      </c>
      <c r="E24">
        <f t="shared" si="0"/>
        <v>0.68300000000000005</v>
      </c>
      <c r="F24">
        <f t="shared" si="1"/>
        <v>0.31699999999999995</v>
      </c>
      <c r="G24">
        <f t="shared" si="2"/>
        <v>0.2</v>
      </c>
      <c r="H24">
        <f t="shared" si="3"/>
        <v>-0.11699999999999999</v>
      </c>
    </row>
    <row r="25" spans="1:8" x14ac:dyDescent="0.25">
      <c r="A25">
        <f>COUNTIFS(profile_from_seed!$E$2:'profile_from_seed'!E25,"1")</f>
        <v>3</v>
      </c>
      <c r="B25">
        <f>COUNTIF(profile_from_seed!E25:'profile_from_seed'!$E$100,"0")</f>
        <v>42</v>
      </c>
      <c r="C25">
        <f>COUNTIFS(profile_from_seed!$E$2:'profile_from_seed'!E25,"0")</f>
        <v>21</v>
      </c>
      <c r="D25">
        <f>COUNTIF(profile_from_seed!E25:'profile_from_seed'!$E$100,"1")</f>
        <v>12</v>
      </c>
      <c r="E25">
        <f t="shared" si="0"/>
        <v>0.66700000000000004</v>
      </c>
      <c r="F25">
        <f t="shared" si="1"/>
        <v>0.33299999999999996</v>
      </c>
      <c r="G25">
        <f t="shared" si="2"/>
        <v>0.2</v>
      </c>
      <c r="H25">
        <f t="shared" si="3"/>
        <v>-0.13300000000000001</v>
      </c>
    </row>
    <row r="26" spans="1:8" x14ac:dyDescent="0.25">
      <c r="A26">
        <f>COUNTIFS(profile_from_seed!$E$2:'profile_from_seed'!E26,"1")</f>
        <v>3</v>
      </c>
      <c r="B26">
        <f>COUNTIF(profile_from_seed!E26:'profile_from_seed'!$E$100,"0")</f>
        <v>41</v>
      </c>
      <c r="C26">
        <f>COUNTIFS(profile_from_seed!$E$2:'profile_from_seed'!E26,"0")</f>
        <v>22</v>
      </c>
      <c r="D26">
        <f>COUNTIF(profile_from_seed!E26:'profile_from_seed'!$E$100,"1")</f>
        <v>12</v>
      </c>
      <c r="E26">
        <f t="shared" si="0"/>
        <v>0.65100000000000002</v>
      </c>
      <c r="F26">
        <f t="shared" si="1"/>
        <v>0.34899999999999998</v>
      </c>
      <c r="G26">
        <f t="shared" si="2"/>
        <v>0.2</v>
      </c>
      <c r="H26">
        <f t="shared" si="3"/>
        <v>-0.14900000000000002</v>
      </c>
    </row>
    <row r="27" spans="1:8" x14ac:dyDescent="0.25">
      <c r="A27">
        <f>COUNTIFS(profile_from_seed!$E$2:'profile_from_seed'!E27,"1")</f>
        <v>3</v>
      </c>
      <c r="B27">
        <f>COUNTIF(profile_from_seed!E27:'profile_from_seed'!$E$100,"0")</f>
        <v>40</v>
      </c>
      <c r="C27">
        <f>COUNTIFS(profile_from_seed!$E$2:'profile_from_seed'!E27,"0")</f>
        <v>23</v>
      </c>
      <c r="D27">
        <f>COUNTIF(profile_from_seed!E27:'profile_from_seed'!$E$100,"1")</f>
        <v>12</v>
      </c>
      <c r="E27">
        <f t="shared" si="0"/>
        <v>0.63500000000000001</v>
      </c>
      <c r="F27">
        <f t="shared" si="1"/>
        <v>0.36499999999999999</v>
      </c>
      <c r="G27">
        <f t="shared" si="2"/>
        <v>0.2</v>
      </c>
      <c r="H27">
        <f t="shared" si="3"/>
        <v>-0.16500000000000004</v>
      </c>
    </row>
    <row r="28" spans="1:8" x14ac:dyDescent="0.25">
      <c r="A28">
        <f>COUNTIFS(profile_from_seed!$E$2:'profile_from_seed'!E28,"1")</f>
        <v>3</v>
      </c>
      <c r="B28">
        <f>COUNTIF(profile_from_seed!E28:'profile_from_seed'!$E$100,"0")</f>
        <v>39</v>
      </c>
      <c r="C28">
        <f>COUNTIFS(profile_from_seed!$E$2:'profile_from_seed'!E28,"0")</f>
        <v>24</v>
      </c>
      <c r="D28">
        <f>COUNTIF(profile_from_seed!E28:'profile_from_seed'!$E$100,"1")</f>
        <v>12</v>
      </c>
      <c r="E28">
        <f t="shared" si="0"/>
        <v>0.61899999999999999</v>
      </c>
      <c r="F28">
        <f t="shared" si="1"/>
        <v>0.38100000000000001</v>
      </c>
      <c r="G28">
        <f t="shared" si="2"/>
        <v>0.2</v>
      </c>
      <c r="H28">
        <f t="shared" si="3"/>
        <v>-0.18100000000000005</v>
      </c>
    </row>
    <row r="29" spans="1:8" x14ac:dyDescent="0.25">
      <c r="A29">
        <f>COUNTIFS(profile_from_seed!$E$2:'profile_from_seed'!E29,"1")</f>
        <v>3</v>
      </c>
      <c r="B29">
        <f>COUNTIF(profile_from_seed!E29:'profile_from_seed'!$E$100,"0")</f>
        <v>38</v>
      </c>
      <c r="C29">
        <f>COUNTIFS(profile_from_seed!$E$2:'profile_from_seed'!E29,"0")</f>
        <v>25</v>
      </c>
      <c r="D29">
        <f>COUNTIF(profile_from_seed!E29:'profile_from_seed'!$E$100,"1")</f>
        <v>12</v>
      </c>
      <c r="E29">
        <f t="shared" si="0"/>
        <v>0.60299999999999998</v>
      </c>
      <c r="F29">
        <f t="shared" si="1"/>
        <v>0.39700000000000002</v>
      </c>
      <c r="G29">
        <f t="shared" si="2"/>
        <v>0.2</v>
      </c>
      <c r="H29">
        <f t="shared" si="3"/>
        <v>-0.19700000000000006</v>
      </c>
    </row>
    <row r="30" spans="1:8" x14ac:dyDescent="0.25">
      <c r="A30">
        <f>COUNTIFS(profile_from_seed!$E$2:'profile_from_seed'!E30,"1")</f>
        <v>4</v>
      </c>
      <c r="B30">
        <f>COUNTIF(profile_from_seed!E30:'profile_from_seed'!$E$100,"0")</f>
        <v>37</v>
      </c>
      <c r="C30">
        <f>COUNTIFS(profile_from_seed!$E$2:'profile_from_seed'!E30,"0")</f>
        <v>25</v>
      </c>
      <c r="D30">
        <f>COUNTIF(profile_from_seed!E30:'profile_from_seed'!$E$100,"1")</f>
        <v>12</v>
      </c>
      <c r="E30">
        <f t="shared" si="0"/>
        <v>0.59699999999999998</v>
      </c>
      <c r="F30">
        <f t="shared" si="1"/>
        <v>0.40300000000000002</v>
      </c>
      <c r="G30">
        <f t="shared" si="2"/>
        <v>0.25</v>
      </c>
      <c r="H30">
        <f t="shared" si="3"/>
        <v>-0.15300000000000002</v>
      </c>
    </row>
    <row r="31" spans="1:8" x14ac:dyDescent="0.25">
      <c r="A31">
        <f>COUNTIFS(profile_from_seed!$E$2:'profile_from_seed'!E31,"1")</f>
        <v>4</v>
      </c>
      <c r="B31">
        <f>COUNTIF(profile_from_seed!E31:'profile_from_seed'!$E$100,"0")</f>
        <v>37</v>
      </c>
      <c r="C31">
        <f>COUNTIFS(profile_from_seed!$E$2:'profile_from_seed'!E31,"0")</f>
        <v>26</v>
      </c>
      <c r="D31">
        <f>COUNTIF(profile_from_seed!E31:'profile_from_seed'!$E$100,"1")</f>
        <v>11</v>
      </c>
      <c r="E31">
        <f t="shared" si="0"/>
        <v>0.58699999999999997</v>
      </c>
      <c r="F31">
        <f t="shared" si="1"/>
        <v>0.41300000000000003</v>
      </c>
      <c r="G31">
        <f t="shared" si="2"/>
        <v>0.26700000000000002</v>
      </c>
      <c r="H31">
        <f t="shared" si="3"/>
        <v>-0.14600000000000002</v>
      </c>
    </row>
    <row r="32" spans="1:8" x14ac:dyDescent="0.25">
      <c r="A32">
        <f>COUNTIFS(profile_from_seed!$E$2:'profile_from_seed'!E32,"1")</f>
        <v>5</v>
      </c>
      <c r="B32">
        <f>COUNTIF(profile_from_seed!E32:'profile_from_seed'!$E$100,"0")</f>
        <v>36</v>
      </c>
      <c r="C32">
        <f>COUNTIFS(profile_from_seed!$E$2:'profile_from_seed'!E32,"0")</f>
        <v>26</v>
      </c>
      <c r="D32">
        <f>COUNTIF(profile_from_seed!E32:'profile_from_seed'!$E$100,"1")</f>
        <v>11</v>
      </c>
      <c r="E32">
        <f t="shared" si="0"/>
        <v>0.58099999999999996</v>
      </c>
      <c r="F32">
        <f t="shared" si="1"/>
        <v>0.41900000000000004</v>
      </c>
      <c r="G32">
        <f t="shared" si="2"/>
        <v>0.313</v>
      </c>
      <c r="H32">
        <f t="shared" si="3"/>
        <v>-0.10600000000000009</v>
      </c>
    </row>
    <row r="33" spans="1:8" x14ac:dyDescent="0.25">
      <c r="A33">
        <f>COUNTIFS(profile_from_seed!$E$2:'profile_from_seed'!E33,"1")</f>
        <v>5</v>
      </c>
      <c r="B33">
        <f>COUNTIF(profile_from_seed!E33:'profile_from_seed'!$E$100,"0")</f>
        <v>36</v>
      </c>
      <c r="C33">
        <f>COUNTIFS(profile_from_seed!$E$2:'profile_from_seed'!E33,"0")</f>
        <v>27</v>
      </c>
      <c r="D33">
        <f>COUNTIF(profile_from_seed!E33:'profile_from_seed'!$E$100,"1")</f>
        <v>10</v>
      </c>
      <c r="E33">
        <f t="shared" si="0"/>
        <v>0.57099999999999995</v>
      </c>
      <c r="F33">
        <f t="shared" si="1"/>
        <v>0.42900000000000005</v>
      </c>
      <c r="G33">
        <f t="shared" si="2"/>
        <v>0.33300000000000002</v>
      </c>
      <c r="H33">
        <f t="shared" si="3"/>
        <v>-9.6000000000000085E-2</v>
      </c>
    </row>
    <row r="34" spans="1:8" x14ac:dyDescent="0.25">
      <c r="A34">
        <f>COUNTIFS(profile_from_seed!$E$2:'profile_from_seed'!E34,"1")</f>
        <v>5</v>
      </c>
      <c r="B34">
        <f>COUNTIF(profile_from_seed!E34:'profile_from_seed'!$E$100,"0")</f>
        <v>35</v>
      </c>
      <c r="C34">
        <f>COUNTIFS(profile_from_seed!$E$2:'profile_from_seed'!E34,"0")</f>
        <v>28</v>
      </c>
      <c r="D34">
        <f>COUNTIF(profile_from_seed!E34:'profile_from_seed'!$E$100,"1")</f>
        <v>10</v>
      </c>
      <c r="E34">
        <f t="shared" si="0"/>
        <v>0.55600000000000005</v>
      </c>
      <c r="F34">
        <f t="shared" si="1"/>
        <v>0.44399999999999995</v>
      </c>
      <c r="G34">
        <f t="shared" si="2"/>
        <v>0.33300000000000002</v>
      </c>
      <c r="H34">
        <f t="shared" si="3"/>
        <v>-0.11099999999999999</v>
      </c>
    </row>
    <row r="35" spans="1:8" x14ac:dyDescent="0.25">
      <c r="A35">
        <f>COUNTIFS(profile_from_seed!$E$2:'profile_from_seed'!E35,"1")</f>
        <v>5</v>
      </c>
      <c r="B35">
        <f>COUNTIF(profile_from_seed!E35:'profile_from_seed'!$E$100,"0")</f>
        <v>34</v>
      </c>
      <c r="C35">
        <f>COUNTIFS(profile_from_seed!$E$2:'profile_from_seed'!E35,"0")</f>
        <v>29</v>
      </c>
      <c r="D35">
        <f>COUNTIF(profile_from_seed!E35:'profile_from_seed'!$E$100,"1")</f>
        <v>10</v>
      </c>
      <c r="E35">
        <f t="shared" si="0"/>
        <v>0.54</v>
      </c>
      <c r="F35">
        <f t="shared" si="1"/>
        <v>0.45999999999999996</v>
      </c>
      <c r="G35">
        <f t="shared" si="2"/>
        <v>0.33300000000000002</v>
      </c>
      <c r="H35">
        <f t="shared" si="3"/>
        <v>-0.127</v>
      </c>
    </row>
    <row r="36" spans="1:8" x14ac:dyDescent="0.25">
      <c r="A36">
        <f>COUNTIFS(profile_from_seed!$E$2:'profile_from_seed'!E36,"1")</f>
        <v>6</v>
      </c>
      <c r="B36">
        <f>COUNTIF(profile_from_seed!E36:'profile_from_seed'!$E$100,"0")</f>
        <v>33</v>
      </c>
      <c r="C36">
        <f>COUNTIFS(profile_from_seed!$E$2:'profile_from_seed'!E36,"0")</f>
        <v>29</v>
      </c>
      <c r="D36">
        <f>COUNTIF(profile_from_seed!E36:'profile_from_seed'!$E$100,"1")</f>
        <v>10</v>
      </c>
      <c r="E36">
        <f t="shared" si="0"/>
        <v>0.53200000000000003</v>
      </c>
      <c r="F36">
        <f t="shared" si="1"/>
        <v>0.46799999999999997</v>
      </c>
      <c r="G36">
        <f t="shared" si="2"/>
        <v>0.375</v>
      </c>
      <c r="H36">
        <f t="shared" si="3"/>
        <v>-9.2999999999999972E-2</v>
      </c>
    </row>
    <row r="37" spans="1:8" x14ac:dyDescent="0.25">
      <c r="A37">
        <f>COUNTIFS(profile_from_seed!$E$2:'profile_from_seed'!E37,"1")</f>
        <v>7</v>
      </c>
      <c r="B37">
        <f>COUNTIF(profile_from_seed!E37:'profile_from_seed'!$E$100,"0")</f>
        <v>33</v>
      </c>
      <c r="C37">
        <f>COUNTIFS(profile_from_seed!$E$2:'profile_from_seed'!E37,"0")</f>
        <v>29</v>
      </c>
      <c r="D37">
        <f>COUNTIF(profile_from_seed!E37:'profile_from_seed'!$E$100,"1")</f>
        <v>9</v>
      </c>
      <c r="E37">
        <f t="shared" si="0"/>
        <v>0.53200000000000003</v>
      </c>
      <c r="F37">
        <f t="shared" si="1"/>
        <v>0.46799999999999997</v>
      </c>
      <c r="G37">
        <f t="shared" si="2"/>
        <v>0.438</v>
      </c>
      <c r="H37">
        <f t="shared" si="3"/>
        <v>-3.0000000000000027E-2</v>
      </c>
    </row>
    <row r="38" spans="1:8" x14ac:dyDescent="0.25">
      <c r="A38">
        <f>COUNTIFS(profile_from_seed!$E$2:'profile_from_seed'!E38,"1")</f>
        <v>7</v>
      </c>
      <c r="B38">
        <f>COUNTIF(profile_from_seed!E38:'profile_from_seed'!$E$100,"0")</f>
        <v>33</v>
      </c>
      <c r="C38">
        <f>COUNTIFS(profile_from_seed!$E$2:'profile_from_seed'!E38,"0")</f>
        <v>30</v>
      </c>
      <c r="D38">
        <f>COUNTIF(profile_from_seed!E38:'profile_from_seed'!$E$100,"1")</f>
        <v>8</v>
      </c>
      <c r="E38">
        <f t="shared" si="0"/>
        <v>0.52400000000000002</v>
      </c>
      <c r="F38">
        <f t="shared" si="1"/>
        <v>0.47599999999999998</v>
      </c>
      <c r="G38">
        <f t="shared" si="2"/>
        <v>0.46700000000000003</v>
      </c>
      <c r="H38">
        <f t="shared" si="3"/>
        <v>-8.999999999999897E-3</v>
      </c>
    </row>
    <row r="39" spans="1:8" x14ac:dyDescent="0.25">
      <c r="A39">
        <f>COUNTIFS(profile_from_seed!$E$2:'profile_from_seed'!E39,"1")</f>
        <v>8</v>
      </c>
      <c r="B39">
        <f>COUNTIF(profile_from_seed!E39:'profile_from_seed'!$E$100,"0")</f>
        <v>32</v>
      </c>
      <c r="C39">
        <f>COUNTIFS(profile_from_seed!$E$2:'profile_from_seed'!E39,"0")</f>
        <v>30</v>
      </c>
      <c r="D39">
        <f>COUNTIF(profile_from_seed!E39:'profile_from_seed'!$E$100,"1")</f>
        <v>8</v>
      </c>
      <c r="E39">
        <f t="shared" si="0"/>
        <v>0.51600000000000001</v>
      </c>
      <c r="F39">
        <f t="shared" si="1"/>
        <v>0.48399999999999999</v>
      </c>
      <c r="G39">
        <f t="shared" si="2"/>
        <v>0.5</v>
      </c>
      <c r="H39">
        <f t="shared" si="3"/>
        <v>1.6000000000000014E-2</v>
      </c>
    </row>
    <row r="40" spans="1:8" x14ac:dyDescent="0.25">
      <c r="A40">
        <f>COUNTIFS(profile_from_seed!$E$2:'profile_from_seed'!E40,"1")</f>
        <v>8</v>
      </c>
      <c r="B40">
        <f>COUNTIF(profile_from_seed!E40:'profile_from_seed'!$E$100,"0")</f>
        <v>32</v>
      </c>
      <c r="C40">
        <f>COUNTIFS(profile_from_seed!$E$2:'profile_from_seed'!E40,"0")</f>
        <v>31</v>
      </c>
      <c r="D40">
        <f>COUNTIF(profile_from_seed!E40:'profile_from_seed'!$E$100,"1")</f>
        <v>7</v>
      </c>
      <c r="E40">
        <f t="shared" si="0"/>
        <v>0.50800000000000001</v>
      </c>
      <c r="F40">
        <f t="shared" si="1"/>
        <v>0.49199999999999999</v>
      </c>
      <c r="G40">
        <f t="shared" si="2"/>
        <v>0.53300000000000003</v>
      </c>
      <c r="H40">
        <f t="shared" si="3"/>
        <v>4.0999999999999925E-2</v>
      </c>
    </row>
    <row r="41" spans="1:8" x14ac:dyDescent="0.25">
      <c r="A41">
        <f>COUNTIFS(profile_from_seed!$E$2:'profile_from_seed'!E41,"1")</f>
        <v>8</v>
      </c>
      <c r="B41">
        <f>COUNTIF(profile_from_seed!E41:'profile_from_seed'!$E$100,"0")</f>
        <v>31</v>
      </c>
      <c r="C41">
        <f>COUNTIFS(profile_from_seed!$E$2:'profile_from_seed'!E41,"0")</f>
        <v>32</v>
      </c>
      <c r="D41">
        <f>COUNTIF(profile_from_seed!E41:'profile_from_seed'!$E$100,"1")</f>
        <v>7</v>
      </c>
      <c r="E41">
        <f t="shared" si="0"/>
        <v>0.49199999999999999</v>
      </c>
      <c r="F41">
        <f t="shared" si="1"/>
        <v>0.50800000000000001</v>
      </c>
      <c r="G41">
        <f t="shared" si="2"/>
        <v>0.53300000000000003</v>
      </c>
      <c r="H41">
        <f t="shared" si="3"/>
        <v>2.4999999999999911E-2</v>
      </c>
    </row>
    <row r="42" spans="1:8" x14ac:dyDescent="0.25">
      <c r="A42">
        <f>COUNTIFS(profile_from_seed!$E$2:'profile_from_seed'!E42,"1")</f>
        <v>8</v>
      </c>
      <c r="B42">
        <f>COUNTIF(profile_from_seed!E42:'profile_from_seed'!$E$100,"0")</f>
        <v>30</v>
      </c>
      <c r="C42">
        <f>COUNTIFS(profile_from_seed!$E$2:'profile_from_seed'!E42,"0")</f>
        <v>33</v>
      </c>
      <c r="D42">
        <f>COUNTIF(profile_from_seed!E42:'profile_from_seed'!$E$100,"1")</f>
        <v>7</v>
      </c>
      <c r="E42">
        <f t="shared" si="0"/>
        <v>0.47599999999999998</v>
      </c>
      <c r="F42">
        <f t="shared" si="1"/>
        <v>0.52400000000000002</v>
      </c>
      <c r="G42">
        <f t="shared" si="2"/>
        <v>0.53300000000000003</v>
      </c>
      <c r="H42">
        <f t="shared" si="3"/>
        <v>8.999999999999897E-3</v>
      </c>
    </row>
    <row r="43" spans="1:8" x14ac:dyDescent="0.25">
      <c r="A43">
        <f>COUNTIFS(profile_from_seed!$E$2:'profile_from_seed'!E43,"1")</f>
        <v>8</v>
      </c>
      <c r="B43">
        <f>COUNTIF(profile_from_seed!E43:'profile_from_seed'!$E$100,"0")</f>
        <v>29</v>
      </c>
      <c r="C43">
        <f>COUNTIFS(profile_from_seed!$E$2:'profile_from_seed'!E43,"0")</f>
        <v>34</v>
      </c>
      <c r="D43">
        <f>COUNTIF(profile_from_seed!E43:'profile_from_seed'!$E$100,"1")</f>
        <v>7</v>
      </c>
      <c r="E43">
        <f t="shared" si="0"/>
        <v>0.46</v>
      </c>
      <c r="F43">
        <f t="shared" si="1"/>
        <v>0.54</v>
      </c>
      <c r="G43">
        <f t="shared" si="2"/>
        <v>0.53300000000000003</v>
      </c>
      <c r="H43">
        <f t="shared" si="3"/>
        <v>-6.9999999999998952E-3</v>
      </c>
    </row>
    <row r="44" spans="1:8" x14ac:dyDescent="0.25">
      <c r="A44">
        <f>COUNTIFS(profile_from_seed!$E$2:'profile_from_seed'!E44,"1")</f>
        <v>9</v>
      </c>
      <c r="B44">
        <f>COUNTIF(profile_from_seed!E44:'profile_from_seed'!$E$100,"0")</f>
        <v>28</v>
      </c>
      <c r="C44">
        <f>COUNTIFS(profile_from_seed!$E$2:'profile_from_seed'!E44,"0")</f>
        <v>34</v>
      </c>
      <c r="D44">
        <f>COUNTIF(profile_from_seed!E44:'profile_from_seed'!$E$100,"1")</f>
        <v>7</v>
      </c>
      <c r="E44">
        <f t="shared" si="0"/>
        <v>0.45200000000000001</v>
      </c>
      <c r="F44">
        <f t="shared" si="1"/>
        <v>0.54800000000000004</v>
      </c>
      <c r="G44">
        <f t="shared" si="2"/>
        <v>0.56299999999999994</v>
      </c>
      <c r="H44">
        <f t="shared" si="3"/>
        <v>1.4999999999999902E-2</v>
      </c>
    </row>
    <row r="45" spans="1:8" x14ac:dyDescent="0.25">
      <c r="A45">
        <f>COUNTIFS(profile_from_seed!$E$2:'profile_from_seed'!E45,"1")</f>
        <v>9</v>
      </c>
      <c r="B45">
        <f>COUNTIF(profile_from_seed!E45:'profile_from_seed'!$E$100,"0")</f>
        <v>28</v>
      </c>
      <c r="C45">
        <f>COUNTIFS(profile_from_seed!$E$2:'profile_from_seed'!E45,"0")</f>
        <v>35</v>
      </c>
      <c r="D45">
        <f>COUNTIF(profile_from_seed!E45:'profile_from_seed'!$E$100,"1")</f>
        <v>6</v>
      </c>
      <c r="E45">
        <f t="shared" si="0"/>
        <v>0.44400000000000001</v>
      </c>
      <c r="F45">
        <f t="shared" si="1"/>
        <v>0.55600000000000005</v>
      </c>
      <c r="G45">
        <f t="shared" si="2"/>
        <v>0.6</v>
      </c>
      <c r="H45">
        <f t="shared" si="3"/>
        <v>4.4000000000000039E-2</v>
      </c>
    </row>
    <row r="46" spans="1:8" x14ac:dyDescent="0.25">
      <c r="A46">
        <f>COUNTIFS(profile_from_seed!$E$2:'profile_from_seed'!E46,"1")</f>
        <v>10</v>
      </c>
      <c r="B46">
        <f>COUNTIF(profile_from_seed!E46:'profile_from_seed'!$E$100,"0")</f>
        <v>27</v>
      </c>
      <c r="C46">
        <f>COUNTIFS(profile_from_seed!$E$2:'profile_from_seed'!E46,"0")</f>
        <v>35</v>
      </c>
      <c r="D46">
        <f>COUNTIF(profile_from_seed!E46:'profile_from_seed'!$E$100,"1")</f>
        <v>6</v>
      </c>
      <c r="E46">
        <f t="shared" si="0"/>
        <v>0.435</v>
      </c>
      <c r="F46">
        <f t="shared" si="1"/>
        <v>0.56499999999999995</v>
      </c>
      <c r="G46">
        <f t="shared" si="2"/>
        <v>0.625</v>
      </c>
      <c r="H46">
        <f t="shared" si="3"/>
        <v>6.0000000000000053E-2</v>
      </c>
    </row>
    <row r="47" spans="1:8" x14ac:dyDescent="0.25">
      <c r="A47">
        <f>COUNTIFS(profile_from_seed!$E$2:'profile_from_seed'!E47,"1")</f>
        <v>11</v>
      </c>
      <c r="B47">
        <f>COUNTIF(profile_from_seed!E47:'profile_from_seed'!$E$100,"0")</f>
        <v>27</v>
      </c>
      <c r="C47">
        <f>COUNTIFS(profile_from_seed!$E$2:'profile_from_seed'!E47,"0")</f>
        <v>35</v>
      </c>
      <c r="D47">
        <f>COUNTIF(profile_from_seed!E47:'profile_from_seed'!$E$100,"1")</f>
        <v>5</v>
      </c>
      <c r="E47">
        <f t="shared" si="0"/>
        <v>0.435</v>
      </c>
      <c r="F47">
        <f t="shared" si="1"/>
        <v>0.56499999999999995</v>
      </c>
      <c r="G47">
        <f t="shared" si="2"/>
        <v>0.68799999999999994</v>
      </c>
      <c r="H47">
        <f t="shared" si="3"/>
        <v>0.123</v>
      </c>
    </row>
    <row r="48" spans="1:8" x14ac:dyDescent="0.25">
      <c r="A48">
        <f>COUNTIFS(profile_from_seed!$E$2:'profile_from_seed'!E48,"1")</f>
        <v>12</v>
      </c>
      <c r="B48">
        <f>COUNTIF(profile_from_seed!E48:'profile_from_seed'!$E$100,"0")</f>
        <v>27</v>
      </c>
      <c r="C48">
        <f>COUNTIFS(profile_from_seed!$E$2:'profile_from_seed'!E48,"0")</f>
        <v>35</v>
      </c>
      <c r="D48">
        <f>COUNTIF(profile_from_seed!E48:'profile_from_seed'!$E$100,"1")</f>
        <v>4</v>
      </c>
      <c r="E48">
        <f t="shared" si="0"/>
        <v>0.435</v>
      </c>
      <c r="F48">
        <f t="shared" si="1"/>
        <v>0.56499999999999995</v>
      </c>
      <c r="G48">
        <f t="shared" si="2"/>
        <v>0.75</v>
      </c>
      <c r="H48">
        <f t="shared" si="3"/>
        <v>0.18500000000000005</v>
      </c>
    </row>
    <row r="49" spans="1:8" s="7" customFormat="1" x14ac:dyDescent="0.25">
      <c r="A49" s="7">
        <f>COUNTIFS(profile_from_seed!$E$2:'profile_from_seed'!E49,"1")</f>
        <v>12</v>
      </c>
      <c r="B49" s="7">
        <f>COUNTIF(profile_from_seed!E49:'profile_from_seed'!$E$100,"0")</f>
        <v>27</v>
      </c>
      <c r="C49" s="7">
        <f>COUNTIFS(profile_from_seed!$E$2:'profile_from_seed'!E49,"0")</f>
        <v>36</v>
      </c>
      <c r="D49" s="7">
        <f>COUNTIF(profile_from_seed!E49:'profile_from_seed'!$E$100,"1")</f>
        <v>3</v>
      </c>
      <c r="E49" s="7">
        <f t="shared" si="0"/>
        <v>0.42899999999999999</v>
      </c>
      <c r="F49" s="7">
        <f t="shared" si="1"/>
        <v>0.57099999999999995</v>
      </c>
      <c r="G49" s="7">
        <f t="shared" si="2"/>
        <v>0.8</v>
      </c>
      <c r="H49" s="7">
        <f t="shared" si="3"/>
        <v>0.22900000000000009</v>
      </c>
    </row>
    <row r="50" spans="1:8" x14ac:dyDescent="0.25">
      <c r="A50">
        <f>COUNTIFS(profile_from_seed!$E$2:'profile_from_seed'!E50,"1")</f>
        <v>12</v>
      </c>
      <c r="B50">
        <f>COUNTIF(profile_from_seed!E50:'profile_from_seed'!$E$100,"0")</f>
        <v>26</v>
      </c>
      <c r="C50">
        <f>COUNTIFS(profile_from_seed!$E$2:'profile_from_seed'!E50,"0")</f>
        <v>37</v>
      </c>
      <c r="D50">
        <f>COUNTIF(profile_from_seed!E50:'profile_from_seed'!$E$100,"1")</f>
        <v>3</v>
      </c>
      <c r="E50">
        <f t="shared" si="0"/>
        <v>0.41299999999999998</v>
      </c>
      <c r="F50">
        <f t="shared" si="1"/>
        <v>0.58699999999999997</v>
      </c>
      <c r="G50">
        <f t="shared" si="2"/>
        <v>0.8</v>
      </c>
      <c r="H50">
        <f t="shared" si="3"/>
        <v>0.21300000000000008</v>
      </c>
    </row>
    <row r="51" spans="1:8" x14ac:dyDescent="0.25">
      <c r="A51">
        <f>COUNTIFS(profile_from_seed!$E$2:'profile_from_seed'!E51,"1")</f>
        <v>12</v>
      </c>
      <c r="B51">
        <f>COUNTIF(profile_from_seed!E51:'profile_from_seed'!$E$100,"0")</f>
        <v>25</v>
      </c>
      <c r="C51">
        <f>COUNTIFS(profile_from_seed!$E$2:'profile_from_seed'!E51,"0")</f>
        <v>38</v>
      </c>
      <c r="D51">
        <f>COUNTIF(profile_from_seed!E51:'profile_from_seed'!$E$100,"1")</f>
        <v>3</v>
      </c>
      <c r="E51">
        <f t="shared" si="0"/>
        <v>0.39700000000000002</v>
      </c>
      <c r="F51">
        <f t="shared" si="1"/>
        <v>0.60299999999999998</v>
      </c>
      <c r="G51">
        <f t="shared" si="2"/>
        <v>0.8</v>
      </c>
      <c r="H51">
        <f t="shared" si="3"/>
        <v>0.19700000000000006</v>
      </c>
    </row>
    <row r="52" spans="1:8" x14ac:dyDescent="0.25">
      <c r="A52">
        <f>COUNTIFS(profile_from_seed!$E$2:'profile_from_seed'!E52,"1")</f>
        <v>12</v>
      </c>
      <c r="B52">
        <f>COUNTIF(profile_from_seed!E52:'profile_from_seed'!$E$100,"0")</f>
        <v>24</v>
      </c>
      <c r="C52">
        <f>COUNTIFS(profile_from_seed!$E$2:'profile_from_seed'!E52,"0")</f>
        <v>39</v>
      </c>
      <c r="D52">
        <f>COUNTIF(profile_from_seed!E52:'profile_from_seed'!$E$100,"1")</f>
        <v>3</v>
      </c>
      <c r="E52">
        <f t="shared" si="0"/>
        <v>0.38100000000000001</v>
      </c>
      <c r="F52">
        <f t="shared" si="1"/>
        <v>0.61899999999999999</v>
      </c>
      <c r="G52">
        <f t="shared" si="2"/>
        <v>0.8</v>
      </c>
      <c r="H52">
        <f t="shared" si="3"/>
        <v>0.18100000000000005</v>
      </c>
    </row>
    <row r="53" spans="1:8" x14ac:dyDescent="0.25">
      <c r="A53">
        <f>COUNTIFS(profile_from_seed!$E$2:'profile_from_seed'!E53,"1")</f>
        <v>12</v>
      </c>
      <c r="B53">
        <f>COUNTIF(profile_from_seed!E53:'profile_from_seed'!$E$100,"0")</f>
        <v>23</v>
      </c>
      <c r="C53">
        <f>COUNTIFS(profile_from_seed!$E$2:'profile_from_seed'!E53,"0")</f>
        <v>40</v>
      </c>
      <c r="D53">
        <f>COUNTIF(profile_from_seed!E53:'profile_from_seed'!$E$100,"1")</f>
        <v>3</v>
      </c>
      <c r="E53">
        <f t="shared" si="0"/>
        <v>0.36499999999999999</v>
      </c>
      <c r="F53">
        <f t="shared" si="1"/>
        <v>0.63500000000000001</v>
      </c>
      <c r="G53">
        <f t="shared" si="2"/>
        <v>0.8</v>
      </c>
      <c r="H53">
        <f t="shared" si="3"/>
        <v>0.16500000000000004</v>
      </c>
    </row>
    <row r="54" spans="1:8" x14ac:dyDescent="0.25">
      <c r="A54">
        <f>COUNTIFS(profile_from_seed!$E$2:'profile_from_seed'!E54,"1")</f>
        <v>12</v>
      </c>
      <c r="B54">
        <f>COUNTIF(profile_from_seed!E54:'profile_from_seed'!$E$100,"0")</f>
        <v>22</v>
      </c>
      <c r="C54">
        <f>COUNTIFS(profile_from_seed!$E$2:'profile_from_seed'!E54,"0")</f>
        <v>41</v>
      </c>
      <c r="D54">
        <f>COUNTIF(profile_from_seed!E54:'profile_from_seed'!$E$100,"1")</f>
        <v>3</v>
      </c>
      <c r="E54">
        <f t="shared" si="0"/>
        <v>0.34899999999999998</v>
      </c>
      <c r="F54">
        <f t="shared" si="1"/>
        <v>0.65100000000000002</v>
      </c>
      <c r="G54">
        <f t="shared" si="2"/>
        <v>0.8</v>
      </c>
      <c r="H54">
        <f t="shared" si="3"/>
        <v>0.14900000000000002</v>
      </c>
    </row>
    <row r="55" spans="1:8" x14ac:dyDescent="0.25">
      <c r="A55">
        <f>COUNTIFS(profile_from_seed!$E$2:'profile_from_seed'!E55,"1")</f>
        <v>13</v>
      </c>
      <c r="B55">
        <f>COUNTIF(profile_from_seed!E55:'profile_from_seed'!$E$100,"0")</f>
        <v>21</v>
      </c>
      <c r="C55">
        <f>COUNTIFS(profile_from_seed!$E$2:'profile_from_seed'!E55,"0")</f>
        <v>41</v>
      </c>
      <c r="D55">
        <f>COUNTIF(profile_from_seed!E55:'profile_from_seed'!$E$100,"1")</f>
        <v>3</v>
      </c>
      <c r="E55">
        <f t="shared" si="0"/>
        <v>0.33900000000000002</v>
      </c>
      <c r="F55">
        <f t="shared" si="1"/>
        <v>0.66100000000000003</v>
      </c>
      <c r="G55">
        <f t="shared" si="2"/>
        <v>0.81299999999999994</v>
      </c>
      <c r="H55">
        <f t="shared" si="3"/>
        <v>0.15199999999999991</v>
      </c>
    </row>
    <row r="56" spans="1:8" x14ac:dyDescent="0.25">
      <c r="A56">
        <f>COUNTIFS(profile_from_seed!$E$2:'profile_from_seed'!E56,"1")</f>
        <v>13</v>
      </c>
      <c r="B56">
        <f>COUNTIF(profile_from_seed!E56:'profile_from_seed'!$E$100,"0")</f>
        <v>21</v>
      </c>
      <c r="C56">
        <f>COUNTIFS(profile_from_seed!$E$2:'profile_from_seed'!E56,"0")</f>
        <v>42</v>
      </c>
      <c r="D56">
        <f>COUNTIF(profile_from_seed!E56:'profile_from_seed'!$E$100,"1")</f>
        <v>2</v>
      </c>
      <c r="E56">
        <f t="shared" si="0"/>
        <v>0.33300000000000002</v>
      </c>
      <c r="F56">
        <f t="shared" si="1"/>
        <v>0.66700000000000004</v>
      </c>
      <c r="G56">
        <f t="shared" si="2"/>
        <v>0.86699999999999999</v>
      </c>
      <c r="H56">
        <f t="shared" si="3"/>
        <v>0.19999999999999996</v>
      </c>
    </row>
    <row r="57" spans="1:8" x14ac:dyDescent="0.25">
      <c r="A57">
        <f>COUNTIFS(profile_from_seed!$E$2:'profile_from_seed'!E57,"1")</f>
        <v>13</v>
      </c>
      <c r="B57">
        <f>COUNTIF(profile_from_seed!E57:'profile_from_seed'!$E$100,"0")</f>
        <v>20</v>
      </c>
      <c r="C57">
        <f>COUNTIFS(profile_from_seed!$E$2:'profile_from_seed'!E57,"0")</f>
        <v>43</v>
      </c>
      <c r="D57">
        <f>COUNTIF(profile_from_seed!E57:'profile_from_seed'!$E$100,"1")</f>
        <v>2</v>
      </c>
      <c r="E57">
        <f t="shared" si="0"/>
        <v>0.317</v>
      </c>
      <c r="F57">
        <f t="shared" si="1"/>
        <v>0.68300000000000005</v>
      </c>
      <c r="G57">
        <f t="shared" si="2"/>
        <v>0.86699999999999999</v>
      </c>
      <c r="H57">
        <f t="shared" si="3"/>
        <v>0.18399999999999994</v>
      </c>
    </row>
    <row r="58" spans="1:8" x14ac:dyDescent="0.25">
      <c r="A58">
        <f>COUNTIFS(profile_from_seed!$E$2:'profile_from_seed'!E58,"1")</f>
        <v>13</v>
      </c>
      <c r="B58">
        <f>COUNTIF(profile_from_seed!E58:'profile_from_seed'!$E$100,"0")</f>
        <v>19</v>
      </c>
      <c r="C58">
        <f>COUNTIFS(profile_from_seed!$E$2:'profile_from_seed'!E58,"0")</f>
        <v>44</v>
      </c>
      <c r="D58">
        <f>COUNTIF(profile_from_seed!E58:'profile_from_seed'!$E$100,"1")</f>
        <v>2</v>
      </c>
      <c r="E58">
        <f t="shared" si="0"/>
        <v>0.30199999999999999</v>
      </c>
      <c r="F58">
        <f t="shared" si="1"/>
        <v>0.69799999999999995</v>
      </c>
      <c r="G58">
        <f t="shared" si="2"/>
        <v>0.86699999999999999</v>
      </c>
      <c r="H58">
        <f t="shared" si="3"/>
        <v>0.16900000000000004</v>
      </c>
    </row>
    <row r="59" spans="1:8" x14ac:dyDescent="0.25">
      <c r="A59">
        <f>COUNTIFS(profile_from_seed!$E$2:'profile_from_seed'!E59,"1")</f>
        <v>13</v>
      </c>
      <c r="B59">
        <f>COUNTIF(profile_from_seed!E59:'profile_from_seed'!$E$100,"0")</f>
        <v>18</v>
      </c>
      <c r="C59">
        <f>COUNTIFS(profile_from_seed!$E$2:'profile_from_seed'!E59,"0")</f>
        <v>45</v>
      </c>
      <c r="D59">
        <f>COUNTIF(profile_from_seed!E59:'profile_from_seed'!$E$100,"1")</f>
        <v>2</v>
      </c>
      <c r="E59">
        <f t="shared" si="0"/>
        <v>0.28599999999999998</v>
      </c>
      <c r="F59">
        <f t="shared" si="1"/>
        <v>0.71399999999999997</v>
      </c>
      <c r="G59">
        <f t="shared" si="2"/>
        <v>0.86699999999999999</v>
      </c>
      <c r="H59">
        <f t="shared" si="3"/>
        <v>0.15300000000000002</v>
      </c>
    </row>
    <row r="60" spans="1:8" x14ac:dyDescent="0.25">
      <c r="A60">
        <f>COUNTIFS(profile_from_seed!$E$2:'profile_from_seed'!E60,"1")</f>
        <v>13</v>
      </c>
      <c r="B60">
        <f>COUNTIF(profile_from_seed!E60:'profile_from_seed'!$E$100,"0")</f>
        <v>17</v>
      </c>
      <c r="C60">
        <f>COUNTIFS(profile_from_seed!$E$2:'profile_from_seed'!E60,"0")</f>
        <v>46</v>
      </c>
      <c r="D60">
        <f>COUNTIF(profile_from_seed!E60:'profile_from_seed'!$E$100,"1")</f>
        <v>2</v>
      </c>
      <c r="E60">
        <f t="shared" si="0"/>
        <v>0.27</v>
      </c>
      <c r="F60">
        <f t="shared" si="1"/>
        <v>0.73</v>
      </c>
      <c r="G60">
        <f t="shared" si="2"/>
        <v>0.86699999999999999</v>
      </c>
      <c r="H60">
        <f t="shared" si="3"/>
        <v>0.13700000000000001</v>
      </c>
    </row>
    <row r="61" spans="1:8" x14ac:dyDescent="0.25">
      <c r="A61">
        <f>COUNTIFS(profile_from_seed!$E$2:'profile_from_seed'!E61,"1")</f>
        <v>14</v>
      </c>
      <c r="B61">
        <f>COUNTIF(profile_from_seed!E61:'profile_from_seed'!$E$100,"0")</f>
        <v>16</v>
      </c>
      <c r="C61">
        <f>COUNTIFS(profile_from_seed!$E$2:'profile_from_seed'!E61,"0")</f>
        <v>46</v>
      </c>
      <c r="D61">
        <f>COUNTIF(profile_from_seed!E61:'profile_from_seed'!$E$100,"1")</f>
        <v>2</v>
      </c>
      <c r="E61">
        <f t="shared" si="0"/>
        <v>0.25800000000000001</v>
      </c>
      <c r="F61">
        <f t="shared" si="1"/>
        <v>0.74199999999999999</v>
      </c>
      <c r="G61">
        <f t="shared" si="2"/>
        <v>0.875</v>
      </c>
      <c r="H61">
        <f t="shared" si="3"/>
        <v>0.13300000000000001</v>
      </c>
    </row>
    <row r="62" spans="1:8" x14ac:dyDescent="0.25">
      <c r="A62">
        <f>COUNTIFS(profile_from_seed!$E$2:'profile_from_seed'!E62,"1")</f>
        <v>14</v>
      </c>
      <c r="B62">
        <f>COUNTIF(profile_from_seed!E62:'profile_from_seed'!$E$100,"0")</f>
        <v>16</v>
      </c>
      <c r="C62">
        <f>COUNTIFS(profile_from_seed!$E$2:'profile_from_seed'!E62,"0")</f>
        <v>47</v>
      </c>
      <c r="D62">
        <f>COUNTIF(profile_from_seed!E62:'profile_from_seed'!$E$100,"1")</f>
        <v>1</v>
      </c>
      <c r="E62">
        <f t="shared" si="0"/>
        <v>0.254</v>
      </c>
      <c r="F62">
        <f t="shared" si="1"/>
        <v>0.746</v>
      </c>
      <c r="G62">
        <f t="shared" si="2"/>
        <v>0.93300000000000005</v>
      </c>
      <c r="H62">
        <f t="shared" si="3"/>
        <v>0.18700000000000006</v>
      </c>
    </row>
    <row r="63" spans="1:8" x14ac:dyDescent="0.25">
      <c r="A63">
        <f>COUNTIFS(profile_from_seed!$E$2:'profile_from_seed'!E63,"1")</f>
        <v>14</v>
      </c>
      <c r="B63">
        <f>COUNTIF(profile_from_seed!E63:'profile_from_seed'!$E$100,"0")</f>
        <v>15</v>
      </c>
      <c r="C63">
        <f>COUNTIFS(profile_from_seed!$E$2:'profile_from_seed'!E63,"0")</f>
        <v>48</v>
      </c>
      <c r="D63">
        <f>COUNTIF(profile_from_seed!E63:'profile_from_seed'!$E$100,"1")</f>
        <v>1</v>
      </c>
      <c r="E63">
        <f t="shared" si="0"/>
        <v>0.23799999999999999</v>
      </c>
      <c r="F63">
        <f t="shared" si="1"/>
        <v>0.76200000000000001</v>
      </c>
      <c r="G63">
        <f t="shared" si="2"/>
        <v>0.93300000000000005</v>
      </c>
      <c r="H63">
        <f t="shared" si="3"/>
        <v>0.17100000000000004</v>
      </c>
    </row>
    <row r="64" spans="1:8" x14ac:dyDescent="0.25">
      <c r="A64">
        <f>COUNTIFS(profile_from_seed!$E$2:'profile_from_seed'!E64,"1")</f>
        <v>14</v>
      </c>
      <c r="B64">
        <f>COUNTIF(profile_from_seed!E64:'profile_from_seed'!$E$100,"0")</f>
        <v>14</v>
      </c>
      <c r="C64">
        <f>COUNTIFS(profile_from_seed!$E$2:'profile_from_seed'!E64,"0")</f>
        <v>49</v>
      </c>
      <c r="D64">
        <f>COUNTIF(profile_from_seed!E64:'profile_from_seed'!$E$100,"1")</f>
        <v>1</v>
      </c>
      <c r="E64">
        <f t="shared" si="0"/>
        <v>0.222</v>
      </c>
      <c r="F64">
        <f t="shared" si="1"/>
        <v>0.77800000000000002</v>
      </c>
      <c r="G64">
        <f t="shared" si="2"/>
        <v>0.93300000000000005</v>
      </c>
      <c r="H64">
        <f t="shared" si="3"/>
        <v>0.15500000000000003</v>
      </c>
    </row>
    <row r="65" spans="1:8" x14ac:dyDescent="0.25">
      <c r="A65">
        <f>COUNTIFS(profile_from_seed!$E$2:'profile_from_seed'!E65,"1")</f>
        <v>14</v>
      </c>
      <c r="B65">
        <f>COUNTIF(profile_from_seed!E65:'profile_from_seed'!$E$100,"0")</f>
        <v>13</v>
      </c>
      <c r="C65">
        <f>COUNTIFS(profile_from_seed!$E$2:'profile_from_seed'!E65,"0")</f>
        <v>50</v>
      </c>
      <c r="D65">
        <f>COUNTIF(profile_from_seed!E65:'profile_from_seed'!$E$100,"1")</f>
        <v>1</v>
      </c>
      <c r="E65">
        <f t="shared" si="0"/>
        <v>0.20599999999999999</v>
      </c>
      <c r="F65">
        <f t="shared" si="1"/>
        <v>0.79400000000000004</v>
      </c>
      <c r="G65">
        <f t="shared" si="2"/>
        <v>0.93300000000000005</v>
      </c>
      <c r="H65">
        <f t="shared" si="3"/>
        <v>0.13900000000000001</v>
      </c>
    </row>
    <row r="66" spans="1:8" x14ac:dyDescent="0.25">
      <c r="A66">
        <f>COUNTIFS(profile_from_seed!$E$2:'profile_from_seed'!E66,"1")</f>
        <v>14</v>
      </c>
      <c r="B66">
        <f>COUNTIF(profile_from_seed!E66:'profile_from_seed'!$E$100,"0")</f>
        <v>12</v>
      </c>
      <c r="C66">
        <f>COUNTIFS(profile_from_seed!$E$2:'profile_from_seed'!E66,"0")</f>
        <v>51</v>
      </c>
      <c r="D66">
        <f>COUNTIF(profile_from_seed!E66:'profile_from_seed'!$E$100,"1")</f>
        <v>1</v>
      </c>
      <c r="E66">
        <f t="shared" si="0"/>
        <v>0.19</v>
      </c>
      <c r="F66">
        <f t="shared" si="1"/>
        <v>0.81</v>
      </c>
      <c r="G66">
        <f t="shared" si="2"/>
        <v>0.93300000000000005</v>
      </c>
      <c r="H66">
        <f t="shared" si="3"/>
        <v>0.123</v>
      </c>
    </row>
    <row r="67" spans="1:8" x14ac:dyDescent="0.25">
      <c r="A67">
        <f>COUNTIFS(profile_from_seed!$E$2:'profile_from_seed'!E67,"1")</f>
        <v>14</v>
      </c>
      <c r="B67">
        <f>COUNTIF(profile_from_seed!E67:'profile_from_seed'!$E$100,"0")</f>
        <v>11</v>
      </c>
      <c r="C67">
        <f>COUNTIFS(profile_from_seed!$E$2:'profile_from_seed'!E67,"0")</f>
        <v>52</v>
      </c>
      <c r="D67">
        <f>COUNTIF(profile_from_seed!E67:'profile_from_seed'!$E$100,"1")</f>
        <v>1</v>
      </c>
      <c r="E67">
        <f t="shared" ref="E67:E100" si="4">ROUND(B67/(B67+C67),3)</f>
        <v>0.17499999999999999</v>
      </c>
      <c r="F67">
        <f t="shared" ref="F67:F100" si="5">1-E67</f>
        <v>0.82499999999999996</v>
      </c>
      <c r="G67">
        <f t="shared" ref="G67:G100" si="6">ROUND(A67/(A67+D67),3)</f>
        <v>0.93300000000000005</v>
      </c>
      <c r="H67">
        <f t="shared" ref="H67:H100" si="7">G67+E67-1</f>
        <v>0.1080000000000001</v>
      </c>
    </row>
    <row r="68" spans="1:8" x14ac:dyDescent="0.25">
      <c r="A68">
        <f>COUNTIFS(profile_from_seed!$E$2:'profile_from_seed'!E68,"1")</f>
        <v>14</v>
      </c>
      <c r="B68">
        <f>COUNTIF(profile_from_seed!E68:'profile_from_seed'!$E$100,"0")</f>
        <v>10</v>
      </c>
      <c r="C68">
        <f>COUNTIFS(profile_from_seed!$E$2:'profile_from_seed'!E68,"0")</f>
        <v>53</v>
      </c>
      <c r="D68">
        <f>COUNTIF(profile_from_seed!E68:'profile_from_seed'!$E$100,"1")</f>
        <v>1</v>
      </c>
      <c r="E68">
        <f t="shared" si="4"/>
        <v>0.159</v>
      </c>
      <c r="F68">
        <f t="shared" si="5"/>
        <v>0.84099999999999997</v>
      </c>
      <c r="G68">
        <f t="shared" si="6"/>
        <v>0.93300000000000005</v>
      </c>
      <c r="H68">
        <f t="shared" si="7"/>
        <v>9.2000000000000082E-2</v>
      </c>
    </row>
    <row r="69" spans="1:8" x14ac:dyDescent="0.25">
      <c r="A69">
        <f>COUNTIFS(profile_from_seed!$E$2:'profile_from_seed'!E69,"1")</f>
        <v>14</v>
      </c>
      <c r="B69">
        <f>COUNTIF(profile_from_seed!E69:'profile_from_seed'!$E$100,"0")</f>
        <v>9</v>
      </c>
      <c r="C69">
        <f>COUNTIFS(profile_from_seed!$E$2:'profile_from_seed'!E69,"0")</f>
        <v>54</v>
      </c>
      <c r="D69">
        <f>COUNTIF(profile_from_seed!E69:'profile_from_seed'!$E$100,"1")</f>
        <v>1</v>
      </c>
      <c r="E69">
        <f t="shared" si="4"/>
        <v>0.14299999999999999</v>
      </c>
      <c r="F69">
        <f t="shared" si="5"/>
        <v>0.85699999999999998</v>
      </c>
      <c r="G69">
        <f t="shared" si="6"/>
        <v>0.93300000000000005</v>
      </c>
      <c r="H69">
        <f t="shared" si="7"/>
        <v>7.6000000000000068E-2</v>
      </c>
    </row>
    <row r="70" spans="1:8" x14ac:dyDescent="0.25">
      <c r="A70">
        <f>COUNTIFS(profile_from_seed!$E$2:'profile_from_seed'!E70,"1")</f>
        <v>14</v>
      </c>
      <c r="B70">
        <f>COUNTIF(profile_from_seed!E70:'profile_from_seed'!$E$100,"0")</f>
        <v>8</v>
      </c>
      <c r="C70">
        <f>COUNTIFS(profile_from_seed!$E$2:'profile_from_seed'!E70,"0")</f>
        <v>55</v>
      </c>
      <c r="D70">
        <f>COUNTIF(profile_from_seed!E70:'profile_from_seed'!$E$100,"1")</f>
        <v>1</v>
      </c>
      <c r="E70">
        <f t="shared" si="4"/>
        <v>0.127</v>
      </c>
      <c r="F70">
        <f t="shared" si="5"/>
        <v>0.873</v>
      </c>
      <c r="G70">
        <f t="shared" si="6"/>
        <v>0.93300000000000005</v>
      </c>
      <c r="H70">
        <f t="shared" si="7"/>
        <v>6.0000000000000053E-2</v>
      </c>
    </row>
    <row r="71" spans="1:8" x14ac:dyDescent="0.25">
      <c r="A71">
        <f>COUNTIFS(profile_from_seed!$E$2:'profile_from_seed'!E71,"1")</f>
        <v>14</v>
      </c>
      <c r="B71">
        <f>COUNTIF(profile_from_seed!E71:'profile_from_seed'!$E$100,"0")</f>
        <v>7</v>
      </c>
      <c r="C71">
        <f>COUNTIFS(profile_from_seed!$E$2:'profile_from_seed'!E71,"0")</f>
        <v>56</v>
      </c>
      <c r="D71">
        <f>COUNTIF(profile_from_seed!E71:'profile_from_seed'!$E$100,"1")</f>
        <v>1</v>
      </c>
      <c r="E71">
        <f t="shared" si="4"/>
        <v>0.111</v>
      </c>
      <c r="F71">
        <f t="shared" si="5"/>
        <v>0.88900000000000001</v>
      </c>
      <c r="G71">
        <f t="shared" si="6"/>
        <v>0.93300000000000005</v>
      </c>
      <c r="H71">
        <f t="shared" si="7"/>
        <v>4.4000000000000039E-2</v>
      </c>
    </row>
    <row r="72" spans="1:8" x14ac:dyDescent="0.25">
      <c r="A72">
        <f>COUNTIFS(profile_from_seed!$E$2:'profile_from_seed'!E72,"1")</f>
        <v>14</v>
      </c>
      <c r="B72">
        <f>COUNTIF(profile_from_seed!E72:'profile_from_seed'!$E$100,"0")</f>
        <v>6</v>
      </c>
      <c r="C72">
        <f>COUNTIFS(profile_from_seed!$E$2:'profile_from_seed'!E72,"0")</f>
        <v>57</v>
      </c>
      <c r="D72">
        <f>COUNTIF(profile_from_seed!E72:'profile_from_seed'!$E$100,"1")</f>
        <v>1</v>
      </c>
      <c r="E72">
        <f t="shared" si="4"/>
        <v>9.5000000000000001E-2</v>
      </c>
      <c r="F72">
        <f t="shared" si="5"/>
        <v>0.90500000000000003</v>
      </c>
      <c r="G72">
        <f t="shared" si="6"/>
        <v>0.93300000000000005</v>
      </c>
      <c r="H72">
        <f t="shared" si="7"/>
        <v>2.8000000000000025E-2</v>
      </c>
    </row>
    <row r="73" spans="1:8" x14ac:dyDescent="0.25">
      <c r="A73">
        <f>COUNTIFS(profile_from_seed!$E$2:'profile_from_seed'!E73,"1")</f>
        <v>14</v>
      </c>
      <c r="B73">
        <f>COUNTIF(profile_from_seed!E73:'profile_from_seed'!$E$100,"0")</f>
        <v>5</v>
      </c>
      <c r="C73">
        <f>COUNTIFS(profile_from_seed!$E$2:'profile_from_seed'!E73,"0")</f>
        <v>58</v>
      </c>
      <c r="D73">
        <f>COUNTIF(profile_from_seed!E73:'profile_from_seed'!$E$100,"1")</f>
        <v>1</v>
      </c>
      <c r="E73">
        <f t="shared" si="4"/>
        <v>7.9000000000000001E-2</v>
      </c>
      <c r="F73">
        <f t="shared" si="5"/>
        <v>0.92100000000000004</v>
      </c>
      <c r="G73">
        <f t="shared" si="6"/>
        <v>0.93300000000000005</v>
      </c>
      <c r="H73">
        <f t="shared" si="7"/>
        <v>1.2000000000000011E-2</v>
      </c>
    </row>
    <row r="74" spans="1:8" x14ac:dyDescent="0.25">
      <c r="A74">
        <f>COUNTIFS(profile_from_seed!$E$2:'profile_from_seed'!E74,"1")</f>
        <v>14</v>
      </c>
      <c r="B74">
        <f>COUNTIF(profile_from_seed!E74:'profile_from_seed'!$E$100,"0")</f>
        <v>4</v>
      </c>
      <c r="C74">
        <f>COUNTIFS(profile_from_seed!$E$2:'profile_from_seed'!E74,"0")</f>
        <v>59</v>
      </c>
      <c r="D74">
        <f>COUNTIF(profile_from_seed!E74:'profile_from_seed'!$E$100,"1")</f>
        <v>1</v>
      </c>
      <c r="E74">
        <f t="shared" si="4"/>
        <v>6.3E-2</v>
      </c>
      <c r="F74">
        <f t="shared" si="5"/>
        <v>0.93700000000000006</v>
      </c>
      <c r="G74">
        <f t="shared" si="6"/>
        <v>0.93300000000000005</v>
      </c>
      <c r="H74">
        <f t="shared" si="7"/>
        <v>-4.0000000000000036E-3</v>
      </c>
    </row>
    <row r="75" spans="1:8" x14ac:dyDescent="0.25">
      <c r="A75">
        <f>COUNTIFS(profile_from_seed!$E$2:'profile_from_seed'!E75,"1")</f>
        <v>14</v>
      </c>
      <c r="B75">
        <f>COUNTIF(profile_from_seed!E75:'profile_from_seed'!$E$100,"0")</f>
        <v>3</v>
      </c>
      <c r="C75">
        <f>COUNTIFS(profile_from_seed!$E$2:'profile_from_seed'!E75,"0")</f>
        <v>60</v>
      </c>
      <c r="D75">
        <f>COUNTIF(profile_from_seed!E75:'profile_from_seed'!$E$100,"1")</f>
        <v>1</v>
      </c>
      <c r="E75">
        <f t="shared" si="4"/>
        <v>4.8000000000000001E-2</v>
      </c>
      <c r="F75">
        <f t="shared" si="5"/>
        <v>0.95199999999999996</v>
      </c>
      <c r="G75">
        <f t="shared" si="6"/>
        <v>0.93300000000000005</v>
      </c>
      <c r="H75">
        <f t="shared" si="7"/>
        <v>-1.8999999999999906E-2</v>
      </c>
    </row>
    <row r="76" spans="1:8" x14ac:dyDescent="0.25">
      <c r="A76">
        <f>COUNTIFS(profile_from_seed!$E$2:'profile_from_seed'!E76,"1")</f>
        <v>14</v>
      </c>
      <c r="B76">
        <f>COUNTIF(profile_from_seed!E76:'profile_from_seed'!$E$100,"0")</f>
        <v>2</v>
      </c>
      <c r="C76">
        <f>COUNTIFS(profile_from_seed!$E$2:'profile_from_seed'!E76,"0")</f>
        <v>61</v>
      </c>
      <c r="D76">
        <f>COUNTIF(profile_from_seed!E76:'profile_from_seed'!$E$100,"1")</f>
        <v>1</v>
      </c>
      <c r="E76">
        <f t="shared" si="4"/>
        <v>3.2000000000000001E-2</v>
      </c>
      <c r="F76">
        <f t="shared" si="5"/>
        <v>0.96799999999999997</v>
      </c>
      <c r="G76">
        <f t="shared" si="6"/>
        <v>0.93300000000000005</v>
      </c>
      <c r="H76">
        <f t="shared" si="7"/>
        <v>-3.499999999999992E-2</v>
      </c>
    </row>
    <row r="77" spans="1:8" x14ac:dyDescent="0.25">
      <c r="A77">
        <f>COUNTIFS(profile_from_seed!$E$2:'profile_from_seed'!E77,"1")</f>
        <v>14</v>
      </c>
      <c r="B77">
        <f>COUNTIF(profile_from_seed!E77:'profile_from_seed'!$E$100,"0")</f>
        <v>1</v>
      </c>
      <c r="C77">
        <f>COUNTIFS(profile_from_seed!$E$2:'profile_from_seed'!E77,"0")</f>
        <v>62</v>
      </c>
      <c r="D77">
        <f>COUNTIF(profile_from_seed!E77:'profile_from_seed'!$E$100,"1")</f>
        <v>1</v>
      </c>
      <c r="E77">
        <f t="shared" si="4"/>
        <v>1.6E-2</v>
      </c>
      <c r="F77">
        <f t="shared" si="5"/>
        <v>0.98399999999999999</v>
      </c>
      <c r="G77">
        <f t="shared" si="6"/>
        <v>0.93300000000000005</v>
      </c>
      <c r="H77">
        <f t="shared" si="7"/>
        <v>-5.0999999999999934E-2</v>
      </c>
    </row>
    <row r="78" spans="1:8" x14ac:dyDescent="0.25">
      <c r="A78">
        <f>COUNTIFS(profile_from_seed!$E$2:'profile_from_seed'!E78,"1")</f>
        <v>15</v>
      </c>
      <c r="B78">
        <f>COUNTIF(profile_from_seed!E78:'profile_from_seed'!$E$100,"0")</f>
        <v>0</v>
      </c>
      <c r="C78">
        <f>COUNTIFS(profile_from_seed!$E$2:'profile_from_seed'!E78,"0")</f>
        <v>62</v>
      </c>
      <c r="D78">
        <f>COUNTIF(profile_from_seed!E78:'profile_from_seed'!$E$100,"1")</f>
        <v>1</v>
      </c>
      <c r="E78">
        <f t="shared" si="4"/>
        <v>0</v>
      </c>
      <c r="F78">
        <f t="shared" si="5"/>
        <v>1</v>
      </c>
      <c r="G78">
        <f t="shared" si="6"/>
        <v>0.93799999999999994</v>
      </c>
      <c r="H78">
        <f t="shared" si="7"/>
        <v>-6.2000000000000055E-2</v>
      </c>
    </row>
    <row r="79" spans="1:8" x14ac:dyDescent="0.25">
      <c r="A79">
        <f>COUNTIFS(profile_from_seed!$E$2:'profile_from_seed'!E79,"1")</f>
        <v>15</v>
      </c>
      <c r="B79">
        <f>COUNTIF(profile_from_seed!E79:'profile_from_seed'!$E$100,"0")</f>
        <v>0</v>
      </c>
      <c r="C79">
        <f>COUNTIFS(profile_from_seed!$E$2:'profile_from_seed'!E79,"0")</f>
        <v>62</v>
      </c>
      <c r="D79">
        <f>COUNTIF(profile_from_seed!E79:'profile_from_seed'!$E$100,"1")</f>
        <v>0</v>
      </c>
      <c r="E79">
        <f t="shared" si="4"/>
        <v>0</v>
      </c>
      <c r="F79">
        <f t="shared" si="5"/>
        <v>1</v>
      </c>
      <c r="G79">
        <f t="shared" si="6"/>
        <v>1</v>
      </c>
      <c r="H79">
        <f t="shared" si="7"/>
        <v>0</v>
      </c>
    </row>
    <row r="80" spans="1:8" x14ac:dyDescent="0.25">
      <c r="A80">
        <f>COUNTIFS(profile_from_seed!$E$2:'profile_from_seed'!E80,"1")</f>
        <v>15</v>
      </c>
      <c r="B80">
        <f>COUNTIF(profile_from_seed!E80:'profile_from_seed'!$E$100,"0")</f>
        <v>0</v>
      </c>
      <c r="C80">
        <f>COUNTIFS(profile_from_seed!$E$2:'profile_from_seed'!E80,"0")</f>
        <v>62</v>
      </c>
      <c r="D80">
        <f>COUNTIF(profile_from_seed!E80:'profile_from_seed'!$E$100,"1")</f>
        <v>0</v>
      </c>
      <c r="E80">
        <f t="shared" si="4"/>
        <v>0</v>
      </c>
      <c r="F80">
        <f t="shared" si="5"/>
        <v>1</v>
      </c>
      <c r="G80">
        <f t="shared" si="6"/>
        <v>1</v>
      </c>
      <c r="H80">
        <f t="shared" si="7"/>
        <v>0</v>
      </c>
    </row>
    <row r="81" spans="1:8" x14ac:dyDescent="0.25">
      <c r="A81">
        <f>COUNTIFS(profile_from_seed!$E$2:'profile_from_seed'!E81,"1")</f>
        <v>15</v>
      </c>
      <c r="B81">
        <f>COUNTIF(profile_from_seed!E81:'profile_from_seed'!$E$100,"0")</f>
        <v>0</v>
      </c>
      <c r="C81">
        <f>COUNTIFS(profile_from_seed!$E$2:'profile_from_seed'!E81,"0")</f>
        <v>62</v>
      </c>
      <c r="D81">
        <f>COUNTIF(profile_from_seed!E81:'profile_from_seed'!$E$100,"1")</f>
        <v>0</v>
      </c>
      <c r="E81">
        <f t="shared" si="4"/>
        <v>0</v>
      </c>
      <c r="F81">
        <f t="shared" si="5"/>
        <v>1</v>
      </c>
      <c r="G81">
        <f t="shared" si="6"/>
        <v>1</v>
      </c>
      <c r="H81">
        <f t="shared" si="7"/>
        <v>0</v>
      </c>
    </row>
    <row r="82" spans="1:8" x14ac:dyDescent="0.25">
      <c r="A82">
        <f>COUNTIFS(profile_from_seed!$E$2:'profile_from_seed'!E82,"1")</f>
        <v>15</v>
      </c>
      <c r="B82">
        <f>COUNTIF(profile_from_seed!E82:'profile_from_seed'!$E$100,"0")</f>
        <v>0</v>
      </c>
      <c r="C82">
        <f>COUNTIFS(profile_from_seed!$E$2:'profile_from_seed'!E82,"0")</f>
        <v>62</v>
      </c>
      <c r="D82">
        <f>COUNTIF(profile_from_seed!E82:'profile_from_seed'!$E$100,"1")</f>
        <v>0</v>
      </c>
      <c r="E82">
        <f t="shared" si="4"/>
        <v>0</v>
      </c>
      <c r="F82">
        <f t="shared" si="5"/>
        <v>1</v>
      </c>
      <c r="G82">
        <f t="shared" si="6"/>
        <v>1</v>
      </c>
      <c r="H82">
        <f t="shared" si="7"/>
        <v>0</v>
      </c>
    </row>
    <row r="83" spans="1:8" x14ac:dyDescent="0.25">
      <c r="A83">
        <f>COUNTIFS(profile_from_seed!$E$2:'profile_from_seed'!E83,"1")</f>
        <v>15</v>
      </c>
      <c r="B83">
        <f>COUNTIF(profile_from_seed!E83:'profile_from_seed'!$E$100,"0")</f>
        <v>0</v>
      </c>
      <c r="C83">
        <f>COUNTIFS(profile_from_seed!$E$2:'profile_from_seed'!E83,"0")</f>
        <v>62</v>
      </c>
      <c r="D83">
        <f>COUNTIF(profile_from_seed!E83:'profile_from_seed'!$E$100,"1")</f>
        <v>0</v>
      </c>
      <c r="E83">
        <f t="shared" si="4"/>
        <v>0</v>
      </c>
      <c r="F83">
        <f t="shared" si="5"/>
        <v>1</v>
      </c>
      <c r="G83">
        <f t="shared" si="6"/>
        <v>1</v>
      </c>
      <c r="H83">
        <f t="shared" si="7"/>
        <v>0</v>
      </c>
    </row>
    <row r="84" spans="1:8" x14ac:dyDescent="0.25">
      <c r="A84">
        <f>COUNTIFS(profile_from_seed!$E$2:'profile_from_seed'!E84,"1")</f>
        <v>15</v>
      </c>
      <c r="B84">
        <f>COUNTIF(profile_from_seed!E84:'profile_from_seed'!$E$100,"0")</f>
        <v>0</v>
      </c>
      <c r="C84">
        <f>COUNTIFS(profile_from_seed!$E$2:'profile_from_seed'!E84,"0")</f>
        <v>62</v>
      </c>
      <c r="D84">
        <f>COUNTIF(profile_from_seed!E84:'profile_from_seed'!$E$100,"1")</f>
        <v>0</v>
      </c>
      <c r="E84">
        <f t="shared" si="4"/>
        <v>0</v>
      </c>
      <c r="F84">
        <f t="shared" si="5"/>
        <v>1</v>
      </c>
      <c r="G84">
        <f t="shared" si="6"/>
        <v>1</v>
      </c>
      <c r="H84">
        <f t="shared" si="7"/>
        <v>0</v>
      </c>
    </row>
    <row r="85" spans="1:8" x14ac:dyDescent="0.25">
      <c r="A85">
        <f>COUNTIFS(profile_from_seed!$E$2:'profile_from_seed'!E85,"1")</f>
        <v>15</v>
      </c>
      <c r="B85">
        <f>COUNTIF(profile_from_seed!E85:'profile_from_seed'!$E$100,"0")</f>
        <v>0</v>
      </c>
      <c r="C85">
        <f>COUNTIFS(profile_from_seed!$E$2:'profile_from_seed'!E85,"0")</f>
        <v>62</v>
      </c>
      <c r="D85">
        <f>COUNTIF(profile_from_seed!E85:'profile_from_seed'!$E$100,"1")</f>
        <v>0</v>
      </c>
      <c r="E85">
        <f t="shared" si="4"/>
        <v>0</v>
      </c>
      <c r="F85">
        <f t="shared" si="5"/>
        <v>1</v>
      </c>
      <c r="G85">
        <f t="shared" si="6"/>
        <v>1</v>
      </c>
      <c r="H85">
        <f t="shared" si="7"/>
        <v>0</v>
      </c>
    </row>
    <row r="86" spans="1:8" x14ac:dyDescent="0.25">
      <c r="A86">
        <f>COUNTIFS(profile_from_seed!$E$2:'profile_from_seed'!E86,"1")</f>
        <v>15</v>
      </c>
      <c r="B86">
        <f>COUNTIF(profile_from_seed!E86:'profile_from_seed'!$E$100,"0")</f>
        <v>0</v>
      </c>
      <c r="C86">
        <f>COUNTIFS(profile_from_seed!$E$2:'profile_from_seed'!E86,"0")</f>
        <v>62</v>
      </c>
      <c r="D86">
        <f>COUNTIF(profile_from_seed!E86:'profile_from_seed'!$E$100,"1")</f>
        <v>0</v>
      </c>
      <c r="E86">
        <f t="shared" si="4"/>
        <v>0</v>
      </c>
      <c r="F86">
        <f t="shared" si="5"/>
        <v>1</v>
      </c>
      <c r="G86">
        <f t="shared" si="6"/>
        <v>1</v>
      </c>
      <c r="H86">
        <f t="shared" si="7"/>
        <v>0</v>
      </c>
    </row>
    <row r="87" spans="1:8" x14ac:dyDescent="0.25">
      <c r="A87">
        <f>COUNTIFS(profile_from_seed!$E$2:'profile_from_seed'!E87,"1")</f>
        <v>15</v>
      </c>
      <c r="B87">
        <f>COUNTIF(profile_from_seed!E87:'profile_from_seed'!$E$100,"0")</f>
        <v>0</v>
      </c>
      <c r="C87">
        <f>COUNTIFS(profile_from_seed!$E$2:'profile_from_seed'!E87,"0")</f>
        <v>62</v>
      </c>
      <c r="D87">
        <f>COUNTIF(profile_from_seed!E87:'profile_from_seed'!$E$100,"1")</f>
        <v>0</v>
      </c>
      <c r="E87">
        <f t="shared" si="4"/>
        <v>0</v>
      </c>
      <c r="F87">
        <f t="shared" si="5"/>
        <v>1</v>
      </c>
      <c r="G87">
        <f t="shared" si="6"/>
        <v>1</v>
      </c>
      <c r="H87">
        <f t="shared" si="7"/>
        <v>0</v>
      </c>
    </row>
    <row r="88" spans="1:8" x14ac:dyDescent="0.25">
      <c r="A88">
        <f>COUNTIFS(profile_from_seed!$E$2:'profile_from_seed'!E88,"1")</f>
        <v>15</v>
      </c>
      <c r="B88">
        <f>COUNTIF(profile_from_seed!E88:'profile_from_seed'!$E$100,"0")</f>
        <v>0</v>
      </c>
      <c r="C88">
        <f>COUNTIFS(profile_from_seed!$E$2:'profile_from_seed'!E88,"0")</f>
        <v>62</v>
      </c>
      <c r="D88">
        <f>COUNTIF(profile_from_seed!E88:'profile_from_seed'!$E$100,"1")</f>
        <v>0</v>
      </c>
      <c r="E88">
        <f t="shared" si="4"/>
        <v>0</v>
      </c>
      <c r="F88">
        <f t="shared" si="5"/>
        <v>1</v>
      </c>
      <c r="G88">
        <f t="shared" si="6"/>
        <v>1</v>
      </c>
      <c r="H88">
        <f t="shared" si="7"/>
        <v>0</v>
      </c>
    </row>
    <row r="89" spans="1:8" x14ac:dyDescent="0.25">
      <c r="A89">
        <f>COUNTIFS(profile_from_seed!$E$2:'profile_from_seed'!E89,"1")</f>
        <v>15</v>
      </c>
      <c r="B89">
        <f>COUNTIF(profile_from_seed!E89:'profile_from_seed'!$E$100,"0")</f>
        <v>0</v>
      </c>
      <c r="C89">
        <f>COUNTIFS(profile_from_seed!$E$2:'profile_from_seed'!E89,"0")</f>
        <v>62</v>
      </c>
      <c r="D89">
        <f>COUNTIF(profile_from_seed!E89:'profile_from_seed'!$E$100,"1")</f>
        <v>0</v>
      </c>
      <c r="E89">
        <f t="shared" si="4"/>
        <v>0</v>
      </c>
      <c r="F89">
        <f t="shared" si="5"/>
        <v>1</v>
      </c>
      <c r="G89">
        <f t="shared" si="6"/>
        <v>1</v>
      </c>
      <c r="H89">
        <f t="shared" si="7"/>
        <v>0</v>
      </c>
    </row>
    <row r="90" spans="1:8" x14ac:dyDescent="0.25">
      <c r="A90">
        <f>COUNTIFS(profile_from_seed!$E$2:'profile_from_seed'!E90,"1")</f>
        <v>15</v>
      </c>
      <c r="B90">
        <f>COUNTIF(profile_from_seed!E90:'profile_from_seed'!$E$100,"0")</f>
        <v>0</v>
      </c>
      <c r="C90">
        <f>COUNTIFS(profile_from_seed!$E$2:'profile_from_seed'!E90,"0")</f>
        <v>62</v>
      </c>
      <c r="D90">
        <f>COUNTIF(profile_from_seed!E90:'profile_from_seed'!$E$100,"1")</f>
        <v>0</v>
      </c>
      <c r="E90">
        <f t="shared" si="4"/>
        <v>0</v>
      </c>
      <c r="F90">
        <f t="shared" si="5"/>
        <v>1</v>
      </c>
      <c r="G90">
        <f t="shared" si="6"/>
        <v>1</v>
      </c>
      <c r="H90">
        <f t="shared" si="7"/>
        <v>0</v>
      </c>
    </row>
    <row r="91" spans="1:8" x14ac:dyDescent="0.25">
      <c r="A91">
        <f>COUNTIFS(profile_from_seed!$E$2:'profile_from_seed'!E91,"1")</f>
        <v>15</v>
      </c>
      <c r="B91">
        <f>COUNTIF(profile_from_seed!E91:'profile_from_seed'!$E$100,"0")</f>
        <v>0</v>
      </c>
      <c r="C91">
        <f>COUNTIFS(profile_from_seed!$E$2:'profile_from_seed'!E91,"0")</f>
        <v>62</v>
      </c>
      <c r="D91">
        <f>COUNTIF(profile_from_seed!E91:'profile_from_seed'!$E$100,"1")</f>
        <v>0</v>
      </c>
      <c r="E91">
        <f t="shared" si="4"/>
        <v>0</v>
      </c>
      <c r="F91">
        <f t="shared" si="5"/>
        <v>1</v>
      </c>
      <c r="G91">
        <f t="shared" si="6"/>
        <v>1</v>
      </c>
      <c r="H91">
        <f t="shared" si="7"/>
        <v>0</v>
      </c>
    </row>
    <row r="92" spans="1:8" x14ac:dyDescent="0.25">
      <c r="A92">
        <f>COUNTIFS(profile_from_seed!$E$2:'profile_from_seed'!E92,"1")</f>
        <v>15</v>
      </c>
      <c r="B92">
        <f>COUNTIF(profile_from_seed!E92:'profile_from_seed'!$E$100,"0")</f>
        <v>0</v>
      </c>
      <c r="C92">
        <f>COUNTIFS(profile_from_seed!$E$2:'profile_from_seed'!E92,"0")</f>
        <v>62</v>
      </c>
      <c r="D92">
        <f>COUNTIF(profile_from_seed!E92:'profile_from_seed'!$E$100,"1")</f>
        <v>0</v>
      </c>
      <c r="E92">
        <f t="shared" si="4"/>
        <v>0</v>
      </c>
      <c r="F92">
        <f t="shared" si="5"/>
        <v>1</v>
      </c>
      <c r="G92">
        <f t="shared" si="6"/>
        <v>1</v>
      </c>
      <c r="H92">
        <f t="shared" si="7"/>
        <v>0</v>
      </c>
    </row>
    <row r="93" spans="1:8" x14ac:dyDescent="0.25">
      <c r="A93">
        <f>COUNTIFS(profile_from_seed!$E$2:'profile_from_seed'!E93,"1")</f>
        <v>15</v>
      </c>
      <c r="B93">
        <f>COUNTIF(profile_from_seed!E93:'profile_from_seed'!$E$100,"0")</f>
        <v>0</v>
      </c>
      <c r="C93">
        <f>COUNTIFS(profile_from_seed!$E$2:'profile_from_seed'!E93,"0")</f>
        <v>62</v>
      </c>
      <c r="D93">
        <f>COUNTIF(profile_from_seed!E93:'profile_from_seed'!$E$100,"1")</f>
        <v>0</v>
      </c>
      <c r="E93">
        <f t="shared" si="4"/>
        <v>0</v>
      </c>
      <c r="F93">
        <f t="shared" si="5"/>
        <v>1</v>
      </c>
      <c r="G93">
        <f t="shared" si="6"/>
        <v>1</v>
      </c>
      <c r="H93">
        <f t="shared" si="7"/>
        <v>0</v>
      </c>
    </row>
    <row r="94" spans="1:8" x14ac:dyDescent="0.25">
      <c r="A94">
        <f>COUNTIFS(profile_from_seed!$E$2:'profile_from_seed'!E94,"1")</f>
        <v>15</v>
      </c>
      <c r="B94">
        <f>COUNTIF(profile_from_seed!E94:'profile_from_seed'!$E$100,"0")</f>
        <v>0</v>
      </c>
      <c r="C94">
        <f>COUNTIFS(profile_from_seed!$E$2:'profile_from_seed'!E94,"0")</f>
        <v>62</v>
      </c>
      <c r="D94">
        <f>COUNTIF(profile_from_seed!E94:'profile_from_seed'!$E$100,"1")</f>
        <v>0</v>
      </c>
      <c r="E94">
        <f t="shared" si="4"/>
        <v>0</v>
      </c>
      <c r="F94">
        <f t="shared" si="5"/>
        <v>1</v>
      </c>
      <c r="G94">
        <f t="shared" si="6"/>
        <v>1</v>
      </c>
      <c r="H94">
        <f t="shared" si="7"/>
        <v>0</v>
      </c>
    </row>
    <row r="95" spans="1:8" x14ac:dyDescent="0.25">
      <c r="A95">
        <f>COUNTIFS(profile_from_seed!$E$2:'profile_from_seed'!E95,"1")</f>
        <v>15</v>
      </c>
      <c r="B95">
        <f>COUNTIF(profile_from_seed!E95:'profile_from_seed'!$E$100,"0")</f>
        <v>0</v>
      </c>
      <c r="C95">
        <f>COUNTIFS(profile_from_seed!$E$2:'profile_from_seed'!E95,"0")</f>
        <v>62</v>
      </c>
      <c r="D95">
        <f>COUNTIF(profile_from_seed!E95:'profile_from_seed'!$E$100,"1")</f>
        <v>0</v>
      </c>
      <c r="E95">
        <f t="shared" si="4"/>
        <v>0</v>
      </c>
      <c r="F95">
        <f t="shared" si="5"/>
        <v>1</v>
      </c>
      <c r="G95">
        <f t="shared" si="6"/>
        <v>1</v>
      </c>
      <c r="H95">
        <f t="shared" si="7"/>
        <v>0</v>
      </c>
    </row>
    <row r="96" spans="1:8" x14ac:dyDescent="0.25">
      <c r="A96">
        <f>COUNTIFS(profile_from_seed!$E$2:'profile_from_seed'!E96,"1")</f>
        <v>15</v>
      </c>
      <c r="B96">
        <f>COUNTIF(profile_from_seed!E96:'profile_from_seed'!$E$100,"0")</f>
        <v>0</v>
      </c>
      <c r="C96">
        <f>COUNTIFS(profile_from_seed!$E$2:'profile_from_seed'!E96,"0")</f>
        <v>62</v>
      </c>
      <c r="D96">
        <f>COUNTIF(profile_from_seed!E96:'profile_from_seed'!$E$100,"1")</f>
        <v>0</v>
      </c>
      <c r="E96">
        <f t="shared" si="4"/>
        <v>0</v>
      </c>
      <c r="F96">
        <f t="shared" si="5"/>
        <v>1</v>
      </c>
      <c r="G96">
        <f t="shared" si="6"/>
        <v>1</v>
      </c>
      <c r="H96">
        <f t="shared" si="7"/>
        <v>0</v>
      </c>
    </row>
    <row r="97" spans="1:8" x14ac:dyDescent="0.25">
      <c r="A97">
        <f>COUNTIFS(profile_from_seed!$E$2:'profile_from_seed'!E97,"1")</f>
        <v>15</v>
      </c>
      <c r="B97">
        <f>COUNTIF(profile_from_seed!E97:'profile_from_seed'!$E$100,"0")</f>
        <v>0</v>
      </c>
      <c r="C97">
        <f>COUNTIFS(profile_from_seed!$E$2:'profile_from_seed'!E97,"0")</f>
        <v>62</v>
      </c>
      <c r="D97">
        <f>COUNTIF(profile_from_seed!E97:'profile_from_seed'!$E$100,"1")</f>
        <v>0</v>
      </c>
      <c r="E97">
        <f t="shared" si="4"/>
        <v>0</v>
      </c>
      <c r="F97">
        <f t="shared" si="5"/>
        <v>1</v>
      </c>
      <c r="G97">
        <f t="shared" si="6"/>
        <v>1</v>
      </c>
      <c r="H97">
        <f t="shared" si="7"/>
        <v>0</v>
      </c>
    </row>
    <row r="98" spans="1:8" x14ac:dyDescent="0.25">
      <c r="A98">
        <f>COUNTIFS(profile_from_seed!$E$2:'profile_from_seed'!E98,"1")</f>
        <v>15</v>
      </c>
      <c r="B98">
        <f>COUNTIF(profile_from_seed!E98:'profile_from_seed'!$E$100,"0")</f>
        <v>0</v>
      </c>
      <c r="C98">
        <f>COUNTIFS(profile_from_seed!$E$2:'profile_from_seed'!E98,"0")</f>
        <v>62</v>
      </c>
      <c r="D98">
        <f>COUNTIF(profile_from_seed!E98:'profile_from_seed'!$E$100,"1")</f>
        <v>0</v>
      </c>
      <c r="E98">
        <f t="shared" si="4"/>
        <v>0</v>
      </c>
      <c r="F98">
        <f t="shared" si="5"/>
        <v>1</v>
      </c>
      <c r="G98">
        <f t="shared" si="6"/>
        <v>1</v>
      </c>
      <c r="H98">
        <f t="shared" si="7"/>
        <v>0</v>
      </c>
    </row>
    <row r="99" spans="1:8" x14ac:dyDescent="0.25">
      <c r="A99">
        <f>COUNTIFS(profile_from_seed!$E$2:'profile_from_seed'!E99,"1")</f>
        <v>15</v>
      </c>
      <c r="B99">
        <f>COUNTIF(profile_from_seed!E99:'profile_from_seed'!$E$100,"0")</f>
        <v>0</v>
      </c>
      <c r="C99">
        <f>COUNTIFS(profile_from_seed!$E$2:'profile_from_seed'!E99,"0")</f>
        <v>62</v>
      </c>
      <c r="D99">
        <f>COUNTIF(profile_from_seed!E99:'profile_from_seed'!$E$100,"1")</f>
        <v>0</v>
      </c>
      <c r="E99">
        <f t="shared" si="4"/>
        <v>0</v>
      </c>
      <c r="F99">
        <f t="shared" si="5"/>
        <v>1</v>
      </c>
      <c r="G99">
        <f t="shared" si="6"/>
        <v>1</v>
      </c>
      <c r="H99">
        <f t="shared" si="7"/>
        <v>0</v>
      </c>
    </row>
    <row r="100" spans="1:8" x14ac:dyDescent="0.25">
      <c r="A100">
        <f>COUNTIFS(profile_from_seed!$E$2:'profile_from_seed'!E100,"1")</f>
        <v>15</v>
      </c>
      <c r="B100">
        <f>COUNTIF(profile_from_seed!E100:'profile_from_seed'!$E$100,"0")</f>
        <v>0</v>
      </c>
      <c r="C100">
        <f>COUNTIFS(profile_from_seed!$E$2:'profile_from_seed'!E100,"0")</f>
        <v>62</v>
      </c>
      <c r="D100">
        <f>COUNTIF(profile_from_seed!E100:'profile_from_seed'!$E$100,"1")</f>
        <v>0</v>
      </c>
      <c r="E100">
        <f t="shared" si="4"/>
        <v>0</v>
      </c>
      <c r="F100">
        <f t="shared" si="5"/>
        <v>1</v>
      </c>
      <c r="G100">
        <f t="shared" si="6"/>
        <v>1</v>
      </c>
      <c r="H100">
        <f t="shared" si="7"/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opLeftCell="A33" workbookViewId="0">
      <selection activeCell="G47" sqref="G47"/>
    </sheetView>
  </sheetViews>
  <sheetFormatPr defaultColWidth="11" defaultRowHeight="15.75" x14ac:dyDescent="0.25"/>
  <sheetData>
    <row r="1" spans="1:10" s="5" customFormat="1" ht="15.75" customHeight="1" x14ac:dyDescent="0.25">
      <c r="A1" s="3" t="s">
        <v>511</v>
      </c>
      <c r="B1" s="3" t="s">
        <v>522</v>
      </c>
      <c r="C1" s="3" t="s">
        <v>512</v>
      </c>
      <c r="D1" s="3" t="s">
        <v>513</v>
      </c>
      <c r="E1" s="3" t="s">
        <v>523</v>
      </c>
      <c r="F1" s="3" t="s">
        <v>524</v>
      </c>
      <c r="G1" s="3" t="s">
        <v>525</v>
      </c>
      <c r="H1" s="4" t="s">
        <v>526</v>
      </c>
      <c r="I1" s="6" t="s">
        <v>527</v>
      </c>
      <c r="J1" s="5">
        <f>MAX(H2:H6036)</f>
        <v>0.58499999999999996</v>
      </c>
    </row>
    <row r="2" spans="1:10" x14ac:dyDescent="0.25">
      <c r="A2">
        <f>COUNTIFS(myprofile!$E$2:'myprofile'!E2,"1")</f>
        <v>1</v>
      </c>
      <c r="B2">
        <f>COUNTIF(myprofile!E2:'myprofile'!$E$100,"0")</f>
        <v>63</v>
      </c>
      <c r="C2">
        <f>COUNTIFS(myprofile!$E$2:'myprofile'!E2,"0")</f>
        <v>0</v>
      </c>
      <c r="D2">
        <f>COUNTIF(myprofile!E2:'myprofile'!$E$100,"1")</f>
        <v>29</v>
      </c>
      <c r="E2">
        <f>ROUND(B2/(B2+C2),3)</f>
        <v>1</v>
      </c>
      <c r="F2">
        <f>1-E2</f>
        <v>0</v>
      </c>
      <c r="G2">
        <f>ROUND(A2/(A2+D2),3)</f>
        <v>3.3000000000000002E-2</v>
      </c>
      <c r="H2">
        <f>G2+E2-1</f>
        <v>3.2999999999999918E-2</v>
      </c>
    </row>
    <row r="3" spans="1:10" x14ac:dyDescent="0.25">
      <c r="A3">
        <f>COUNTIFS(myprofile!$E$2:'myprofile'!E3,"1")</f>
        <v>2</v>
      </c>
      <c r="B3">
        <f>COUNTIF(myprofile!E3:'myprofile'!$E$100,"0")</f>
        <v>63</v>
      </c>
      <c r="C3">
        <f>COUNTIFS(myprofile!$E$2:'myprofile'!E3,"0")</f>
        <v>0</v>
      </c>
      <c r="D3">
        <f>COUNTIF(myprofile!E3:'myprofile'!$E$100,"1")</f>
        <v>28</v>
      </c>
      <c r="E3">
        <f t="shared" ref="E3:E66" si="0">ROUND(B3/(B3+C3),3)</f>
        <v>1</v>
      </c>
      <c r="F3">
        <f t="shared" ref="F3:F66" si="1">1-E3</f>
        <v>0</v>
      </c>
      <c r="G3">
        <f t="shared" ref="G3:G66" si="2">ROUND(A3/(A3+D3),3)</f>
        <v>6.7000000000000004E-2</v>
      </c>
      <c r="H3">
        <f t="shared" ref="H3:H66" si="3">G3+E3-1</f>
        <v>6.6999999999999948E-2</v>
      </c>
    </row>
    <row r="4" spans="1:10" x14ac:dyDescent="0.25">
      <c r="A4">
        <f>COUNTIFS(myprofile!$E$2:'myprofile'!E4,"1")</f>
        <v>3</v>
      </c>
      <c r="B4">
        <f>COUNTIF(myprofile!E4:'myprofile'!$E$100,"0")</f>
        <v>63</v>
      </c>
      <c r="C4">
        <f>COUNTIFS(myprofile!$E$2:'myprofile'!E4,"0")</f>
        <v>0</v>
      </c>
      <c r="D4">
        <f>COUNTIF(myprofile!E4:'myprofile'!$E$100,"1")</f>
        <v>27</v>
      </c>
      <c r="E4">
        <f t="shared" si="0"/>
        <v>1</v>
      </c>
      <c r="F4">
        <f t="shared" si="1"/>
        <v>0</v>
      </c>
      <c r="G4">
        <f t="shared" si="2"/>
        <v>0.1</v>
      </c>
      <c r="H4">
        <f t="shared" si="3"/>
        <v>0.10000000000000009</v>
      </c>
    </row>
    <row r="5" spans="1:10" x14ac:dyDescent="0.25">
      <c r="A5">
        <f>COUNTIFS(myprofile!$E$2:'myprofile'!E5,"1")</f>
        <v>3</v>
      </c>
      <c r="B5">
        <f>COUNTIF(myprofile!E5:'myprofile'!$E$100,"0")</f>
        <v>63</v>
      </c>
      <c r="C5">
        <f>COUNTIFS(myprofile!$E$2:'myprofile'!E5,"0")</f>
        <v>1</v>
      </c>
      <c r="D5">
        <f>COUNTIF(myprofile!E5:'myprofile'!$E$100,"1")</f>
        <v>26</v>
      </c>
      <c r="E5">
        <f t="shared" si="0"/>
        <v>0.98399999999999999</v>
      </c>
      <c r="F5">
        <f t="shared" si="1"/>
        <v>1.6000000000000014E-2</v>
      </c>
      <c r="G5">
        <f t="shared" si="2"/>
        <v>0.10299999999999999</v>
      </c>
      <c r="H5">
        <f t="shared" si="3"/>
        <v>8.6999999999999966E-2</v>
      </c>
    </row>
    <row r="6" spans="1:10" x14ac:dyDescent="0.25">
      <c r="A6">
        <f>COUNTIFS(myprofile!$E$2:'myprofile'!E6,"1")</f>
        <v>4</v>
      </c>
      <c r="B6">
        <f>COUNTIF(myprofile!E6:'myprofile'!$E$100,"0")</f>
        <v>62</v>
      </c>
      <c r="C6">
        <f>COUNTIFS(myprofile!$E$2:'myprofile'!E6,"0")</f>
        <v>1</v>
      </c>
      <c r="D6">
        <f>COUNTIF(myprofile!E6:'myprofile'!$E$100,"1")</f>
        <v>26</v>
      </c>
      <c r="E6">
        <f t="shared" si="0"/>
        <v>0.98399999999999999</v>
      </c>
      <c r="F6">
        <f t="shared" si="1"/>
        <v>1.6000000000000014E-2</v>
      </c>
      <c r="G6">
        <f t="shared" si="2"/>
        <v>0.13300000000000001</v>
      </c>
      <c r="H6">
        <f t="shared" si="3"/>
        <v>0.11699999999999999</v>
      </c>
    </row>
    <row r="7" spans="1:10" x14ac:dyDescent="0.25">
      <c r="A7">
        <f>COUNTIFS(myprofile!$E$2:'myprofile'!E7,"1")</f>
        <v>4</v>
      </c>
      <c r="B7">
        <f>COUNTIF(myprofile!E7:'myprofile'!$E$100,"0")</f>
        <v>62</v>
      </c>
      <c r="C7">
        <f>COUNTIFS(myprofile!$E$2:'myprofile'!E7,"0")</f>
        <v>2</v>
      </c>
      <c r="D7">
        <f>COUNTIF(myprofile!E7:'myprofile'!$E$100,"1")</f>
        <v>25</v>
      </c>
      <c r="E7">
        <f t="shared" si="0"/>
        <v>0.96899999999999997</v>
      </c>
      <c r="F7">
        <f t="shared" si="1"/>
        <v>3.1000000000000028E-2</v>
      </c>
      <c r="G7">
        <f t="shared" si="2"/>
        <v>0.13800000000000001</v>
      </c>
      <c r="H7">
        <f t="shared" si="3"/>
        <v>0.10699999999999998</v>
      </c>
    </row>
    <row r="8" spans="1:10" x14ac:dyDescent="0.25">
      <c r="A8">
        <f>COUNTIFS(myprofile!$E$2:'myprofile'!E8,"1")</f>
        <v>5</v>
      </c>
      <c r="B8">
        <f>COUNTIF(myprofile!E8:'myprofile'!$E$100,"0")</f>
        <v>61</v>
      </c>
      <c r="C8">
        <f>COUNTIFS(myprofile!$E$2:'myprofile'!E8,"0")</f>
        <v>2</v>
      </c>
      <c r="D8">
        <f>COUNTIF(myprofile!E8:'myprofile'!$E$100,"1")</f>
        <v>25</v>
      </c>
      <c r="E8">
        <f t="shared" si="0"/>
        <v>0.96799999999999997</v>
      </c>
      <c r="F8">
        <f t="shared" si="1"/>
        <v>3.2000000000000028E-2</v>
      </c>
      <c r="G8">
        <f t="shared" si="2"/>
        <v>0.16700000000000001</v>
      </c>
      <c r="H8">
        <f t="shared" si="3"/>
        <v>0.13500000000000001</v>
      </c>
    </row>
    <row r="9" spans="1:10" x14ac:dyDescent="0.25">
      <c r="A9">
        <f>COUNTIFS(myprofile!$E$2:'myprofile'!E9,"1")</f>
        <v>6</v>
      </c>
      <c r="B9">
        <f>COUNTIF(myprofile!E9:'myprofile'!$E$100,"0")</f>
        <v>61</v>
      </c>
      <c r="C9">
        <f>COUNTIFS(myprofile!$E$2:'myprofile'!E9,"0")</f>
        <v>2</v>
      </c>
      <c r="D9">
        <f>COUNTIF(myprofile!E9:'myprofile'!$E$100,"1")</f>
        <v>24</v>
      </c>
      <c r="E9">
        <f t="shared" si="0"/>
        <v>0.96799999999999997</v>
      </c>
      <c r="F9">
        <f t="shared" si="1"/>
        <v>3.2000000000000028E-2</v>
      </c>
      <c r="G9">
        <f t="shared" si="2"/>
        <v>0.2</v>
      </c>
      <c r="H9">
        <f t="shared" si="3"/>
        <v>0.16799999999999993</v>
      </c>
    </row>
    <row r="10" spans="1:10" x14ac:dyDescent="0.25">
      <c r="A10">
        <f>COUNTIFS(myprofile!$E$2:'myprofile'!E10,"1")</f>
        <v>7</v>
      </c>
      <c r="B10">
        <f>COUNTIF(myprofile!E10:'myprofile'!$E$100,"0")</f>
        <v>61</v>
      </c>
      <c r="C10">
        <f>COUNTIFS(myprofile!$E$2:'myprofile'!E10,"0")</f>
        <v>2</v>
      </c>
      <c r="D10">
        <f>COUNTIF(myprofile!E10:'myprofile'!$E$100,"1")</f>
        <v>23</v>
      </c>
      <c r="E10">
        <f t="shared" si="0"/>
        <v>0.96799999999999997</v>
      </c>
      <c r="F10">
        <f t="shared" si="1"/>
        <v>3.2000000000000028E-2</v>
      </c>
      <c r="G10">
        <f t="shared" si="2"/>
        <v>0.23300000000000001</v>
      </c>
      <c r="H10">
        <f t="shared" si="3"/>
        <v>0.20100000000000007</v>
      </c>
    </row>
    <row r="11" spans="1:10" x14ac:dyDescent="0.25">
      <c r="A11">
        <f>COUNTIFS(myprofile!$E$2:'myprofile'!E11,"1")</f>
        <v>8</v>
      </c>
      <c r="B11">
        <f>COUNTIF(myprofile!E11:'myprofile'!$E$100,"0")</f>
        <v>61</v>
      </c>
      <c r="C11">
        <f>COUNTIFS(myprofile!$E$2:'myprofile'!E11,"0")</f>
        <v>2</v>
      </c>
      <c r="D11">
        <f>COUNTIF(myprofile!E11:'myprofile'!$E$100,"1")</f>
        <v>22</v>
      </c>
      <c r="E11">
        <f t="shared" si="0"/>
        <v>0.96799999999999997</v>
      </c>
      <c r="F11">
        <f t="shared" si="1"/>
        <v>3.2000000000000028E-2</v>
      </c>
      <c r="G11">
        <f t="shared" si="2"/>
        <v>0.26700000000000002</v>
      </c>
      <c r="H11">
        <f t="shared" si="3"/>
        <v>0.23499999999999988</v>
      </c>
    </row>
    <row r="12" spans="1:10" x14ac:dyDescent="0.25">
      <c r="A12">
        <f>COUNTIFS(myprofile!$E$2:'myprofile'!E12,"1")</f>
        <v>9</v>
      </c>
      <c r="B12">
        <f>COUNTIF(myprofile!E12:'myprofile'!$E$100,"0")</f>
        <v>61</v>
      </c>
      <c r="C12">
        <f>COUNTIFS(myprofile!$E$2:'myprofile'!E12,"0")</f>
        <v>2</v>
      </c>
      <c r="D12">
        <f>COUNTIF(myprofile!E12:'myprofile'!$E$100,"1")</f>
        <v>21</v>
      </c>
      <c r="E12">
        <f t="shared" si="0"/>
        <v>0.96799999999999997</v>
      </c>
      <c r="F12">
        <f t="shared" si="1"/>
        <v>3.2000000000000028E-2</v>
      </c>
      <c r="G12">
        <f t="shared" si="2"/>
        <v>0.3</v>
      </c>
      <c r="H12">
        <f t="shared" si="3"/>
        <v>0.26800000000000002</v>
      </c>
    </row>
    <row r="13" spans="1:10" x14ac:dyDescent="0.25">
      <c r="A13">
        <f>COUNTIFS(myprofile!$E$2:'myprofile'!E13,"1")</f>
        <v>10</v>
      </c>
      <c r="B13">
        <f>COUNTIF(myprofile!E13:'myprofile'!$E$100,"0")</f>
        <v>61</v>
      </c>
      <c r="C13">
        <f>COUNTIFS(myprofile!$E$2:'myprofile'!E13,"0")</f>
        <v>2</v>
      </c>
      <c r="D13">
        <f>COUNTIF(myprofile!E13:'myprofile'!$E$100,"1")</f>
        <v>20</v>
      </c>
      <c r="E13">
        <f t="shared" si="0"/>
        <v>0.96799999999999997</v>
      </c>
      <c r="F13">
        <f t="shared" si="1"/>
        <v>3.2000000000000028E-2</v>
      </c>
      <c r="G13">
        <f t="shared" si="2"/>
        <v>0.33300000000000002</v>
      </c>
      <c r="H13">
        <f t="shared" si="3"/>
        <v>0.30099999999999993</v>
      </c>
    </row>
    <row r="14" spans="1:10" x14ac:dyDescent="0.25">
      <c r="A14">
        <f>COUNTIFS(myprofile!$E$2:'myprofile'!E14,"1")</f>
        <v>11</v>
      </c>
      <c r="B14">
        <f>COUNTIF(myprofile!E14:'myprofile'!$E$100,"0")</f>
        <v>61</v>
      </c>
      <c r="C14">
        <f>COUNTIFS(myprofile!$E$2:'myprofile'!E14,"0")</f>
        <v>2</v>
      </c>
      <c r="D14">
        <f>COUNTIF(myprofile!E14:'myprofile'!$E$100,"1")</f>
        <v>19</v>
      </c>
      <c r="E14">
        <f t="shared" si="0"/>
        <v>0.96799999999999997</v>
      </c>
      <c r="F14">
        <f t="shared" si="1"/>
        <v>3.2000000000000028E-2</v>
      </c>
      <c r="G14">
        <f t="shared" si="2"/>
        <v>0.36699999999999999</v>
      </c>
      <c r="H14">
        <f t="shared" si="3"/>
        <v>0.33499999999999996</v>
      </c>
    </row>
    <row r="15" spans="1:10" x14ac:dyDescent="0.25">
      <c r="A15">
        <f>COUNTIFS(myprofile!$E$2:'myprofile'!E15,"1")</f>
        <v>11</v>
      </c>
      <c r="B15">
        <f>COUNTIF(myprofile!E15:'myprofile'!$E$100,"0")</f>
        <v>61</v>
      </c>
      <c r="C15">
        <f>COUNTIFS(myprofile!$E$2:'myprofile'!E15,"0")</f>
        <v>3</v>
      </c>
      <c r="D15">
        <f>COUNTIF(myprofile!E15:'myprofile'!$E$100,"1")</f>
        <v>18</v>
      </c>
      <c r="E15">
        <f t="shared" si="0"/>
        <v>0.95299999999999996</v>
      </c>
      <c r="F15">
        <f t="shared" si="1"/>
        <v>4.7000000000000042E-2</v>
      </c>
      <c r="G15">
        <f t="shared" si="2"/>
        <v>0.379</v>
      </c>
      <c r="H15">
        <f t="shared" si="3"/>
        <v>0.33199999999999985</v>
      </c>
    </row>
    <row r="16" spans="1:10" x14ac:dyDescent="0.25">
      <c r="A16">
        <f>COUNTIFS(myprofile!$E$2:'myprofile'!E16,"1")</f>
        <v>11</v>
      </c>
      <c r="B16">
        <f>COUNTIF(myprofile!E16:'myprofile'!$E$100,"0")</f>
        <v>60</v>
      </c>
      <c r="C16">
        <f>COUNTIFS(myprofile!$E$2:'myprofile'!E16,"0")</f>
        <v>4</v>
      </c>
      <c r="D16">
        <f>COUNTIF(myprofile!E16:'myprofile'!$E$100,"1")</f>
        <v>18</v>
      </c>
      <c r="E16">
        <f t="shared" si="0"/>
        <v>0.93799999999999994</v>
      </c>
      <c r="F16">
        <f t="shared" si="1"/>
        <v>6.2000000000000055E-2</v>
      </c>
      <c r="G16">
        <f t="shared" si="2"/>
        <v>0.379</v>
      </c>
      <c r="H16">
        <f t="shared" si="3"/>
        <v>0.31699999999999995</v>
      </c>
    </row>
    <row r="17" spans="1:15" x14ac:dyDescent="0.25">
      <c r="A17">
        <f>COUNTIFS(myprofile!$E$2:'myprofile'!E17,"1")</f>
        <v>11</v>
      </c>
      <c r="B17">
        <f>COUNTIF(myprofile!E17:'myprofile'!$E$100,"0")</f>
        <v>59</v>
      </c>
      <c r="C17">
        <f>COUNTIFS(myprofile!$E$2:'myprofile'!E17,"0")</f>
        <v>5</v>
      </c>
      <c r="D17">
        <f>COUNTIF(myprofile!E17:'myprofile'!$E$100,"1")</f>
        <v>18</v>
      </c>
      <c r="E17">
        <f t="shared" si="0"/>
        <v>0.92200000000000004</v>
      </c>
      <c r="F17">
        <f t="shared" si="1"/>
        <v>7.7999999999999958E-2</v>
      </c>
      <c r="G17">
        <f t="shared" si="2"/>
        <v>0.379</v>
      </c>
      <c r="H17">
        <f t="shared" si="3"/>
        <v>0.30100000000000016</v>
      </c>
    </row>
    <row r="18" spans="1:15" x14ac:dyDescent="0.25">
      <c r="A18">
        <f>COUNTIFS(myprofile!$E$2:'myprofile'!E18,"1")</f>
        <v>11</v>
      </c>
      <c r="B18">
        <f>COUNTIF(myprofile!E18:'myprofile'!$E$100,"0")</f>
        <v>58</v>
      </c>
      <c r="C18">
        <f>COUNTIFS(myprofile!$E$2:'myprofile'!E18,"0")</f>
        <v>6</v>
      </c>
      <c r="D18">
        <f>COUNTIF(myprofile!E18:'myprofile'!$E$100,"1")</f>
        <v>18</v>
      </c>
      <c r="E18">
        <f t="shared" si="0"/>
        <v>0.90600000000000003</v>
      </c>
      <c r="F18">
        <f t="shared" si="1"/>
        <v>9.3999999999999972E-2</v>
      </c>
      <c r="G18">
        <f t="shared" si="2"/>
        <v>0.379</v>
      </c>
      <c r="H18">
        <f t="shared" si="3"/>
        <v>0.28500000000000014</v>
      </c>
    </row>
    <row r="19" spans="1:15" x14ac:dyDescent="0.25">
      <c r="A19">
        <f>COUNTIFS(myprofile!$E$2:'myprofile'!E19,"1")</f>
        <v>11</v>
      </c>
      <c r="B19">
        <f>COUNTIF(myprofile!E19:'myprofile'!$E$100,"0")</f>
        <v>57</v>
      </c>
      <c r="C19">
        <f>COUNTIFS(myprofile!$E$2:'myprofile'!E19,"0")</f>
        <v>7</v>
      </c>
      <c r="D19">
        <f>COUNTIF(myprofile!E19:'myprofile'!$E$100,"1")</f>
        <v>18</v>
      </c>
      <c r="E19">
        <f t="shared" si="0"/>
        <v>0.89100000000000001</v>
      </c>
      <c r="F19">
        <f t="shared" si="1"/>
        <v>0.10899999999999999</v>
      </c>
      <c r="G19">
        <f t="shared" si="2"/>
        <v>0.379</v>
      </c>
      <c r="H19">
        <f t="shared" si="3"/>
        <v>0.27</v>
      </c>
    </row>
    <row r="20" spans="1:15" x14ac:dyDescent="0.25">
      <c r="A20">
        <f>COUNTIFS(myprofile!$E$2:'myprofile'!E20,"1")</f>
        <v>12</v>
      </c>
      <c r="B20">
        <f>COUNTIF(myprofile!E20:'myprofile'!$E$100,"0")</f>
        <v>56</v>
      </c>
      <c r="C20">
        <f>COUNTIFS(myprofile!$E$2:'myprofile'!E20,"0")</f>
        <v>7</v>
      </c>
      <c r="D20">
        <f>COUNTIF(myprofile!E20:'myprofile'!$E$100,"1")</f>
        <v>18</v>
      </c>
      <c r="E20">
        <f t="shared" si="0"/>
        <v>0.88900000000000001</v>
      </c>
      <c r="F20">
        <f t="shared" si="1"/>
        <v>0.11099999999999999</v>
      </c>
      <c r="G20">
        <f t="shared" si="2"/>
        <v>0.4</v>
      </c>
      <c r="H20">
        <f t="shared" si="3"/>
        <v>0.28900000000000015</v>
      </c>
      <c r="L20" t="s">
        <v>511</v>
      </c>
      <c r="M20" t="s">
        <v>522</v>
      </c>
      <c r="N20" t="s">
        <v>512</v>
      </c>
      <c r="O20" t="s">
        <v>513</v>
      </c>
    </row>
    <row r="21" spans="1:15" x14ac:dyDescent="0.25">
      <c r="A21">
        <f>COUNTIFS(myprofile!$E$2:'myprofile'!E21,"1")</f>
        <v>12</v>
      </c>
      <c r="B21">
        <f>COUNTIF(myprofile!E21:'myprofile'!$E$100,"0")</f>
        <v>56</v>
      </c>
      <c r="C21">
        <f>COUNTIFS(myprofile!$E$2:'myprofile'!E21,"0")</f>
        <v>8</v>
      </c>
      <c r="D21">
        <f>COUNTIF(myprofile!E21:'myprofile'!$E$100,"1")</f>
        <v>17</v>
      </c>
      <c r="E21">
        <f t="shared" si="0"/>
        <v>0.875</v>
      </c>
      <c r="F21">
        <f t="shared" si="1"/>
        <v>0.125</v>
      </c>
      <c r="G21">
        <f t="shared" si="2"/>
        <v>0.41399999999999998</v>
      </c>
      <c r="H21">
        <f t="shared" si="3"/>
        <v>0.28899999999999992</v>
      </c>
      <c r="K21" t="s">
        <v>532</v>
      </c>
      <c r="L21">
        <v>12</v>
      </c>
      <c r="M21">
        <v>27</v>
      </c>
      <c r="N21">
        <v>36</v>
      </c>
      <c r="O21">
        <v>3</v>
      </c>
    </row>
    <row r="22" spans="1:15" x14ac:dyDescent="0.25">
      <c r="A22">
        <f>COUNTIFS(myprofile!$E$2:'myprofile'!E22,"1")</f>
        <v>13</v>
      </c>
      <c r="B22">
        <f>COUNTIF(myprofile!E22:'myprofile'!$E$100,"0")</f>
        <v>55</v>
      </c>
      <c r="C22">
        <f>COUNTIFS(myprofile!$E$2:'myprofile'!E22,"0")</f>
        <v>8</v>
      </c>
      <c r="D22">
        <f>COUNTIF(myprofile!E22:'myprofile'!$E$100,"1")</f>
        <v>17</v>
      </c>
      <c r="E22">
        <f t="shared" si="0"/>
        <v>0.873</v>
      </c>
      <c r="F22">
        <f t="shared" si="1"/>
        <v>0.127</v>
      </c>
      <c r="G22">
        <f t="shared" si="2"/>
        <v>0.433</v>
      </c>
      <c r="H22">
        <f t="shared" si="3"/>
        <v>0.30600000000000005</v>
      </c>
      <c r="K22" t="s">
        <v>533</v>
      </c>
      <c r="L22">
        <v>26</v>
      </c>
      <c r="M22">
        <v>44</v>
      </c>
      <c r="N22">
        <v>20</v>
      </c>
      <c r="O22">
        <v>3</v>
      </c>
    </row>
    <row r="23" spans="1:15" x14ac:dyDescent="0.25">
      <c r="A23">
        <f>COUNTIFS(myprofile!$E$2:'myprofile'!E23,"1")</f>
        <v>13</v>
      </c>
      <c r="B23">
        <f>COUNTIF(myprofile!E23:'myprofile'!$E$100,"0")</f>
        <v>55</v>
      </c>
      <c r="C23">
        <f>COUNTIFS(myprofile!$E$2:'myprofile'!E23,"0")</f>
        <v>9</v>
      </c>
      <c r="D23">
        <f>COUNTIF(myprofile!E23:'myprofile'!$E$100,"1")</f>
        <v>16</v>
      </c>
      <c r="E23">
        <f t="shared" si="0"/>
        <v>0.85899999999999999</v>
      </c>
      <c r="F23">
        <f t="shared" si="1"/>
        <v>0.14100000000000001</v>
      </c>
      <c r="G23">
        <f t="shared" si="2"/>
        <v>0.44800000000000001</v>
      </c>
      <c r="H23">
        <f t="shared" si="3"/>
        <v>0.30699999999999994</v>
      </c>
    </row>
    <row r="24" spans="1:15" x14ac:dyDescent="0.25">
      <c r="A24">
        <f>COUNTIFS(myprofile!$E$2:'myprofile'!E24,"1")</f>
        <v>14</v>
      </c>
      <c r="B24">
        <f>COUNTIF(myprofile!E24:'myprofile'!$E$100,"0")</f>
        <v>54</v>
      </c>
      <c r="C24">
        <f>COUNTIFS(myprofile!$E$2:'myprofile'!E24,"0")</f>
        <v>9</v>
      </c>
      <c r="D24">
        <f>COUNTIF(myprofile!E24:'myprofile'!$E$100,"1")</f>
        <v>16</v>
      </c>
      <c r="E24">
        <f t="shared" si="0"/>
        <v>0.85699999999999998</v>
      </c>
      <c r="F24">
        <f t="shared" si="1"/>
        <v>0.14300000000000002</v>
      </c>
      <c r="G24">
        <f t="shared" si="2"/>
        <v>0.46700000000000003</v>
      </c>
      <c r="H24">
        <f t="shared" si="3"/>
        <v>0.32400000000000007</v>
      </c>
    </row>
    <row r="25" spans="1:15" x14ac:dyDescent="0.25">
      <c r="A25">
        <f>COUNTIFS(myprofile!$E$2:'myprofile'!E25,"1")</f>
        <v>14</v>
      </c>
      <c r="B25">
        <f>COUNTIF(myprofile!E25:'myprofile'!$E$100,"0")</f>
        <v>54</v>
      </c>
      <c r="C25">
        <f>COUNTIFS(myprofile!$E$2:'myprofile'!E25,"0")</f>
        <v>10</v>
      </c>
      <c r="D25">
        <f>COUNTIF(myprofile!E25:'myprofile'!$E$100,"1")</f>
        <v>15</v>
      </c>
      <c r="E25">
        <f t="shared" si="0"/>
        <v>0.84399999999999997</v>
      </c>
      <c r="F25">
        <f t="shared" si="1"/>
        <v>0.15600000000000003</v>
      </c>
      <c r="G25">
        <f t="shared" si="2"/>
        <v>0.48299999999999998</v>
      </c>
      <c r="H25">
        <f t="shared" si="3"/>
        <v>0.32699999999999996</v>
      </c>
    </row>
    <row r="26" spans="1:15" x14ac:dyDescent="0.25">
      <c r="A26">
        <f>COUNTIFS(myprofile!$E$2:'myprofile'!E26,"1")</f>
        <v>14</v>
      </c>
      <c r="B26">
        <f>COUNTIF(myprofile!E26:'myprofile'!$E$100,"0")</f>
        <v>53</v>
      </c>
      <c r="C26">
        <f>COUNTIFS(myprofile!$E$2:'myprofile'!E26,"0")</f>
        <v>11</v>
      </c>
      <c r="D26">
        <f>COUNTIF(myprofile!E26:'myprofile'!$E$100,"1")</f>
        <v>15</v>
      </c>
      <c r="E26">
        <f t="shared" si="0"/>
        <v>0.82799999999999996</v>
      </c>
      <c r="F26">
        <f t="shared" si="1"/>
        <v>0.17200000000000004</v>
      </c>
      <c r="G26">
        <f t="shared" si="2"/>
        <v>0.48299999999999998</v>
      </c>
      <c r="H26">
        <f t="shared" si="3"/>
        <v>0.31099999999999994</v>
      </c>
    </row>
    <row r="27" spans="1:15" x14ac:dyDescent="0.25">
      <c r="A27">
        <f>COUNTIFS(myprofile!$E$2:'myprofile'!E27,"1")</f>
        <v>14</v>
      </c>
      <c r="B27">
        <f>COUNTIF(myprofile!E27:'myprofile'!$E$100,"0")</f>
        <v>52</v>
      </c>
      <c r="C27">
        <f>COUNTIFS(myprofile!$E$2:'myprofile'!E27,"0")</f>
        <v>12</v>
      </c>
      <c r="D27">
        <f>COUNTIF(myprofile!E27:'myprofile'!$E$100,"1")</f>
        <v>15</v>
      </c>
      <c r="E27">
        <f t="shared" si="0"/>
        <v>0.81299999999999994</v>
      </c>
      <c r="F27">
        <f t="shared" si="1"/>
        <v>0.18700000000000006</v>
      </c>
      <c r="G27">
        <f t="shared" si="2"/>
        <v>0.48299999999999998</v>
      </c>
      <c r="H27">
        <f t="shared" si="3"/>
        <v>0.29599999999999982</v>
      </c>
    </row>
    <row r="28" spans="1:15" x14ac:dyDescent="0.25">
      <c r="A28">
        <f>COUNTIFS(myprofile!$E$2:'myprofile'!E28,"1")</f>
        <v>14</v>
      </c>
      <c r="B28">
        <f>COUNTIF(myprofile!E28:'myprofile'!$E$100,"0")</f>
        <v>51</v>
      </c>
      <c r="C28">
        <f>COUNTIFS(myprofile!$E$2:'myprofile'!E28,"0")</f>
        <v>13</v>
      </c>
      <c r="D28">
        <f>COUNTIF(myprofile!E28:'myprofile'!$E$100,"1")</f>
        <v>15</v>
      </c>
      <c r="E28">
        <f t="shared" si="0"/>
        <v>0.79700000000000004</v>
      </c>
      <c r="F28">
        <f t="shared" si="1"/>
        <v>0.20299999999999996</v>
      </c>
      <c r="G28">
        <f t="shared" si="2"/>
        <v>0.48299999999999998</v>
      </c>
      <c r="H28">
        <f t="shared" si="3"/>
        <v>0.28000000000000003</v>
      </c>
    </row>
    <row r="29" spans="1:15" x14ac:dyDescent="0.25">
      <c r="A29">
        <f>COUNTIFS(myprofile!$E$2:'myprofile'!E29,"1")</f>
        <v>14</v>
      </c>
      <c r="B29">
        <f>COUNTIF(myprofile!E29:'myprofile'!$E$100,"0")</f>
        <v>50</v>
      </c>
      <c r="C29">
        <f>COUNTIFS(myprofile!$E$2:'myprofile'!E29,"0")</f>
        <v>14</v>
      </c>
      <c r="D29">
        <f>COUNTIF(myprofile!E29:'myprofile'!$E$100,"1")</f>
        <v>15</v>
      </c>
      <c r="E29">
        <f t="shared" si="0"/>
        <v>0.78100000000000003</v>
      </c>
      <c r="F29">
        <f t="shared" si="1"/>
        <v>0.21899999999999997</v>
      </c>
      <c r="G29">
        <f t="shared" si="2"/>
        <v>0.48299999999999998</v>
      </c>
      <c r="H29">
        <f t="shared" si="3"/>
        <v>0.26400000000000001</v>
      </c>
    </row>
    <row r="30" spans="1:15" x14ac:dyDescent="0.25">
      <c r="A30">
        <f>COUNTIFS(myprofile!$E$2:'myprofile'!E30,"1")</f>
        <v>14</v>
      </c>
      <c r="B30">
        <f>COUNTIF(myprofile!E30:'myprofile'!$E$100,"0")</f>
        <v>49</v>
      </c>
      <c r="C30">
        <f>COUNTIFS(myprofile!$E$2:'myprofile'!E30,"0")</f>
        <v>15</v>
      </c>
      <c r="D30">
        <f>COUNTIF(myprofile!E30:'myprofile'!$E$100,"1")</f>
        <v>15</v>
      </c>
      <c r="E30">
        <f t="shared" si="0"/>
        <v>0.76600000000000001</v>
      </c>
      <c r="F30">
        <f t="shared" si="1"/>
        <v>0.23399999999999999</v>
      </c>
      <c r="G30">
        <f t="shared" si="2"/>
        <v>0.48299999999999998</v>
      </c>
      <c r="H30">
        <f t="shared" si="3"/>
        <v>0.24900000000000011</v>
      </c>
    </row>
    <row r="31" spans="1:15" x14ac:dyDescent="0.25">
      <c r="A31">
        <f>COUNTIFS(myprofile!$E$2:'myprofile'!E31,"1")</f>
        <v>14</v>
      </c>
      <c r="B31">
        <f>COUNTIF(myprofile!E31:'myprofile'!$E$100,"0")</f>
        <v>48</v>
      </c>
      <c r="C31">
        <f>COUNTIFS(myprofile!$E$2:'myprofile'!E31,"0")</f>
        <v>16</v>
      </c>
      <c r="D31">
        <f>COUNTIF(myprofile!E31:'myprofile'!$E$100,"1")</f>
        <v>15</v>
      </c>
      <c r="E31">
        <f t="shared" si="0"/>
        <v>0.75</v>
      </c>
      <c r="F31">
        <f t="shared" si="1"/>
        <v>0.25</v>
      </c>
      <c r="G31">
        <f t="shared" si="2"/>
        <v>0.48299999999999998</v>
      </c>
      <c r="H31">
        <f t="shared" si="3"/>
        <v>0.2330000000000001</v>
      </c>
    </row>
    <row r="32" spans="1:15" x14ac:dyDescent="0.25">
      <c r="A32">
        <f>COUNTIFS(myprofile!$E$2:'myprofile'!E32,"1")</f>
        <v>15</v>
      </c>
      <c r="B32">
        <f>COUNTIF(myprofile!E32:'myprofile'!$E$100,"0")</f>
        <v>47</v>
      </c>
      <c r="C32">
        <f>COUNTIFS(myprofile!$E$2:'myprofile'!E32,"0")</f>
        <v>16</v>
      </c>
      <c r="D32">
        <f>COUNTIF(myprofile!E32:'myprofile'!$E$100,"1")</f>
        <v>15</v>
      </c>
      <c r="E32">
        <f t="shared" si="0"/>
        <v>0.746</v>
      </c>
      <c r="F32">
        <f t="shared" si="1"/>
        <v>0.254</v>
      </c>
      <c r="G32">
        <f t="shared" si="2"/>
        <v>0.5</v>
      </c>
      <c r="H32">
        <f t="shared" si="3"/>
        <v>0.246</v>
      </c>
    </row>
    <row r="33" spans="1:8" x14ac:dyDescent="0.25">
      <c r="A33">
        <f>COUNTIFS(myprofile!$E$2:'myprofile'!E33,"1")</f>
        <v>16</v>
      </c>
      <c r="B33">
        <f>COUNTIF(myprofile!E33:'myprofile'!$E$100,"0")</f>
        <v>47</v>
      </c>
      <c r="C33">
        <f>COUNTIFS(myprofile!$E$2:'myprofile'!E33,"0")</f>
        <v>16</v>
      </c>
      <c r="D33">
        <f>COUNTIF(myprofile!E33:'myprofile'!$E$100,"1")</f>
        <v>14</v>
      </c>
      <c r="E33">
        <f t="shared" si="0"/>
        <v>0.746</v>
      </c>
      <c r="F33">
        <f t="shared" si="1"/>
        <v>0.254</v>
      </c>
      <c r="G33">
        <f t="shared" si="2"/>
        <v>0.53300000000000003</v>
      </c>
      <c r="H33">
        <f t="shared" si="3"/>
        <v>0.27899999999999991</v>
      </c>
    </row>
    <row r="34" spans="1:8" x14ac:dyDescent="0.25">
      <c r="A34">
        <f>COUNTIFS(myprofile!$E$2:'myprofile'!E34,"1")</f>
        <v>17</v>
      </c>
      <c r="B34">
        <f>COUNTIF(myprofile!E34:'myprofile'!$E$100,"0")</f>
        <v>47</v>
      </c>
      <c r="C34">
        <f>COUNTIFS(myprofile!$E$2:'myprofile'!E34,"0")</f>
        <v>16</v>
      </c>
      <c r="D34">
        <f>COUNTIF(myprofile!E34:'myprofile'!$E$100,"1")</f>
        <v>13</v>
      </c>
      <c r="E34">
        <f t="shared" si="0"/>
        <v>0.746</v>
      </c>
      <c r="F34">
        <f t="shared" si="1"/>
        <v>0.254</v>
      </c>
      <c r="G34">
        <f t="shared" si="2"/>
        <v>0.56699999999999995</v>
      </c>
      <c r="H34">
        <f t="shared" si="3"/>
        <v>0.31299999999999994</v>
      </c>
    </row>
    <row r="35" spans="1:8" x14ac:dyDescent="0.25">
      <c r="A35">
        <f>COUNTIFS(myprofile!$E$2:'myprofile'!E35,"1")</f>
        <v>17</v>
      </c>
      <c r="B35">
        <f>COUNTIF(myprofile!E35:'myprofile'!$E$100,"0")</f>
        <v>47</v>
      </c>
      <c r="C35">
        <f>COUNTIFS(myprofile!$E$2:'myprofile'!E35,"0")</f>
        <v>17</v>
      </c>
      <c r="D35">
        <f>COUNTIF(myprofile!E35:'myprofile'!$E$100,"1")</f>
        <v>12</v>
      </c>
      <c r="E35">
        <f t="shared" si="0"/>
        <v>0.73399999999999999</v>
      </c>
      <c r="F35">
        <f t="shared" si="1"/>
        <v>0.26600000000000001</v>
      </c>
      <c r="G35">
        <f t="shared" si="2"/>
        <v>0.58599999999999997</v>
      </c>
      <c r="H35">
        <f t="shared" si="3"/>
        <v>0.31999999999999984</v>
      </c>
    </row>
    <row r="36" spans="1:8" x14ac:dyDescent="0.25">
      <c r="A36">
        <f>COUNTIFS(myprofile!$E$2:'myprofile'!E36,"1")</f>
        <v>18</v>
      </c>
      <c r="B36">
        <f>COUNTIF(myprofile!E36:'myprofile'!$E$100,"0")</f>
        <v>46</v>
      </c>
      <c r="C36">
        <f>COUNTIFS(myprofile!$E$2:'myprofile'!E36,"0")</f>
        <v>17</v>
      </c>
      <c r="D36">
        <f>COUNTIF(myprofile!E36:'myprofile'!$E$100,"1")</f>
        <v>12</v>
      </c>
      <c r="E36">
        <f t="shared" si="0"/>
        <v>0.73</v>
      </c>
      <c r="F36">
        <f t="shared" si="1"/>
        <v>0.27</v>
      </c>
      <c r="G36">
        <f t="shared" si="2"/>
        <v>0.6</v>
      </c>
      <c r="H36">
        <f t="shared" si="3"/>
        <v>0.33000000000000007</v>
      </c>
    </row>
    <row r="37" spans="1:8" x14ac:dyDescent="0.25">
      <c r="A37">
        <f>COUNTIFS(myprofile!$E$2:'myprofile'!E37,"1")</f>
        <v>19</v>
      </c>
      <c r="B37">
        <f>COUNTIF(myprofile!E37:'myprofile'!$E$100,"0")</f>
        <v>46</v>
      </c>
      <c r="C37">
        <f>COUNTIFS(myprofile!$E$2:'myprofile'!E37,"0")</f>
        <v>17</v>
      </c>
      <c r="D37">
        <f>COUNTIF(myprofile!E37:'myprofile'!$E$100,"1")</f>
        <v>11</v>
      </c>
      <c r="E37">
        <f t="shared" si="0"/>
        <v>0.73</v>
      </c>
      <c r="F37">
        <f t="shared" si="1"/>
        <v>0.27</v>
      </c>
      <c r="G37">
        <f t="shared" si="2"/>
        <v>0.63300000000000001</v>
      </c>
      <c r="H37">
        <f t="shared" si="3"/>
        <v>0.36299999999999999</v>
      </c>
    </row>
    <row r="38" spans="1:8" x14ac:dyDescent="0.25">
      <c r="A38">
        <f>COUNTIFS(myprofile!$E$2:'myprofile'!E38,"1")</f>
        <v>20</v>
      </c>
      <c r="B38">
        <f>COUNTIF(myprofile!E38:'myprofile'!$E$100,"0")</f>
        <v>46</v>
      </c>
      <c r="C38">
        <f>COUNTIFS(myprofile!$E$2:'myprofile'!E38,"0")</f>
        <v>17</v>
      </c>
      <c r="D38">
        <f>COUNTIF(myprofile!E38:'myprofile'!$E$100,"1")</f>
        <v>10</v>
      </c>
      <c r="E38">
        <f t="shared" si="0"/>
        <v>0.73</v>
      </c>
      <c r="F38">
        <f t="shared" si="1"/>
        <v>0.27</v>
      </c>
      <c r="G38">
        <f t="shared" si="2"/>
        <v>0.66700000000000004</v>
      </c>
      <c r="H38">
        <f t="shared" si="3"/>
        <v>0.39700000000000002</v>
      </c>
    </row>
    <row r="39" spans="1:8" x14ac:dyDescent="0.25">
      <c r="A39">
        <f>COUNTIFS(myprofile!$E$2:'myprofile'!E39,"1")</f>
        <v>21</v>
      </c>
      <c r="B39">
        <f>COUNTIF(myprofile!E39:'myprofile'!$E$100,"0")</f>
        <v>46</v>
      </c>
      <c r="C39">
        <f>COUNTIFS(myprofile!$E$2:'myprofile'!E39,"0")</f>
        <v>17</v>
      </c>
      <c r="D39">
        <f>COUNTIF(myprofile!E39:'myprofile'!$E$100,"1")</f>
        <v>9</v>
      </c>
      <c r="E39">
        <f t="shared" si="0"/>
        <v>0.73</v>
      </c>
      <c r="F39">
        <f t="shared" si="1"/>
        <v>0.27</v>
      </c>
      <c r="G39">
        <f t="shared" si="2"/>
        <v>0.7</v>
      </c>
      <c r="H39">
        <f t="shared" si="3"/>
        <v>0.42999999999999994</v>
      </c>
    </row>
    <row r="40" spans="1:8" x14ac:dyDescent="0.25">
      <c r="A40">
        <f>COUNTIFS(myprofile!$E$2:'myprofile'!E40,"1")</f>
        <v>22</v>
      </c>
      <c r="B40">
        <f>COUNTIF(myprofile!E40:'myprofile'!$E$100,"0")</f>
        <v>46</v>
      </c>
      <c r="C40">
        <f>COUNTIFS(myprofile!$E$2:'myprofile'!E40,"0")</f>
        <v>17</v>
      </c>
      <c r="D40">
        <f>COUNTIF(myprofile!E40:'myprofile'!$E$100,"1")</f>
        <v>8</v>
      </c>
      <c r="E40">
        <f t="shared" si="0"/>
        <v>0.73</v>
      </c>
      <c r="F40">
        <f t="shared" si="1"/>
        <v>0.27</v>
      </c>
      <c r="G40">
        <f t="shared" si="2"/>
        <v>0.73299999999999998</v>
      </c>
      <c r="H40">
        <f t="shared" si="3"/>
        <v>0.46300000000000008</v>
      </c>
    </row>
    <row r="41" spans="1:8" x14ac:dyDescent="0.25">
      <c r="A41">
        <f>COUNTIFS(myprofile!$E$2:'myprofile'!E41,"1")</f>
        <v>23</v>
      </c>
      <c r="B41">
        <f>COUNTIF(myprofile!E41:'myprofile'!$E$100,"0")</f>
        <v>46</v>
      </c>
      <c r="C41">
        <f>COUNTIFS(myprofile!$E$2:'myprofile'!E41,"0")</f>
        <v>17</v>
      </c>
      <c r="D41">
        <f>COUNTIF(myprofile!E41:'myprofile'!$E$100,"1")</f>
        <v>7</v>
      </c>
      <c r="E41">
        <f t="shared" si="0"/>
        <v>0.73</v>
      </c>
      <c r="F41">
        <f t="shared" si="1"/>
        <v>0.27</v>
      </c>
      <c r="G41">
        <f t="shared" si="2"/>
        <v>0.76700000000000002</v>
      </c>
      <c r="H41">
        <f t="shared" si="3"/>
        <v>0.49699999999999989</v>
      </c>
    </row>
    <row r="42" spans="1:8" x14ac:dyDescent="0.25">
      <c r="A42">
        <f>COUNTIFS(myprofile!$E$2:'myprofile'!E42,"1")</f>
        <v>23</v>
      </c>
      <c r="B42">
        <f>COUNTIF(myprofile!E42:'myprofile'!$E$100,"0")</f>
        <v>46</v>
      </c>
      <c r="C42">
        <f>COUNTIFS(myprofile!$E$2:'myprofile'!E42,"0")</f>
        <v>18</v>
      </c>
      <c r="D42">
        <f>COUNTIF(myprofile!E42:'myprofile'!$E$100,"1")</f>
        <v>6</v>
      </c>
      <c r="E42">
        <f t="shared" si="0"/>
        <v>0.71899999999999997</v>
      </c>
      <c r="F42">
        <f t="shared" si="1"/>
        <v>0.28100000000000003</v>
      </c>
      <c r="G42">
        <f t="shared" si="2"/>
        <v>0.79300000000000004</v>
      </c>
      <c r="H42">
        <f t="shared" si="3"/>
        <v>0.51200000000000001</v>
      </c>
    </row>
    <row r="43" spans="1:8" x14ac:dyDescent="0.25">
      <c r="A43">
        <f>COUNTIFS(myprofile!$E$2:'myprofile'!E43,"1")</f>
        <v>24</v>
      </c>
      <c r="B43">
        <f>COUNTIF(myprofile!E43:'myprofile'!$E$100,"0")</f>
        <v>45</v>
      </c>
      <c r="C43">
        <f>COUNTIFS(myprofile!$E$2:'myprofile'!E43,"0")</f>
        <v>18</v>
      </c>
      <c r="D43">
        <f>COUNTIF(myprofile!E43:'myprofile'!$E$100,"1")</f>
        <v>6</v>
      </c>
      <c r="E43">
        <f t="shared" si="0"/>
        <v>0.71399999999999997</v>
      </c>
      <c r="F43">
        <f t="shared" si="1"/>
        <v>0.28600000000000003</v>
      </c>
      <c r="G43">
        <f t="shared" si="2"/>
        <v>0.8</v>
      </c>
      <c r="H43">
        <f t="shared" si="3"/>
        <v>0.51400000000000001</v>
      </c>
    </row>
    <row r="44" spans="1:8" x14ac:dyDescent="0.25">
      <c r="A44">
        <f>COUNTIFS(myprofile!$E$2:'myprofile'!E44,"1")</f>
        <v>24</v>
      </c>
      <c r="B44">
        <f>COUNTIF(myprofile!E44:'myprofile'!$E$100,"0")</f>
        <v>45</v>
      </c>
      <c r="C44">
        <f>COUNTIFS(myprofile!$E$2:'myprofile'!E44,"0")</f>
        <v>19</v>
      </c>
      <c r="D44">
        <f>COUNTIF(myprofile!E44:'myprofile'!$E$100,"1")</f>
        <v>5</v>
      </c>
      <c r="E44">
        <f t="shared" si="0"/>
        <v>0.70299999999999996</v>
      </c>
      <c r="F44">
        <f t="shared" si="1"/>
        <v>0.29700000000000004</v>
      </c>
      <c r="G44">
        <f t="shared" si="2"/>
        <v>0.82799999999999996</v>
      </c>
      <c r="H44">
        <f t="shared" si="3"/>
        <v>0.53099999999999992</v>
      </c>
    </row>
    <row r="45" spans="1:8" x14ac:dyDescent="0.25">
      <c r="A45">
        <f>COUNTIFS(myprofile!$E$2:'myprofile'!E45,"1")</f>
        <v>25</v>
      </c>
      <c r="B45">
        <f>COUNTIF(myprofile!E45:'myprofile'!$E$100,"0")</f>
        <v>44</v>
      </c>
      <c r="C45">
        <f>COUNTIFS(myprofile!$E$2:'myprofile'!E45,"0")</f>
        <v>19</v>
      </c>
      <c r="D45">
        <f>COUNTIF(myprofile!E45:'myprofile'!$E$100,"1")</f>
        <v>5</v>
      </c>
      <c r="E45">
        <f t="shared" si="0"/>
        <v>0.69799999999999995</v>
      </c>
      <c r="F45">
        <f t="shared" si="1"/>
        <v>0.30200000000000005</v>
      </c>
      <c r="G45">
        <f t="shared" si="2"/>
        <v>0.83299999999999996</v>
      </c>
      <c r="H45">
        <f t="shared" si="3"/>
        <v>0.53099999999999992</v>
      </c>
    </row>
    <row r="46" spans="1:8" x14ac:dyDescent="0.25">
      <c r="A46">
        <f>COUNTIFS(myprofile!$E$2:'myprofile'!E46,"1")</f>
        <v>26</v>
      </c>
      <c r="B46">
        <f>COUNTIF(myprofile!E46:'myprofile'!$E$100,"0")</f>
        <v>44</v>
      </c>
      <c r="C46">
        <f>COUNTIFS(myprofile!$E$2:'myprofile'!E46,"0")</f>
        <v>19</v>
      </c>
      <c r="D46">
        <f>COUNTIF(myprofile!E46:'myprofile'!$E$100,"1")</f>
        <v>4</v>
      </c>
      <c r="E46">
        <f t="shared" si="0"/>
        <v>0.69799999999999995</v>
      </c>
      <c r="F46">
        <f t="shared" si="1"/>
        <v>0.30200000000000005</v>
      </c>
      <c r="G46">
        <f t="shared" si="2"/>
        <v>0.86699999999999999</v>
      </c>
      <c r="H46">
        <f t="shared" si="3"/>
        <v>0.56499999999999995</v>
      </c>
    </row>
    <row r="47" spans="1:8" s="7" customFormat="1" x14ac:dyDescent="0.25">
      <c r="A47" s="7">
        <f>COUNTIFS(myprofile!$E$2:'myprofile'!E47,"1")</f>
        <v>26</v>
      </c>
      <c r="B47" s="7">
        <f>COUNTIF(myprofile!E47:'myprofile'!$E$100,"0")</f>
        <v>44</v>
      </c>
      <c r="C47" s="7">
        <f>COUNTIFS(myprofile!$E$2:'myprofile'!E47,"0")</f>
        <v>20</v>
      </c>
      <c r="D47" s="7">
        <f>COUNTIF(myprofile!E47:'myprofile'!$E$100,"1")</f>
        <v>3</v>
      </c>
      <c r="E47" s="7">
        <f t="shared" si="0"/>
        <v>0.68799999999999994</v>
      </c>
      <c r="F47" s="7">
        <f t="shared" si="1"/>
        <v>0.31200000000000006</v>
      </c>
      <c r="G47" s="7">
        <f t="shared" si="2"/>
        <v>0.89700000000000002</v>
      </c>
      <c r="H47" s="7">
        <f t="shared" si="3"/>
        <v>0.58499999999999996</v>
      </c>
    </row>
    <row r="48" spans="1:8" x14ac:dyDescent="0.25">
      <c r="A48">
        <f>COUNTIFS(myprofile!$E$2:'myprofile'!E48,"1")</f>
        <v>26</v>
      </c>
      <c r="B48">
        <f>COUNTIF(myprofile!E48:'myprofile'!$E$100,"0")</f>
        <v>43</v>
      </c>
      <c r="C48">
        <f>COUNTIFS(myprofile!$E$2:'myprofile'!E48,"0")</f>
        <v>21</v>
      </c>
      <c r="D48">
        <f>COUNTIF(myprofile!E48:'myprofile'!$E$100,"1")</f>
        <v>3</v>
      </c>
      <c r="E48">
        <f t="shared" si="0"/>
        <v>0.67200000000000004</v>
      </c>
      <c r="F48">
        <f t="shared" si="1"/>
        <v>0.32799999999999996</v>
      </c>
      <c r="G48">
        <f t="shared" si="2"/>
        <v>0.89700000000000002</v>
      </c>
      <c r="H48">
        <f t="shared" si="3"/>
        <v>0.56899999999999995</v>
      </c>
    </row>
    <row r="49" spans="1:8" x14ac:dyDescent="0.25">
      <c r="A49">
        <f>COUNTIFS(myprofile!$E$2:'myprofile'!E49,"1")</f>
        <v>26</v>
      </c>
      <c r="B49">
        <f>COUNTIF(myprofile!E49:'myprofile'!$E$100,"0")</f>
        <v>42</v>
      </c>
      <c r="C49">
        <f>COUNTIFS(myprofile!$E$2:'myprofile'!E49,"0")</f>
        <v>22</v>
      </c>
      <c r="D49">
        <f>COUNTIF(myprofile!E49:'myprofile'!$E$100,"1")</f>
        <v>3</v>
      </c>
      <c r="E49">
        <f t="shared" si="0"/>
        <v>0.65600000000000003</v>
      </c>
      <c r="F49">
        <f t="shared" si="1"/>
        <v>0.34399999999999997</v>
      </c>
      <c r="G49">
        <f t="shared" si="2"/>
        <v>0.89700000000000002</v>
      </c>
      <c r="H49">
        <f t="shared" si="3"/>
        <v>0.55299999999999994</v>
      </c>
    </row>
    <row r="50" spans="1:8" x14ac:dyDescent="0.25">
      <c r="A50">
        <f>COUNTIFS(myprofile!$E$2:'myprofile'!E50,"1")</f>
        <v>26</v>
      </c>
      <c r="B50">
        <f>COUNTIF(myprofile!E50:'myprofile'!$E$100,"0")</f>
        <v>41</v>
      </c>
      <c r="C50">
        <f>COUNTIFS(myprofile!$E$2:'myprofile'!E50,"0")</f>
        <v>23</v>
      </c>
      <c r="D50">
        <f>COUNTIF(myprofile!E50:'myprofile'!$E$100,"1")</f>
        <v>3</v>
      </c>
      <c r="E50">
        <f t="shared" si="0"/>
        <v>0.64100000000000001</v>
      </c>
      <c r="F50">
        <f t="shared" si="1"/>
        <v>0.35899999999999999</v>
      </c>
      <c r="G50">
        <f t="shared" si="2"/>
        <v>0.89700000000000002</v>
      </c>
      <c r="H50">
        <f t="shared" si="3"/>
        <v>0.53800000000000003</v>
      </c>
    </row>
    <row r="51" spans="1:8" x14ac:dyDescent="0.25">
      <c r="A51">
        <f>COUNTIFS(myprofile!$E$2:'myprofile'!E51,"1")</f>
        <v>26</v>
      </c>
      <c r="B51">
        <f>COUNTIF(myprofile!E51:'myprofile'!$E$100,"0")</f>
        <v>40</v>
      </c>
      <c r="C51">
        <f>COUNTIFS(myprofile!$E$2:'myprofile'!E51,"0")</f>
        <v>24</v>
      </c>
      <c r="D51">
        <f>COUNTIF(myprofile!E51:'myprofile'!$E$100,"1")</f>
        <v>3</v>
      </c>
      <c r="E51">
        <f t="shared" si="0"/>
        <v>0.625</v>
      </c>
      <c r="F51">
        <f t="shared" si="1"/>
        <v>0.375</v>
      </c>
      <c r="G51">
        <f t="shared" si="2"/>
        <v>0.89700000000000002</v>
      </c>
      <c r="H51">
        <f t="shared" si="3"/>
        <v>0.52200000000000002</v>
      </c>
    </row>
    <row r="52" spans="1:8" x14ac:dyDescent="0.25">
      <c r="A52">
        <f>COUNTIFS(myprofile!$E$2:'myprofile'!E52,"1")</f>
        <v>26</v>
      </c>
      <c r="B52">
        <f>COUNTIF(myprofile!E52:'myprofile'!$E$100,"0")</f>
        <v>39</v>
      </c>
      <c r="C52">
        <f>COUNTIFS(myprofile!$E$2:'myprofile'!E52,"0")</f>
        <v>25</v>
      </c>
      <c r="D52">
        <f>COUNTIF(myprofile!E52:'myprofile'!$E$100,"1")</f>
        <v>3</v>
      </c>
      <c r="E52">
        <f t="shared" si="0"/>
        <v>0.60899999999999999</v>
      </c>
      <c r="F52">
        <f t="shared" si="1"/>
        <v>0.39100000000000001</v>
      </c>
      <c r="G52">
        <f t="shared" si="2"/>
        <v>0.89700000000000002</v>
      </c>
      <c r="H52">
        <f t="shared" si="3"/>
        <v>0.50600000000000001</v>
      </c>
    </row>
    <row r="53" spans="1:8" x14ac:dyDescent="0.25">
      <c r="A53">
        <f>COUNTIFS(myprofile!$E$2:'myprofile'!E53,"1")</f>
        <v>27</v>
      </c>
      <c r="B53">
        <f>COUNTIF(myprofile!E53:'myprofile'!$E$100,"0")</f>
        <v>38</v>
      </c>
      <c r="C53">
        <f>COUNTIFS(myprofile!$E$2:'myprofile'!E53,"0")</f>
        <v>25</v>
      </c>
      <c r="D53">
        <f>COUNTIF(myprofile!E53:'myprofile'!$E$100,"1")</f>
        <v>3</v>
      </c>
      <c r="E53">
        <f t="shared" si="0"/>
        <v>0.60299999999999998</v>
      </c>
      <c r="F53">
        <f t="shared" si="1"/>
        <v>0.39700000000000002</v>
      </c>
      <c r="G53">
        <f t="shared" si="2"/>
        <v>0.9</v>
      </c>
      <c r="H53">
        <f t="shared" si="3"/>
        <v>0.50300000000000011</v>
      </c>
    </row>
    <row r="54" spans="1:8" x14ac:dyDescent="0.25">
      <c r="A54">
        <f>COUNTIFS(myprofile!$E$2:'myprofile'!E54,"1")</f>
        <v>27</v>
      </c>
      <c r="B54">
        <f>COUNTIF(myprofile!E54:'myprofile'!$E$100,"0")</f>
        <v>38</v>
      </c>
      <c r="C54">
        <f>COUNTIFS(myprofile!$E$2:'myprofile'!E54,"0")</f>
        <v>26</v>
      </c>
      <c r="D54">
        <f>COUNTIF(myprofile!E54:'myprofile'!$E$100,"1")</f>
        <v>2</v>
      </c>
      <c r="E54">
        <f t="shared" si="0"/>
        <v>0.59399999999999997</v>
      </c>
      <c r="F54">
        <f t="shared" si="1"/>
        <v>0.40600000000000003</v>
      </c>
      <c r="G54">
        <f t="shared" si="2"/>
        <v>0.93100000000000005</v>
      </c>
      <c r="H54">
        <f t="shared" si="3"/>
        <v>0.52499999999999991</v>
      </c>
    </row>
    <row r="55" spans="1:8" x14ac:dyDescent="0.25">
      <c r="A55">
        <f>COUNTIFS(myprofile!$E$2:'myprofile'!E55,"1")</f>
        <v>27</v>
      </c>
      <c r="B55">
        <f>COUNTIF(myprofile!E55:'myprofile'!$E$100,"0")</f>
        <v>37</v>
      </c>
      <c r="C55">
        <f>COUNTIFS(myprofile!$E$2:'myprofile'!E55,"0")</f>
        <v>27</v>
      </c>
      <c r="D55">
        <f>COUNTIF(myprofile!E55:'myprofile'!$E$100,"1")</f>
        <v>2</v>
      </c>
      <c r="E55">
        <f t="shared" si="0"/>
        <v>0.57799999999999996</v>
      </c>
      <c r="F55">
        <f t="shared" si="1"/>
        <v>0.42200000000000004</v>
      </c>
      <c r="G55">
        <f t="shared" si="2"/>
        <v>0.93100000000000005</v>
      </c>
      <c r="H55">
        <f t="shared" si="3"/>
        <v>0.5089999999999999</v>
      </c>
    </row>
    <row r="56" spans="1:8" x14ac:dyDescent="0.25">
      <c r="A56">
        <f>COUNTIFS(myprofile!$E$2:'myprofile'!E56,"1")</f>
        <v>27</v>
      </c>
      <c r="B56">
        <f>COUNTIF(myprofile!E56:'myprofile'!$E$100,"0")</f>
        <v>36</v>
      </c>
      <c r="C56">
        <f>COUNTIFS(myprofile!$E$2:'myprofile'!E56,"0")</f>
        <v>28</v>
      </c>
      <c r="D56">
        <f>COUNTIF(myprofile!E56:'myprofile'!$E$100,"1")</f>
        <v>2</v>
      </c>
      <c r="E56">
        <f t="shared" si="0"/>
        <v>0.56299999999999994</v>
      </c>
      <c r="F56">
        <f t="shared" si="1"/>
        <v>0.43700000000000006</v>
      </c>
      <c r="G56">
        <f t="shared" si="2"/>
        <v>0.93100000000000005</v>
      </c>
      <c r="H56">
        <f t="shared" si="3"/>
        <v>0.49399999999999999</v>
      </c>
    </row>
    <row r="57" spans="1:8" x14ac:dyDescent="0.25">
      <c r="A57">
        <f>COUNTIFS(myprofile!$E$2:'myprofile'!E57,"1")</f>
        <v>27</v>
      </c>
      <c r="B57">
        <f>COUNTIF(myprofile!E57:'myprofile'!$E$100,"0")</f>
        <v>35</v>
      </c>
      <c r="C57">
        <f>COUNTIFS(myprofile!$E$2:'myprofile'!E57,"0")</f>
        <v>29</v>
      </c>
      <c r="D57">
        <f>COUNTIF(myprofile!E57:'myprofile'!$E$100,"1")</f>
        <v>2</v>
      </c>
      <c r="E57">
        <f t="shared" si="0"/>
        <v>0.54700000000000004</v>
      </c>
      <c r="F57">
        <f t="shared" si="1"/>
        <v>0.45299999999999996</v>
      </c>
      <c r="G57">
        <f t="shared" si="2"/>
        <v>0.93100000000000005</v>
      </c>
      <c r="H57">
        <f t="shared" si="3"/>
        <v>0.4780000000000002</v>
      </c>
    </row>
    <row r="58" spans="1:8" x14ac:dyDescent="0.25">
      <c r="A58">
        <f>COUNTIFS(myprofile!$E$2:'myprofile'!E58,"1")</f>
        <v>27</v>
      </c>
      <c r="B58">
        <f>COUNTIF(myprofile!E58:'myprofile'!$E$100,"0")</f>
        <v>34</v>
      </c>
      <c r="C58">
        <f>COUNTIFS(myprofile!$E$2:'myprofile'!E58,"0")</f>
        <v>30</v>
      </c>
      <c r="D58">
        <f>COUNTIF(myprofile!E58:'myprofile'!$E$100,"1")</f>
        <v>2</v>
      </c>
      <c r="E58">
        <f t="shared" si="0"/>
        <v>0.53100000000000003</v>
      </c>
      <c r="F58">
        <f t="shared" si="1"/>
        <v>0.46899999999999997</v>
      </c>
      <c r="G58">
        <f t="shared" si="2"/>
        <v>0.93100000000000005</v>
      </c>
      <c r="H58">
        <f t="shared" si="3"/>
        <v>0.46200000000000019</v>
      </c>
    </row>
    <row r="59" spans="1:8" x14ac:dyDescent="0.25">
      <c r="A59">
        <f>COUNTIFS(myprofile!$E$2:'myprofile'!E59,"1")</f>
        <v>27</v>
      </c>
      <c r="B59">
        <f>COUNTIF(myprofile!E59:'myprofile'!$E$100,"0")</f>
        <v>33</v>
      </c>
      <c r="C59">
        <f>COUNTIFS(myprofile!$E$2:'myprofile'!E59,"0")</f>
        <v>31</v>
      </c>
      <c r="D59">
        <f>COUNTIF(myprofile!E59:'myprofile'!$E$100,"1")</f>
        <v>2</v>
      </c>
      <c r="E59">
        <f t="shared" si="0"/>
        <v>0.51600000000000001</v>
      </c>
      <c r="F59">
        <f t="shared" si="1"/>
        <v>0.48399999999999999</v>
      </c>
      <c r="G59">
        <f t="shared" si="2"/>
        <v>0.93100000000000005</v>
      </c>
      <c r="H59">
        <f t="shared" si="3"/>
        <v>0.44700000000000006</v>
      </c>
    </row>
    <row r="60" spans="1:8" x14ac:dyDescent="0.25">
      <c r="A60">
        <f>COUNTIFS(myprofile!$E$2:'myprofile'!E60,"1")</f>
        <v>27</v>
      </c>
      <c r="B60">
        <f>COUNTIF(myprofile!E60:'myprofile'!$E$100,"0")</f>
        <v>32</v>
      </c>
      <c r="C60">
        <f>COUNTIFS(myprofile!$E$2:'myprofile'!E60,"0")</f>
        <v>32</v>
      </c>
      <c r="D60">
        <f>COUNTIF(myprofile!E60:'myprofile'!$E$100,"1")</f>
        <v>2</v>
      </c>
      <c r="E60">
        <f t="shared" si="0"/>
        <v>0.5</v>
      </c>
      <c r="F60">
        <f t="shared" si="1"/>
        <v>0.5</v>
      </c>
      <c r="G60">
        <f t="shared" si="2"/>
        <v>0.93100000000000005</v>
      </c>
      <c r="H60">
        <f t="shared" si="3"/>
        <v>0.43100000000000005</v>
      </c>
    </row>
    <row r="61" spans="1:8" x14ac:dyDescent="0.25">
      <c r="A61">
        <f>COUNTIFS(myprofile!$E$2:'myprofile'!E61,"1")</f>
        <v>28</v>
      </c>
      <c r="B61">
        <f>COUNTIF(myprofile!E61:'myprofile'!$E$100,"0")</f>
        <v>31</v>
      </c>
      <c r="C61">
        <f>COUNTIFS(myprofile!$E$2:'myprofile'!E61,"0")</f>
        <v>32</v>
      </c>
      <c r="D61">
        <f>COUNTIF(myprofile!E61:'myprofile'!$E$100,"1")</f>
        <v>2</v>
      </c>
      <c r="E61">
        <f t="shared" si="0"/>
        <v>0.49199999999999999</v>
      </c>
      <c r="F61">
        <f t="shared" si="1"/>
        <v>0.50800000000000001</v>
      </c>
      <c r="G61">
        <f t="shared" si="2"/>
        <v>0.93300000000000005</v>
      </c>
      <c r="H61">
        <f t="shared" si="3"/>
        <v>0.42500000000000004</v>
      </c>
    </row>
    <row r="62" spans="1:8" x14ac:dyDescent="0.25">
      <c r="A62">
        <f>COUNTIFS(myprofile!$E$2:'myprofile'!E62,"1")</f>
        <v>28</v>
      </c>
      <c r="B62">
        <f>COUNTIF(myprofile!E62:'myprofile'!$E$100,"0")</f>
        <v>31</v>
      </c>
      <c r="C62">
        <f>COUNTIFS(myprofile!$E$2:'myprofile'!E62,"0")</f>
        <v>33</v>
      </c>
      <c r="D62">
        <f>COUNTIF(myprofile!E62:'myprofile'!$E$100,"1")</f>
        <v>1</v>
      </c>
      <c r="E62">
        <f t="shared" si="0"/>
        <v>0.48399999999999999</v>
      </c>
      <c r="F62">
        <f t="shared" si="1"/>
        <v>0.51600000000000001</v>
      </c>
      <c r="G62">
        <f t="shared" si="2"/>
        <v>0.96599999999999997</v>
      </c>
      <c r="H62">
        <f t="shared" si="3"/>
        <v>0.44999999999999996</v>
      </c>
    </row>
    <row r="63" spans="1:8" x14ac:dyDescent="0.25">
      <c r="A63">
        <f>COUNTIFS(myprofile!$E$2:'myprofile'!E63,"1")</f>
        <v>28</v>
      </c>
      <c r="B63">
        <f>COUNTIF(myprofile!E63:'myprofile'!$E$100,"0")</f>
        <v>30</v>
      </c>
      <c r="C63">
        <f>COUNTIFS(myprofile!$E$2:'myprofile'!E63,"0")</f>
        <v>34</v>
      </c>
      <c r="D63">
        <f>COUNTIF(myprofile!E63:'myprofile'!$E$100,"1")</f>
        <v>1</v>
      </c>
      <c r="E63">
        <f t="shared" si="0"/>
        <v>0.46899999999999997</v>
      </c>
      <c r="F63">
        <f t="shared" si="1"/>
        <v>0.53100000000000003</v>
      </c>
      <c r="G63">
        <f t="shared" si="2"/>
        <v>0.96599999999999997</v>
      </c>
      <c r="H63">
        <f t="shared" si="3"/>
        <v>0.43500000000000005</v>
      </c>
    </row>
    <row r="64" spans="1:8" x14ac:dyDescent="0.25">
      <c r="A64">
        <f>COUNTIFS(myprofile!$E$2:'myprofile'!E64,"1")</f>
        <v>28</v>
      </c>
      <c r="B64">
        <f>COUNTIF(myprofile!E64:'myprofile'!$E$100,"0")</f>
        <v>29</v>
      </c>
      <c r="C64">
        <f>COUNTIFS(myprofile!$E$2:'myprofile'!E64,"0")</f>
        <v>35</v>
      </c>
      <c r="D64">
        <f>COUNTIF(myprofile!E64:'myprofile'!$E$100,"1")</f>
        <v>1</v>
      </c>
      <c r="E64">
        <f t="shared" si="0"/>
        <v>0.45300000000000001</v>
      </c>
      <c r="F64">
        <f t="shared" si="1"/>
        <v>0.54699999999999993</v>
      </c>
      <c r="G64">
        <f t="shared" si="2"/>
        <v>0.96599999999999997</v>
      </c>
      <c r="H64">
        <f t="shared" si="3"/>
        <v>0.41900000000000004</v>
      </c>
    </row>
    <row r="65" spans="1:8" x14ac:dyDescent="0.25">
      <c r="A65">
        <f>COUNTIFS(myprofile!$E$2:'myprofile'!E65,"1")</f>
        <v>28</v>
      </c>
      <c r="B65">
        <f>COUNTIF(myprofile!E65:'myprofile'!$E$100,"0")</f>
        <v>28</v>
      </c>
      <c r="C65">
        <f>COUNTIFS(myprofile!$E$2:'myprofile'!E65,"0")</f>
        <v>36</v>
      </c>
      <c r="D65">
        <f>COUNTIF(myprofile!E65:'myprofile'!$E$100,"1")</f>
        <v>1</v>
      </c>
      <c r="E65">
        <f t="shared" si="0"/>
        <v>0.438</v>
      </c>
      <c r="F65">
        <f t="shared" si="1"/>
        <v>0.56200000000000006</v>
      </c>
      <c r="G65">
        <f t="shared" si="2"/>
        <v>0.96599999999999997</v>
      </c>
      <c r="H65">
        <f t="shared" si="3"/>
        <v>0.40399999999999991</v>
      </c>
    </row>
    <row r="66" spans="1:8" x14ac:dyDescent="0.25">
      <c r="A66">
        <f>COUNTIFS(myprofile!$E$2:'myprofile'!E66,"1")</f>
        <v>28</v>
      </c>
      <c r="B66">
        <f>COUNTIF(myprofile!E66:'myprofile'!$E$100,"0")</f>
        <v>27</v>
      </c>
      <c r="C66">
        <f>COUNTIFS(myprofile!$E$2:'myprofile'!E66,"0")</f>
        <v>37</v>
      </c>
      <c r="D66">
        <f>COUNTIF(myprofile!E66:'myprofile'!$E$100,"1")</f>
        <v>1</v>
      </c>
      <c r="E66">
        <f t="shared" si="0"/>
        <v>0.42199999999999999</v>
      </c>
      <c r="F66">
        <f t="shared" si="1"/>
        <v>0.57800000000000007</v>
      </c>
      <c r="G66">
        <f t="shared" si="2"/>
        <v>0.96599999999999997</v>
      </c>
      <c r="H66">
        <f t="shared" si="3"/>
        <v>0.3879999999999999</v>
      </c>
    </row>
    <row r="67" spans="1:8" x14ac:dyDescent="0.25">
      <c r="A67">
        <f>COUNTIFS(myprofile!$E$2:'myprofile'!E67,"1")</f>
        <v>28</v>
      </c>
      <c r="B67">
        <f>COUNTIF(myprofile!E67:'myprofile'!$E$100,"0")</f>
        <v>26</v>
      </c>
      <c r="C67">
        <f>COUNTIFS(myprofile!$E$2:'myprofile'!E67,"0")</f>
        <v>38</v>
      </c>
      <c r="D67">
        <f>COUNTIF(myprofile!E67:'myprofile'!$E$100,"1")</f>
        <v>1</v>
      </c>
      <c r="E67">
        <f t="shared" ref="E67:E100" si="4">ROUND(B67/(B67+C67),3)</f>
        <v>0.40600000000000003</v>
      </c>
      <c r="F67">
        <f t="shared" ref="F67:F100" si="5">1-E67</f>
        <v>0.59399999999999997</v>
      </c>
      <c r="G67">
        <f t="shared" ref="G67:G100" si="6">ROUND(A67/(A67+D67),3)</f>
        <v>0.96599999999999997</v>
      </c>
      <c r="H67">
        <f t="shared" ref="H67:H100" si="7">G67+E67-1</f>
        <v>0.37199999999999989</v>
      </c>
    </row>
    <row r="68" spans="1:8" x14ac:dyDescent="0.25">
      <c r="A68">
        <f>COUNTIFS(myprofile!$E$2:'myprofile'!E68,"1")</f>
        <v>28</v>
      </c>
      <c r="B68">
        <f>COUNTIF(myprofile!E68:'myprofile'!$E$100,"0")</f>
        <v>25</v>
      </c>
      <c r="C68">
        <f>COUNTIFS(myprofile!$E$2:'myprofile'!E68,"0")</f>
        <v>39</v>
      </c>
      <c r="D68">
        <f>COUNTIF(myprofile!E68:'myprofile'!$E$100,"1")</f>
        <v>1</v>
      </c>
      <c r="E68">
        <f t="shared" si="4"/>
        <v>0.39100000000000001</v>
      </c>
      <c r="F68">
        <f t="shared" si="5"/>
        <v>0.60899999999999999</v>
      </c>
      <c r="G68">
        <f t="shared" si="6"/>
        <v>0.96599999999999997</v>
      </c>
      <c r="H68">
        <f t="shared" si="7"/>
        <v>0.35699999999999998</v>
      </c>
    </row>
    <row r="69" spans="1:8" x14ac:dyDescent="0.25">
      <c r="A69">
        <f>COUNTIFS(myprofile!$E$2:'myprofile'!E69,"1")</f>
        <v>28</v>
      </c>
      <c r="B69">
        <f>COUNTIF(myprofile!E69:'myprofile'!$E$100,"0")</f>
        <v>24</v>
      </c>
      <c r="C69">
        <f>COUNTIFS(myprofile!$E$2:'myprofile'!E69,"0")</f>
        <v>40</v>
      </c>
      <c r="D69">
        <f>COUNTIF(myprofile!E69:'myprofile'!$E$100,"1")</f>
        <v>1</v>
      </c>
      <c r="E69">
        <f t="shared" si="4"/>
        <v>0.375</v>
      </c>
      <c r="F69">
        <f t="shared" si="5"/>
        <v>0.625</v>
      </c>
      <c r="G69">
        <f t="shared" si="6"/>
        <v>0.96599999999999997</v>
      </c>
      <c r="H69">
        <f t="shared" si="7"/>
        <v>0.34099999999999997</v>
      </c>
    </row>
    <row r="70" spans="1:8" x14ac:dyDescent="0.25">
      <c r="A70">
        <f>COUNTIFS(myprofile!$E$2:'myprofile'!E70,"1")</f>
        <v>28</v>
      </c>
      <c r="B70">
        <f>COUNTIF(myprofile!E70:'myprofile'!$E$100,"0")</f>
        <v>23</v>
      </c>
      <c r="C70">
        <f>COUNTIFS(myprofile!$E$2:'myprofile'!E70,"0")</f>
        <v>41</v>
      </c>
      <c r="D70">
        <f>COUNTIF(myprofile!E70:'myprofile'!$E$100,"1")</f>
        <v>1</v>
      </c>
      <c r="E70">
        <f t="shared" si="4"/>
        <v>0.35899999999999999</v>
      </c>
      <c r="F70">
        <f t="shared" si="5"/>
        <v>0.64100000000000001</v>
      </c>
      <c r="G70">
        <f t="shared" si="6"/>
        <v>0.96599999999999997</v>
      </c>
      <c r="H70">
        <f t="shared" si="7"/>
        <v>0.32499999999999996</v>
      </c>
    </row>
    <row r="71" spans="1:8" x14ac:dyDescent="0.25">
      <c r="A71">
        <f>COUNTIFS(myprofile!$E$2:'myprofile'!E71,"1")</f>
        <v>28</v>
      </c>
      <c r="B71">
        <f>COUNTIF(myprofile!E71:'myprofile'!$E$100,"0")</f>
        <v>22</v>
      </c>
      <c r="C71">
        <f>COUNTIFS(myprofile!$E$2:'myprofile'!E71,"0")</f>
        <v>42</v>
      </c>
      <c r="D71">
        <f>COUNTIF(myprofile!E71:'myprofile'!$E$100,"1")</f>
        <v>1</v>
      </c>
      <c r="E71">
        <f t="shared" si="4"/>
        <v>0.34399999999999997</v>
      </c>
      <c r="F71">
        <f t="shared" si="5"/>
        <v>0.65600000000000003</v>
      </c>
      <c r="G71">
        <f t="shared" si="6"/>
        <v>0.96599999999999997</v>
      </c>
      <c r="H71">
        <f t="shared" si="7"/>
        <v>0.31000000000000005</v>
      </c>
    </row>
    <row r="72" spans="1:8" x14ac:dyDescent="0.25">
      <c r="A72">
        <f>COUNTIFS(myprofile!$E$2:'myprofile'!E72,"1")</f>
        <v>28</v>
      </c>
      <c r="B72">
        <f>COUNTIF(myprofile!E72:'myprofile'!$E$100,"0")</f>
        <v>21</v>
      </c>
      <c r="C72">
        <f>COUNTIFS(myprofile!$E$2:'myprofile'!E72,"0")</f>
        <v>43</v>
      </c>
      <c r="D72">
        <f>COUNTIF(myprofile!E72:'myprofile'!$E$100,"1")</f>
        <v>1</v>
      </c>
      <c r="E72">
        <f t="shared" si="4"/>
        <v>0.32800000000000001</v>
      </c>
      <c r="F72">
        <f t="shared" si="5"/>
        <v>0.67199999999999993</v>
      </c>
      <c r="G72">
        <f t="shared" si="6"/>
        <v>0.96599999999999997</v>
      </c>
      <c r="H72">
        <f t="shared" si="7"/>
        <v>0.29400000000000004</v>
      </c>
    </row>
    <row r="73" spans="1:8" x14ac:dyDescent="0.25">
      <c r="A73">
        <f>COUNTIFS(myprofile!$E$2:'myprofile'!E73,"1")</f>
        <v>28</v>
      </c>
      <c r="B73">
        <f>COUNTIF(myprofile!E73:'myprofile'!$E$100,"0")</f>
        <v>20</v>
      </c>
      <c r="C73">
        <f>COUNTIFS(myprofile!$E$2:'myprofile'!E73,"0")</f>
        <v>44</v>
      </c>
      <c r="D73">
        <f>COUNTIF(myprofile!E73:'myprofile'!$E$100,"1")</f>
        <v>1</v>
      </c>
      <c r="E73">
        <f t="shared" si="4"/>
        <v>0.313</v>
      </c>
      <c r="F73">
        <f t="shared" si="5"/>
        <v>0.68700000000000006</v>
      </c>
      <c r="G73">
        <f t="shared" si="6"/>
        <v>0.96599999999999997</v>
      </c>
      <c r="H73">
        <f t="shared" si="7"/>
        <v>0.27899999999999991</v>
      </c>
    </row>
    <row r="74" spans="1:8" x14ac:dyDescent="0.25">
      <c r="A74">
        <f>COUNTIFS(myprofile!$E$2:'myprofile'!E74,"1")</f>
        <v>29</v>
      </c>
      <c r="B74">
        <f>COUNTIF(myprofile!E74:'myprofile'!$E$100,"0")</f>
        <v>19</v>
      </c>
      <c r="C74">
        <f>COUNTIFS(myprofile!$E$2:'myprofile'!E74,"0")</f>
        <v>44</v>
      </c>
      <c r="D74">
        <f>COUNTIF(myprofile!E74:'myprofile'!$E$100,"1")</f>
        <v>1</v>
      </c>
      <c r="E74">
        <f t="shared" si="4"/>
        <v>0.30199999999999999</v>
      </c>
      <c r="F74">
        <f t="shared" si="5"/>
        <v>0.69799999999999995</v>
      </c>
      <c r="G74">
        <f t="shared" si="6"/>
        <v>0.96699999999999997</v>
      </c>
      <c r="H74">
        <f t="shared" si="7"/>
        <v>0.26899999999999991</v>
      </c>
    </row>
    <row r="75" spans="1:8" x14ac:dyDescent="0.25">
      <c r="A75">
        <f>COUNTIFS(myprofile!$E$2:'myprofile'!E75,"1")</f>
        <v>29</v>
      </c>
      <c r="B75">
        <f>COUNTIF(myprofile!E75:'myprofile'!$E$100,"0")</f>
        <v>19</v>
      </c>
      <c r="C75">
        <f>COUNTIFS(myprofile!$E$2:'myprofile'!E75,"0")</f>
        <v>45</v>
      </c>
      <c r="D75">
        <f>COUNTIF(myprofile!E75:'myprofile'!$E$100,"1")</f>
        <v>0</v>
      </c>
      <c r="E75">
        <f t="shared" si="4"/>
        <v>0.29699999999999999</v>
      </c>
      <c r="F75">
        <f t="shared" si="5"/>
        <v>0.70300000000000007</v>
      </c>
      <c r="G75">
        <f t="shared" si="6"/>
        <v>1</v>
      </c>
      <c r="H75">
        <f t="shared" si="7"/>
        <v>0.29699999999999993</v>
      </c>
    </row>
    <row r="76" spans="1:8" x14ac:dyDescent="0.25">
      <c r="A76">
        <f>COUNTIFS(myprofile!$E$2:'myprofile'!E76,"1")</f>
        <v>29</v>
      </c>
      <c r="B76">
        <f>COUNTIF(myprofile!E76:'myprofile'!$E$100,"0")</f>
        <v>18</v>
      </c>
      <c r="C76">
        <f>COUNTIFS(myprofile!$E$2:'myprofile'!E76,"0")</f>
        <v>46</v>
      </c>
      <c r="D76">
        <f>COUNTIF(myprofile!E76:'myprofile'!$E$100,"1")</f>
        <v>0</v>
      </c>
      <c r="E76">
        <f t="shared" si="4"/>
        <v>0.28100000000000003</v>
      </c>
      <c r="F76">
        <f t="shared" si="5"/>
        <v>0.71899999999999997</v>
      </c>
      <c r="G76">
        <f t="shared" si="6"/>
        <v>1</v>
      </c>
      <c r="H76">
        <f t="shared" si="7"/>
        <v>0.28100000000000014</v>
      </c>
    </row>
    <row r="77" spans="1:8" x14ac:dyDescent="0.25">
      <c r="A77">
        <f>COUNTIFS(myprofile!$E$2:'myprofile'!E77,"1")</f>
        <v>29</v>
      </c>
      <c r="B77">
        <f>COUNTIF(myprofile!E77:'myprofile'!$E$100,"0")</f>
        <v>17</v>
      </c>
      <c r="C77">
        <f>COUNTIFS(myprofile!$E$2:'myprofile'!E77,"0")</f>
        <v>47</v>
      </c>
      <c r="D77">
        <f>COUNTIF(myprofile!E77:'myprofile'!$E$100,"1")</f>
        <v>0</v>
      </c>
      <c r="E77">
        <f t="shared" si="4"/>
        <v>0.26600000000000001</v>
      </c>
      <c r="F77">
        <f t="shared" si="5"/>
        <v>0.73399999999999999</v>
      </c>
      <c r="G77">
        <f t="shared" si="6"/>
        <v>1</v>
      </c>
      <c r="H77">
        <f t="shared" si="7"/>
        <v>0.26600000000000001</v>
      </c>
    </row>
    <row r="78" spans="1:8" x14ac:dyDescent="0.25">
      <c r="A78">
        <f>COUNTIFS(myprofile!$E$2:'myprofile'!E78,"1")</f>
        <v>29</v>
      </c>
      <c r="B78">
        <f>COUNTIF(myprofile!E78:'myprofile'!$E$100,"0")</f>
        <v>16</v>
      </c>
      <c r="C78">
        <f>COUNTIFS(myprofile!$E$2:'myprofile'!E78,"0")</f>
        <v>48</v>
      </c>
      <c r="D78">
        <f>COUNTIF(myprofile!E78:'myprofile'!$E$100,"1")</f>
        <v>0</v>
      </c>
      <c r="E78">
        <f t="shared" si="4"/>
        <v>0.25</v>
      </c>
      <c r="F78">
        <f t="shared" si="5"/>
        <v>0.75</v>
      </c>
      <c r="G78">
        <f t="shared" si="6"/>
        <v>1</v>
      </c>
      <c r="H78">
        <f t="shared" si="7"/>
        <v>0.25</v>
      </c>
    </row>
    <row r="79" spans="1:8" x14ac:dyDescent="0.25">
      <c r="A79">
        <f>COUNTIFS(myprofile!$E$2:'myprofile'!E79,"1")</f>
        <v>29</v>
      </c>
      <c r="B79">
        <f>COUNTIF(myprofile!E79:'myprofile'!$E$100,"0")</f>
        <v>15</v>
      </c>
      <c r="C79">
        <f>COUNTIFS(myprofile!$E$2:'myprofile'!E79,"0")</f>
        <v>49</v>
      </c>
      <c r="D79">
        <f>COUNTIF(myprofile!E79:'myprofile'!$E$100,"1")</f>
        <v>0</v>
      </c>
      <c r="E79">
        <f t="shared" si="4"/>
        <v>0.23400000000000001</v>
      </c>
      <c r="F79">
        <f t="shared" si="5"/>
        <v>0.76600000000000001</v>
      </c>
      <c r="G79">
        <f t="shared" si="6"/>
        <v>1</v>
      </c>
      <c r="H79">
        <f t="shared" si="7"/>
        <v>0.23399999999999999</v>
      </c>
    </row>
    <row r="80" spans="1:8" x14ac:dyDescent="0.25">
      <c r="A80">
        <f>COUNTIFS(myprofile!$E$2:'myprofile'!E80,"1")</f>
        <v>29</v>
      </c>
      <c r="B80">
        <f>COUNTIF(myprofile!E80:'myprofile'!$E$100,"0")</f>
        <v>14</v>
      </c>
      <c r="C80">
        <f>COUNTIFS(myprofile!$E$2:'myprofile'!E80,"0")</f>
        <v>50</v>
      </c>
      <c r="D80">
        <f>COUNTIF(myprofile!E80:'myprofile'!$E$100,"1")</f>
        <v>0</v>
      </c>
      <c r="E80">
        <f t="shared" si="4"/>
        <v>0.219</v>
      </c>
      <c r="F80">
        <f t="shared" si="5"/>
        <v>0.78100000000000003</v>
      </c>
      <c r="G80">
        <f t="shared" si="6"/>
        <v>1</v>
      </c>
      <c r="H80">
        <f t="shared" si="7"/>
        <v>0.21900000000000008</v>
      </c>
    </row>
    <row r="81" spans="1:8" x14ac:dyDescent="0.25">
      <c r="A81">
        <f>COUNTIFS(myprofile!$E$2:'myprofile'!E81,"1")</f>
        <v>29</v>
      </c>
      <c r="B81">
        <f>COUNTIF(myprofile!E81:'myprofile'!$E$100,"0")</f>
        <v>13</v>
      </c>
      <c r="C81">
        <f>COUNTIFS(myprofile!$E$2:'myprofile'!E81,"0")</f>
        <v>51</v>
      </c>
      <c r="D81">
        <f>COUNTIF(myprofile!E81:'myprofile'!$E$100,"1")</f>
        <v>0</v>
      </c>
      <c r="E81">
        <f t="shared" si="4"/>
        <v>0.20300000000000001</v>
      </c>
      <c r="F81">
        <f t="shared" si="5"/>
        <v>0.79699999999999993</v>
      </c>
      <c r="G81">
        <f t="shared" si="6"/>
        <v>1</v>
      </c>
      <c r="H81">
        <f t="shared" si="7"/>
        <v>0.20300000000000007</v>
      </c>
    </row>
    <row r="82" spans="1:8" x14ac:dyDescent="0.25">
      <c r="A82">
        <f>COUNTIFS(myprofile!$E$2:'myprofile'!E82,"1")</f>
        <v>29</v>
      </c>
      <c r="B82">
        <f>COUNTIF(myprofile!E82:'myprofile'!$E$100,"0")</f>
        <v>12</v>
      </c>
      <c r="C82">
        <f>COUNTIFS(myprofile!$E$2:'myprofile'!E82,"0")</f>
        <v>52</v>
      </c>
      <c r="D82">
        <f>COUNTIF(myprofile!E82:'myprofile'!$E$100,"1")</f>
        <v>0</v>
      </c>
      <c r="E82">
        <f t="shared" si="4"/>
        <v>0.188</v>
      </c>
      <c r="F82">
        <f t="shared" si="5"/>
        <v>0.81200000000000006</v>
      </c>
      <c r="G82">
        <f t="shared" si="6"/>
        <v>1</v>
      </c>
      <c r="H82">
        <f t="shared" si="7"/>
        <v>0.18799999999999994</v>
      </c>
    </row>
    <row r="83" spans="1:8" x14ac:dyDescent="0.25">
      <c r="A83">
        <f>COUNTIFS(myprofile!$E$2:'myprofile'!E83,"1")</f>
        <v>29</v>
      </c>
      <c r="B83">
        <f>COUNTIF(myprofile!E83:'myprofile'!$E$100,"0")</f>
        <v>11</v>
      </c>
      <c r="C83">
        <f>COUNTIFS(myprofile!$E$2:'myprofile'!E83,"0")</f>
        <v>53</v>
      </c>
      <c r="D83">
        <f>COUNTIF(myprofile!E83:'myprofile'!$E$100,"1")</f>
        <v>0</v>
      </c>
      <c r="E83">
        <f t="shared" si="4"/>
        <v>0.17199999999999999</v>
      </c>
      <c r="F83">
        <f t="shared" si="5"/>
        <v>0.82800000000000007</v>
      </c>
      <c r="G83">
        <f t="shared" si="6"/>
        <v>1</v>
      </c>
      <c r="H83">
        <f t="shared" si="7"/>
        <v>0.17199999999999993</v>
      </c>
    </row>
    <row r="84" spans="1:8" x14ac:dyDescent="0.25">
      <c r="A84">
        <f>COUNTIFS(myprofile!$E$2:'myprofile'!E84,"1")</f>
        <v>29</v>
      </c>
      <c r="B84">
        <f>COUNTIF(myprofile!E84:'myprofile'!$E$100,"0")</f>
        <v>10</v>
      </c>
      <c r="C84">
        <f>COUNTIFS(myprofile!$E$2:'myprofile'!E84,"0")</f>
        <v>54</v>
      </c>
      <c r="D84">
        <f>COUNTIF(myprofile!E84:'myprofile'!$E$100,"1")</f>
        <v>0</v>
      </c>
      <c r="E84">
        <f t="shared" si="4"/>
        <v>0.156</v>
      </c>
      <c r="F84">
        <f t="shared" si="5"/>
        <v>0.84399999999999997</v>
      </c>
      <c r="G84">
        <f t="shared" si="6"/>
        <v>1</v>
      </c>
      <c r="H84">
        <f t="shared" si="7"/>
        <v>0.15599999999999992</v>
      </c>
    </row>
    <row r="85" spans="1:8" x14ac:dyDescent="0.25">
      <c r="A85">
        <f>COUNTIFS(myprofile!$E$2:'myprofile'!E85,"1")</f>
        <v>29</v>
      </c>
      <c r="B85">
        <f>COUNTIF(myprofile!E85:'myprofile'!$E$100,"0")</f>
        <v>9</v>
      </c>
      <c r="C85">
        <f>COUNTIFS(myprofile!$E$2:'myprofile'!E85,"0")</f>
        <v>55</v>
      </c>
      <c r="D85">
        <f>COUNTIF(myprofile!E85:'myprofile'!$E$100,"1")</f>
        <v>0</v>
      </c>
      <c r="E85">
        <f t="shared" si="4"/>
        <v>0.14099999999999999</v>
      </c>
      <c r="F85">
        <f t="shared" si="5"/>
        <v>0.85899999999999999</v>
      </c>
      <c r="G85">
        <f t="shared" si="6"/>
        <v>1</v>
      </c>
      <c r="H85">
        <f t="shared" si="7"/>
        <v>0.14100000000000001</v>
      </c>
    </row>
    <row r="86" spans="1:8" x14ac:dyDescent="0.25">
      <c r="A86">
        <f>COUNTIFS(myprofile!$E$2:'myprofile'!E86,"1")</f>
        <v>29</v>
      </c>
      <c r="B86">
        <f>COUNTIF(myprofile!E86:'myprofile'!$E$100,"0")</f>
        <v>8</v>
      </c>
      <c r="C86">
        <f>COUNTIFS(myprofile!$E$2:'myprofile'!E86,"0")</f>
        <v>56</v>
      </c>
      <c r="D86">
        <f>COUNTIF(myprofile!E86:'myprofile'!$E$100,"1")</f>
        <v>0</v>
      </c>
      <c r="E86">
        <f t="shared" si="4"/>
        <v>0.125</v>
      </c>
      <c r="F86">
        <f t="shared" si="5"/>
        <v>0.875</v>
      </c>
      <c r="G86">
        <f t="shared" si="6"/>
        <v>1</v>
      </c>
      <c r="H86">
        <f t="shared" si="7"/>
        <v>0.125</v>
      </c>
    </row>
    <row r="87" spans="1:8" x14ac:dyDescent="0.25">
      <c r="A87">
        <f>COUNTIFS(myprofile!$E$2:'myprofile'!E87,"1")</f>
        <v>29</v>
      </c>
      <c r="B87">
        <f>COUNTIF(myprofile!E87:'myprofile'!$E$100,"0")</f>
        <v>7</v>
      </c>
      <c r="C87">
        <f>COUNTIFS(myprofile!$E$2:'myprofile'!E87,"0")</f>
        <v>57</v>
      </c>
      <c r="D87">
        <f>COUNTIF(myprofile!E87:'myprofile'!$E$100,"1")</f>
        <v>0</v>
      </c>
      <c r="E87">
        <f t="shared" si="4"/>
        <v>0.109</v>
      </c>
      <c r="F87">
        <f t="shared" si="5"/>
        <v>0.89100000000000001</v>
      </c>
      <c r="G87">
        <f t="shared" si="6"/>
        <v>1</v>
      </c>
      <c r="H87">
        <f t="shared" si="7"/>
        <v>0.10899999999999999</v>
      </c>
    </row>
    <row r="88" spans="1:8" x14ac:dyDescent="0.25">
      <c r="A88">
        <f>COUNTIFS(myprofile!$E$2:'myprofile'!E88,"1")</f>
        <v>29</v>
      </c>
      <c r="B88">
        <f>COUNTIF(myprofile!E88:'myprofile'!$E$100,"0")</f>
        <v>6</v>
      </c>
      <c r="C88">
        <f>COUNTIFS(myprofile!$E$2:'myprofile'!E88,"0")</f>
        <v>58</v>
      </c>
      <c r="D88">
        <f>COUNTIF(myprofile!E88:'myprofile'!$E$100,"1")</f>
        <v>0</v>
      </c>
      <c r="E88">
        <f t="shared" si="4"/>
        <v>9.4E-2</v>
      </c>
      <c r="F88">
        <f t="shared" si="5"/>
        <v>0.90600000000000003</v>
      </c>
      <c r="G88">
        <f t="shared" si="6"/>
        <v>1</v>
      </c>
      <c r="H88">
        <f t="shared" si="7"/>
        <v>9.4000000000000083E-2</v>
      </c>
    </row>
    <row r="89" spans="1:8" x14ac:dyDescent="0.25">
      <c r="A89">
        <f>COUNTIFS(myprofile!$E$2:'myprofile'!E89,"1")</f>
        <v>29</v>
      </c>
      <c r="B89">
        <f>COUNTIF(myprofile!E89:'myprofile'!$E$100,"0")</f>
        <v>5</v>
      </c>
      <c r="C89">
        <f>COUNTIFS(myprofile!$E$2:'myprofile'!E89,"0")</f>
        <v>59</v>
      </c>
      <c r="D89">
        <f>COUNTIF(myprofile!E89:'myprofile'!$E$100,"1")</f>
        <v>0</v>
      </c>
      <c r="E89">
        <f t="shared" si="4"/>
        <v>7.8E-2</v>
      </c>
      <c r="F89">
        <f t="shared" si="5"/>
        <v>0.92200000000000004</v>
      </c>
      <c r="G89">
        <f t="shared" si="6"/>
        <v>1</v>
      </c>
      <c r="H89">
        <f t="shared" si="7"/>
        <v>7.8000000000000069E-2</v>
      </c>
    </row>
    <row r="90" spans="1:8" x14ac:dyDescent="0.25">
      <c r="A90">
        <f>COUNTIFS(myprofile!$E$2:'myprofile'!E90,"1")</f>
        <v>29</v>
      </c>
      <c r="B90">
        <f>COUNTIF(myprofile!E90:'myprofile'!$E$100,"0")</f>
        <v>4</v>
      </c>
      <c r="C90">
        <f>COUNTIFS(myprofile!$E$2:'myprofile'!E90,"0")</f>
        <v>60</v>
      </c>
      <c r="D90">
        <f>COUNTIF(myprofile!E90:'myprofile'!$E$100,"1")</f>
        <v>0</v>
      </c>
      <c r="E90">
        <f t="shared" si="4"/>
        <v>6.3E-2</v>
      </c>
      <c r="F90">
        <f t="shared" si="5"/>
        <v>0.93700000000000006</v>
      </c>
      <c r="G90">
        <f t="shared" si="6"/>
        <v>1</v>
      </c>
      <c r="H90">
        <f t="shared" si="7"/>
        <v>6.2999999999999945E-2</v>
      </c>
    </row>
    <row r="91" spans="1:8" x14ac:dyDescent="0.25">
      <c r="A91">
        <f>COUNTIFS(myprofile!$E$2:'myprofile'!E91,"1")</f>
        <v>29</v>
      </c>
      <c r="B91">
        <f>COUNTIF(myprofile!E91:'myprofile'!$E$100,"0")</f>
        <v>3</v>
      </c>
      <c r="C91">
        <f>COUNTIFS(myprofile!$E$2:'myprofile'!E91,"0")</f>
        <v>61</v>
      </c>
      <c r="D91">
        <f>COUNTIF(myprofile!E91:'myprofile'!$E$100,"1")</f>
        <v>0</v>
      </c>
      <c r="E91">
        <f t="shared" si="4"/>
        <v>4.7E-2</v>
      </c>
      <c r="F91">
        <f t="shared" si="5"/>
        <v>0.95299999999999996</v>
      </c>
      <c r="G91">
        <f t="shared" si="6"/>
        <v>1</v>
      </c>
      <c r="H91">
        <f t="shared" si="7"/>
        <v>4.6999999999999931E-2</v>
      </c>
    </row>
    <row r="92" spans="1:8" x14ac:dyDescent="0.25">
      <c r="A92">
        <f>COUNTIFS(myprofile!$E$2:'myprofile'!E92,"1")</f>
        <v>29</v>
      </c>
      <c r="B92">
        <f>COUNTIF(myprofile!E92:'myprofile'!$E$100,"0")</f>
        <v>2</v>
      </c>
      <c r="C92">
        <f>COUNTIFS(myprofile!$E$2:'myprofile'!E92,"0")</f>
        <v>62</v>
      </c>
      <c r="D92">
        <f>COUNTIF(myprofile!E92:'myprofile'!$E$100,"1")</f>
        <v>0</v>
      </c>
      <c r="E92">
        <f t="shared" si="4"/>
        <v>3.1E-2</v>
      </c>
      <c r="F92">
        <f t="shared" si="5"/>
        <v>0.96899999999999997</v>
      </c>
      <c r="G92">
        <f t="shared" si="6"/>
        <v>1</v>
      </c>
      <c r="H92">
        <f t="shared" si="7"/>
        <v>3.0999999999999917E-2</v>
      </c>
    </row>
    <row r="93" spans="1:8" x14ac:dyDescent="0.25">
      <c r="A93">
        <f>COUNTIFS(myprofile!$E$2:'myprofile'!E93,"1")</f>
        <v>29</v>
      </c>
      <c r="B93">
        <f>COUNTIF(myprofile!E93:'myprofile'!$E$100,"0")</f>
        <v>1</v>
      </c>
      <c r="C93">
        <f>COUNTIFS(myprofile!$E$2:'myprofile'!E93,"0")</f>
        <v>63</v>
      </c>
      <c r="D93">
        <f>COUNTIF(myprofile!E93:'myprofile'!$E$100,"1")</f>
        <v>0</v>
      </c>
      <c r="E93">
        <f t="shared" si="4"/>
        <v>1.6E-2</v>
      </c>
      <c r="F93">
        <f t="shared" si="5"/>
        <v>0.98399999999999999</v>
      </c>
      <c r="G93">
        <f t="shared" si="6"/>
        <v>1</v>
      </c>
      <c r="H93">
        <f t="shared" si="7"/>
        <v>1.6000000000000014E-2</v>
      </c>
    </row>
    <row r="94" spans="1:8" x14ac:dyDescent="0.25">
      <c r="A94">
        <f>COUNTIFS(myprofile!$E$2:'myprofile'!E94,"1")</f>
        <v>29</v>
      </c>
      <c r="B94">
        <f>COUNTIF(myprofile!E94:'myprofile'!$E$100,"0")</f>
        <v>0</v>
      </c>
      <c r="C94">
        <f>COUNTIFS(myprofile!$E$2:'myprofile'!E94,"0")</f>
        <v>63</v>
      </c>
      <c r="D94">
        <f>COUNTIF(myprofile!E94:'myprofile'!$E$100,"1")</f>
        <v>0</v>
      </c>
      <c r="E94">
        <f t="shared" si="4"/>
        <v>0</v>
      </c>
      <c r="F94">
        <f t="shared" si="5"/>
        <v>1</v>
      </c>
      <c r="G94">
        <f t="shared" si="6"/>
        <v>1</v>
      </c>
      <c r="H94">
        <f t="shared" si="7"/>
        <v>0</v>
      </c>
    </row>
    <row r="95" spans="1:8" x14ac:dyDescent="0.25">
      <c r="A95">
        <f>COUNTIFS(myprofile!$E$2:'myprofile'!E95,"1")</f>
        <v>29</v>
      </c>
      <c r="B95">
        <f>COUNTIF(myprofile!E95:'myprofile'!$E$100,"0")</f>
        <v>0</v>
      </c>
      <c r="C95">
        <f>COUNTIFS(myprofile!$E$2:'myprofile'!E95,"0")</f>
        <v>63</v>
      </c>
      <c r="D95">
        <f>COUNTIF(myprofile!E95:'myprofile'!$E$100,"1")</f>
        <v>0</v>
      </c>
      <c r="E95">
        <f t="shared" si="4"/>
        <v>0</v>
      </c>
      <c r="F95">
        <f t="shared" si="5"/>
        <v>1</v>
      </c>
      <c r="G95">
        <f t="shared" si="6"/>
        <v>1</v>
      </c>
      <c r="H95">
        <f t="shared" si="7"/>
        <v>0</v>
      </c>
    </row>
    <row r="96" spans="1:8" x14ac:dyDescent="0.25">
      <c r="A96">
        <f>COUNTIFS(myprofile!$E$2:'myprofile'!E96,"1")</f>
        <v>29</v>
      </c>
      <c r="B96">
        <f>COUNTIF(myprofile!E96:'myprofile'!$E$100,"0")</f>
        <v>0</v>
      </c>
      <c r="C96">
        <f>COUNTIFS(myprofile!$E$2:'myprofile'!E96,"0")</f>
        <v>63</v>
      </c>
      <c r="D96">
        <f>COUNTIF(myprofile!E96:'myprofile'!$E$100,"1")</f>
        <v>0</v>
      </c>
      <c r="E96">
        <f t="shared" si="4"/>
        <v>0</v>
      </c>
      <c r="F96">
        <f t="shared" si="5"/>
        <v>1</v>
      </c>
      <c r="G96">
        <f t="shared" si="6"/>
        <v>1</v>
      </c>
      <c r="H96">
        <f t="shared" si="7"/>
        <v>0</v>
      </c>
    </row>
    <row r="97" spans="1:8" x14ac:dyDescent="0.25">
      <c r="A97">
        <f>COUNTIFS(myprofile!$E$2:'myprofile'!E97,"1")</f>
        <v>29</v>
      </c>
      <c r="B97">
        <f>COUNTIF(myprofile!E97:'myprofile'!$E$100,"0")</f>
        <v>0</v>
      </c>
      <c r="C97">
        <f>COUNTIFS(myprofile!$E$2:'myprofile'!E97,"0")</f>
        <v>63</v>
      </c>
      <c r="D97">
        <f>COUNTIF(myprofile!E97:'myprofile'!$E$100,"1")</f>
        <v>0</v>
      </c>
      <c r="E97">
        <f t="shared" si="4"/>
        <v>0</v>
      </c>
      <c r="F97">
        <f t="shared" si="5"/>
        <v>1</v>
      </c>
      <c r="G97">
        <f t="shared" si="6"/>
        <v>1</v>
      </c>
      <c r="H97">
        <f t="shared" si="7"/>
        <v>0</v>
      </c>
    </row>
    <row r="98" spans="1:8" x14ac:dyDescent="0.25">
      <c r="A98">
        <f>COUNTIFS(myprofile!$E$2:'myprofile'!E98,"1")</f>
        <v>29</v>
      </c>
      <c r="B98">
        <f>COUNTIF(myprofile!E98:'myprofile'!$E$100,"0")</f>
        <v>0</v>
      </c>
      <c r="C98">
        <f>COUNTIFS(myprofile!$E$2:'myprofile'!E98,"0")</f>
        <v>63</v>
      </c>
      <c r="D98">
        <f>COUNTIF(myprofile!E98:'myprofile'!$E$100,"1")</f>
        <v>0</v>
      </c>
      <c r="E98">
        <f t="shared" si="4"/>
        <v>0</v>
      </c>
      <c r="F98">
        <f t="shared" si="5"/>
        <v>1</v>
      </c>
      <c r="G98">
        <f t="shared" si="6"/>
        <v>1</v>
      </c>
      <c r="H98">
        <f t="shared" si="7"/>
        <v>0</v>
      </c>
    </row>
    <row r="99" spans="1:8" x14ac:dyDescent="0.25">
      <c r="A99">
        <f>COUNTIFS(myprofile!$E$2:'myprofile'!E99,"1")</f>
        <v>29</v>
      </c>
      <c r="B99">
        <f>COUNTIF(myprofile!E99:'myprofile'!$E$100,"0")</f>
        <v>0</v>
      </c>
      <c r="C99">
        <f>COUNTIFS(myprofile!$E$2:'myprofile'!E99,"0")</f>
        <v>63</v>
      </c>
      <c r="D99">
        <f>COUNTIF(myprofile!E99:'myprofile'!$E$100,"1")</f>
        <v>0</v>
      </c>
      <c r="E99">
        <f t="shared" si="4"/>
        <v>0</v>
      </c>
      <c r="F99">
        <f t="shared" si="5"/>
        <v>1</v>
      </c>
      <c r="G99">
        <f t="shared" si="6"/>
        <v>1</v>
      </c>
      <c r="H99">
        <f t="shared" si="7"/>
        <v>0</v>
      </c>
    </row>
    <row r="100" spans="1:8" x14ac:dyDescent="0.25">
      <c r="A100">
        <f>COUNTIFS(myprofile!$E$2:'myprofile'!E100,"1")</f>
        <v>29</v>
      </c>
      <c r="B100">
        <f>COUNTIF(myprofile!E100:'myprofile'!$E$100,"0")</f>
        <v>0</v>
      </c>
      <c r="C100">
        <f>COUNTIFS(myprofile!$E$2:'myprofile'!E100,"0")</f>
        <v>63</v>
      </c>
      <c r="D100">
        <f>COUNTIF(myprofile!E100:'myprofile'!$E$100,"1")</f>
        <v>0</v>
      </c>
      <c r="E100">
        <f t="shared" si="4"/>
        <v>0</v>
      </c>
      <c r="F100">
        <f t="shared" si="5"/>
        <v>1</v>
      </c>
      <c r="G100">
        <f t="shared" si="6"/>
        <v>1</v>
      </c>
      <c r="H100">
        <f t="shared" si="7"/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abSelected="1" workbookViewId="0">
      <selection activeCell="Q8" sqref="Q8"/>
    </sheetView>
  </sheetViews>
  <sheetFormatPr defaultColWidth="10.875" defaultRowHeight="15.75" x14ac:dyDescent="0.25"/>
  <cols>
    <col min="1" max="8" width="10.875" style="8"/>
    <col min="9" max="10" width="10.875" style="9"/>
    <col min="11" max="16384" width="10.875" style="8"/>
  </cols>
  <sheetData>
    <row r="1" spans="1:14" x14ac:dyDescent="0.25">
      <c r="A1" s="9" t="s">
        <v>762</v>
      </c>
      <c r="B1" s="9" t="s">
        <v>763</v>
      </c>
      <c r="C1" s="9" t="s">
        <v>764</v>
      </c>
      <c r="D1" s="9" t="s">
        <v>765</v>
      </c>
      <c r="E1" s="9" t="s">
        <v>766</v>
      </c>
      <c r="F1" s="9" t="s">
        <v>767</v>
      </c>
      <c r="G1" s="9" t="s">
        <v>429</v>
      </c>
      <c r="H1" s="9" t="s">
        <v>768</v>
      </c>
      <c r="I1" s="9" t="s">
        <v>769</v>
      </c>
      <c r="J1" s="9" t="s">
        <v>514</v>
      </c>
    </row>
    <row r="2" spans="1:14" x14ac:dyDescent="0.25">
      <c r="A2" s="9" t="s">
        <v>21</v>
      </c>
      <c r="B2" s="9" t="s">
        <v>534</v>
      </c>
      <c r="C2" s="9" t="s">
        <v>770</v>
      </c>
      <c r="D2" s="9">
        <v>0</v>
      </c>
      <c r="E2" s="9">
        <v>0</v>
      </c>
      <c r="F2" s="9" t="s">
        <v>535</v>
      </c>
      <c r="G2" s="10">
        <v>1197</v>
      </c>
      <c r="H2" s="9" t="s">
        <v>536</v>
      </c>
      <c r="I2" s="9">
        <f>COUNTIF(Подсемейство!$A$2:$A$30,blast!A2)</f>
        <v>1</v>
      </c>
      <c r="J2" s="9">
        <f>COUNTIF(Млеки!$A$2:$A$100,blast!A2)</f>
        <v>1</v>
      </c>
      <c r="L2" s="8" t="s">
        <v>934</v>
      </c>
    </row>
    <row r="3" spans="1:14" x14ac:dyDescent="0.25">
      <c r="A3" s="9" t="s">
        <v>142</v>
      </c>
      <c r="B3" s="9" t="s">
        <v>537</v>
      </c>
      <c r="C3" s="9" t="s">
        <v>771</v>
      </c>
      <c r="D3" s="9">
        <v>179</v>
      </c>
      <c r="E3" s="9">
        <v>3</v>
      </c>
      <c r="F3" s="9" t="s">
        <v>535</v>
      </c>
      <c r="G3" s="10">
        <v>780</v>
      </c>
      <c r="H3" s="9" t="s">
        <v>538</v>
      </c>
      <c r="I3" s="9">
        <f>COUNTIF(Подсемейство!$A$2:$A$30,blast!A3)</f>
        <v>1</v>
      </c>
      <c r="J3" s="9">
        <f>COUNTIF(Млеки!$A$2:$A$100,blast!A3)</f>
        <v>1</v>
      </c>
      <c r="L3" s="8" t="s">
        <v>511</v>
      </c>
      <c r="M3" s="8" t="s">
        <v>522</v>
      </c>
      <c r="N3" s="8" t="s">
        <v>512</v>
      </c>
    </row>
    <row r="4" spans="1:14" x14ac:dyDescent="0.25">
      <c r="A4" s="9" t="s">
        <v>125</v>
      </c>
      <c r="B4" s="9" t="s">
        <v>539</v>
      </c>
      <c r="C4" s="9" t="s">
        <v>770</v>
      </c>
      <c r="D4" s="9">
        <v>185</v>
      </c>
      <c r="E4" s="9">
        <v>4</v>
      </c>
      <c r="F4" s="9" t="s">
        <v>535</v>
      </c>
      <c r="G4" s="10">
        <v>777</v>
      </c>
      <c r="H4" s="9" t="s">
        <v>540</v>
      </c>
      <c r="I4" s="9">
        <f>COUNTIF(Подсемейство!$A$2:$A$30,blast!A4)</f>
        <v>1</v>
      </c>
      <c r="J4" s="9">
        <f>COUNTIF(Млеки!$A$2:$A$100,blast!A4)</f>
        <v>1</v>
      </c>
      <c r="L4" s="9">
        <f>SUM(I2:I103)</f>
        <v>11</v>
      </c>
      <c r="M4" s="9">
        <f>102-11</f>
        <v>91</v>
      </c>
      <c r="N4" s="9">
        <f>30-L4</f>
        <v>19</v>
      </c>
    </row>
    <row r="5" spans="1:14" x14ac:dyDescent="0.25">
      <c r="A5" s="9" t="s">
        <v>63</v>
      </c>
      <c r="B5" s="9" t="s">
        <v>541</v>
      </c>
      <c r="C5" s="9" t="s">
        <v>772</v>
      </c>
      <c r="D5" s="9">
        <v>284</v>
      </c>
      <c r="E5" s="9">
        <v>16</v>
      </c>
      <c r="F5" s="9" t="s">
        <v>542</v>
      </c>
      <c r="G5" s="10">
        <v>387</v>
      </c>
      <c r="H5" s="9" t="s">
        <v>543</v>
      </c>
      <c r="I5" s="9">
        <f>COUNTIF(Подсемейство!$A$2:$A$30,blast!A5)</f>
        <v>0</v>
      </c>
      <c r="J5" s="9">
        <f>COUNTIF(Млеки!$A$2:$A$100,blast!A5)</f>
        <v>1</v>
      </c>
    </row>
    <row r="6" spans="1:14" x14ac:dyDescent="0.25">
      <c r="A6" s="9" t="s">
        <v>56</v>
      </c>
      <c r="B6" s="9" t="s">
        <v>544</v>
      </c>
      <c r="C6" s="9" t="s">
        <v>773</v>
      </c>
      <c r="D6" s="9">
        <v>303</v>
      </c>
      <c r="E6" s="9">
        <v>15</v>
      </c>
      <c r="F6" s="9" t="s">
        <v>545</v>
      </c>
      <c r="G6" s="10">
        <v>372</v>
      </c>
      <c r="H6" s="9" t="s">
        <v>546</v>
      </c>
      <c r="I6" s="9">
        <f>COUNTIF(Подсемейство!$A$2:$A$30,blast!A6)</f>
        <v>1</v>
      </c>
      <c r="J6" s="9">
        <f>COUNTIF(Млеки!$A$2:$A$100,blast!A6)</f>
        <v>1</v>
      </c>
      <c r="L6" s="8" t="s">
        <v>935</v>
      </c>
    </row>
    <row r="7" spans="1:14" x14ac:dyDescent="0.25">
      <c r="A7" s="9" t="s">
        <v>38</v>
      </c>
      <c r="B7" s="9" t="s">
        <v>547</v>
      </c>
      <c r="C7" s="9" t="s">
        <v>774</v>
      </c>
      <c r="D7" s="9">
        <v>302</v>
      </c>
      <c r="E7" s="9">
        <v>18</v>
      </c>
      <c r="F7" s="9" t="s">
        <v>548</v>
      </c>
      <c r="G7" s="10">
        <v>360</v>
      </c>
      <c r="H7" s="9" t="s">
        <v>549</v>
      </c>
      <c r="I7" s="9">
        <f>COUNTIF(Подсемейство!$A$2:$A$30,blast!A7)</f>
        <v>0</v>
      </c>
      <c r="J7" s="9">
        <f>COUNTIF(Млеки!$A$2:$A$100,blast!A7)</f>
        <v>1</v>
      </c>
      <c r="L7" s="8" t="s">
        <v>511</v>
      </c>
      <c r="M7" s="8" t="s">
        <v>522</v>
      </c>
      <c r="N7" s="8" t="s">
        <v>513</v>
      </c>
    </row>
    <row r="8" spans="1:14" x14ac:dyDescent="0.25">
      <c r="A8" s="9" t="s">
        <v>43</v>
      </c>
      <c r="B8" s="9" t="s">
        <v>550</v>
      </c>
      <c r="C8" s="9" t="s">
        <v>775</v>
      </c>
      <c r="D8" s="9">
        <v>357</v>
      </c>
      <c r="E8" s="9">
        <v>16</v>
      </c>
      <c r="F8" s="9" t="s">
        <v>551</v>
      </c>
      <c r="G8" s="10">
        <v>225</v>
      </c>
      <c r="H8" s="9" t="s">
        <v>552</v>
      </c>
      <c r="I8" s="9">
        <f>COUNTIF(Подсемейство!$A$2:$A$30,blast!A8)</f>
        <v>1</v>
      </c>
      <c r="J8" s="9">
        <f>COUNTIF(Млеки!$A$2:$A$100,blast!A8)</f>
        <v>1</v>
      </c>
      <c r="L8" s="9">
        <f>SUM(J2:J103)</f>
        <v>26</v>
      </c>
      <c r="M8" s="9">
        <f>102-L8</f>
        <v>76</v>
      </c>
      <c r="N8" s="9">
        <f>99-L8</f>
        <v>73</v>
      </c>
    </row>
    <row r="9" spans="1:14" x14ac:dyDescent="0.25">
      <c r="A9" s="9" t="s">
        <v>74</v>
      </c>
      <c r="B9" s="9" t="s">
        <v>553</v>
      </c>
      <c r="C9" s="9" t="s">
        <v>776</v>
      </c>
      <c r="D9" s="9">
        <v>344</v>
      </c>
      <c r="E9" s="9">
        <v>21</v>
      </c>
      <c r="F9" s="9" t="s">
        <v>554</v>
      </c>
      <c r="G9" s="10">
        <v>213</v>
      </c>
      <c r="H9" s="9" t="s">
        <v>555</v>
      </c>
      <c r="I9" s="9">
        <f>COUNTIF(Подсемейство!$A$2:$A$30,blast!A9)</f>
        <v>0</v>
      </c>
      <c r="J9" s="9">
        <f>COUNTIF(Млеки!$A$2:$A$100,blast!A9)</f>
        <v>1</v>
      </c>
    </row>
    <row r="10" spans="1:14" x14ac:dyDescent="0.25">
      <c r="A10" s="9" t="s">
        <v>16</v>
      </c>
      <c r="B10" s="9" t="s">
        <v>556</v>
      </c>
      <c r="C10" s="9" t="s">
        <v>777</v>
      </c>
      <c r="D10" s="9">
        <v>333</v>
      </c>
      <c r="E10" s="9">
        <v>15</v>
      </c>
      <c r="F10" s="9" t="s">
        <v>557</v>
      </c>
      <c r="G10" s="10">
        <v>209</v>
      </c>
      <c r="H10" s="9" t="s">
        <v>558</v>
      </c>
      <c r="I10" s="9">
        <f>COUNTIF(Подсемейство!$A$2:$A$30,blast!A10)</f>
        <v>0</v>
      </c>
      <c r="J10" s="9">
        <f>COUNTIF(Млеки!$A$2:$A$100,blast!A10)</f>
        <v>1</v>
      </c>
    </row>
    <row r="11" spans="1:14" x14ac:dyDescent="0.25">
      <c r="A11" s="9" t="s">
        <v>9</v>
      </c>
      <c r="B11" s="9" t="s">
        <v>559</v>
      </c>
      <c r="C11" s="9" t="s">
        <v>778</v>
      </c>
      <c r="D11" s="9">
        <v>319</v>
      </c>
      <c r="E11" s="9">
        <v>17</v>
      </c>
      <c r="F11" s="9" t="s">
        <v>560</v>
      </c>
      <c r="G11" s="10">
        <v>164</v>
      </c>
      <c r="H11" s="9" t="s">
        <v>561</v>
      </c>
      <c r="I11" s="9">
        <f>COUNTIF(Подсемейство!$A$2:$A$30,blast!A11)</f>
        <v>0</v>
      </c>
      <c r="J11" s="9">
        <f>COUNTIF(Млеки!$A$2:$A$100,blast!A11)</f>
        <v>1</v>
      </c>
    </row>
    <row r="12" spans="1:14" x14ac:dyDescent="0.25">
      <c r="A12" s="9" t="s">
        <v>134</v>
      </c>
      <c r="B12" s="9" t="s">
        <v>562</v>
      </c>
      <c r="C12" s="9" t="s">
        <v>779</v>
      </c>
      <c r="D12" s="9">
        <v>321</v>
      </c>
      <c r="E12" s="9">
        <v>19</v>
      </c>
      <c r="F12" s="9" t="s">
        <v>563</v>
      </c>
      <c r="G12" s="10">
        <v>163</v>
      </c>
      <c r="H12" s="9" t="s">
        <v>564</v>
      </c>
      <c r="I12" s="9">
        <f>COUNTIF(Подсемейство!$A$2:$A$30,blast!A12)</f>
        <v>1</v>
      </c>
      <c r="J12" s="9">
        <f>COUNTIF(Млеки!$A$2:$A$100,blast!A12)</f>
        <v>1</v>
      </c>
    </row>
    <row r="13" spans="1:14" x14ac:dyDescent="0.25">
      <c r="A13" s="9" t="s">
        <v>872</v>
      </c>
      <c r="B13" s="9" t="s">
        <v>565</v>
      </c>
      <c r="C13" s="9" t="s">
        <v>780</v>
      </c>
      <c r="D13" s="9">
        <v>350</v>
      </c>
      <c r="E13" s="9">
        <v>24</v>
      </c>
      <c r="F13" s="9" t="s">
        <v>566</v>
      </c>
      <c r="G13" s="10">
        <v>165</v>
      </c>
      <c r="H13" s="9" t="s">
        <v>567</v>
      </c>
      <c r="I13" s="9">
        <f>COUNTIF(Подсемейство!$A$2:$A$30,blast!A13)</f>
        <v>0</v>
      </c>
      <c r="J13" s="9">
        <f>COUNTIF(Млеки!$A$2:$A$100,blast!A13)</f>
        <v>0</v>
      </c>
    </row>
    <row r="14" spans="1:14" x14ac:dyDescent="0.25">
      <c r="A14" s="9" t="s">
        <v>129</v>
      </c>
      <c r="B14" s="9" t="s">
        <v>568</v>
      </c>
      <c r="C14" s="9" t="s">
        <v>781</v>
      </c>
      <c r="D14" s="9">
        <v>359</v>
      </c>
      <c r="E14" s="9">
        <v>19</v>
      </c>
      <c r="F14" s="9" t="s">
        <v>569</v>
      </c>
      <c r="G14" s="10">
        <v>162</v>
      </c>
      <c r="H14" s="9" t="s">
        <v>570</v>
      </c>
      <c r="I14" s="9">
        <f>COUNTIF(Подсемейство!$A$2:$A$30,blast!A14)</f>
        <v>0</v>
      </c>
      <c r="J14" s="9">
        <f>COUNTIF(Млеки!$A$2:$A$100,blast!A14)</f>
        <v>1</v>
      </c>
    </row>
    <row r="15" spans="1:14" x14ac:dyDescent="0.25">
      <c r="A15" s="9" t="s">
        <v>148</v>
      </c>
      <c r="B15" s="9" t="s">
        <v>571</v>
      </c>
      <c r="C15" s="9" t="s">
        <v>771</v>
      </c>
      <c r="D15" s="9">
        <v>355</v>
      </c>
      <c r="E15" s="9">
        <v>18</v>
      </c>
      <c r="F15" s="9" t="s">
        <v>572</v>
      </c>
      <c r="G15" s="10">
        <v>159</v>
      </c>
      <c r="H15" s="9" t="s">
        <v>570</v>
      </c>
      <c r="I15" s="9">
        <f>COUNTIF(Подсемейство!$A$2:$A$30,blast!A15)</f>
        <v>0</v>
      </c>
      <c r="J15" s="9">
        <f>COUNTIF(Млеки!$A$2:$A$100,blast!A15)</f>
        <v>1</v>
      </c>
    </row>
    <row r="16" spans="1:14" x14ac:dyDescent="0.25">
      <c r="A16" s="9" t="s">
        <v>873</v>
      </c>
      <c r="B16" s="9" t="s">
        <v>573</v>
      </c>
      <c r="C16" s="9" t="s">
        <v>781</v>
      </c>
      <c r="D16" s="9">
        <v>344</v>
      </c>
      <c r="E16" s="9">
        <v>25</v>
      </c>
      <c r="F16" s="9" t="s">
        <v>574</v>
      </c>
      <c r="G16" s="10">
        <v>157</v>
      </c>
      <c r="H16" s="9" t="s">
        <v>564</v>
      </c>
      <c r="I16" s="9">
        <f>COUNTIF(Подсемейство!$A$2:$A$30,blast!A16)</f>
        <v>0</v>
      </c>
      <c r="J16" s="9">
        <f>COUNTIF(Млеки!$A$2:$A$100,blast!A16)</f>
        <v>0</v>
      </c>
    </row>
    <row r="17" spans="1:10" x14ac:dyDescent="0.25">
      <c r="A17" s="9" t="s">
        <v>47</v>
      </c>
      <c r="B17" s="9" t="s">
        <v>575</v>
      </c>
      <c r="C17" s="9" t="s">
        <v>782</v>
      </c>
      <c r="D17" s="9">
        <v>350</v>
      </c>
      <c r="E17" s="9">
        <v>21</v>
      </c>
      <c r="F17" s="9" t="s">
        <v>576</v>
      </c>
      <c r="G17" s="10">
        <v>155</v>
      </c>
      <c r="H17" s="9" t="s">
        <v>577</v>
      </c>
      <c r="I17" s="9">
        <f>COUNTIF(Подсемейство!$A$2:$A$30,blast!A17)</f>
        <v>0</v>
      </c>
      <c r="J17" s="9">
        <f>COUNTIF(Млеки!$A$2:$A$100,blast!A17)</f>
        <v>1</v>
      </c>
    </row>
    <row r="18" spans="1:10" x14ac:dyDescent="0.25">
      <c r="A18" s="9" t="s">
        <v>122</v>
      </c>
      <c r="B18" s="9" t="s">
        <v>575</v>
      </c>
      <c r="C18" s="9" t="s">
        <v>782</v>
      </c>
      <c r="D18" s="9">
        <v>350</v>
      </c>
      <c r="E18" s="9">
        <v>21</v>
      </c>
      <c r="F18" s="9" t="s">
        <v>578</v>
      </c>
      <c r="G18" s="10">
        <v>154</v>
      </c>
      <c r="H18" s="9" t="s">
        <v>577</v>
      </c>
      <c r="I18" s="9">
        <f>COUNTIF(Подсемейство!$A$2:$A$30,blast!A18)</f>
        <v>0</v>
      </c>
      <c r="J18" s="9">
        <f>COUNTIF(Млеки!$A$2:$A$100,blast!A18)</f>
        <v>1</v>
      </c>
    </row>
    <row r="19" spans="1:10" x14ac:dyDescent="0.25">
      <c r="A19" s="9" t="s">
        <v>32</v>
      </c>
      <c r="B19" s="9" t="s">
        <v>579</v>
      </c>
      <c r="C19" s="9" t="s">
        <v>782</v>
      </c>
      <c r="D19" s="9">
        <v>351</v>
      </c>
      <c r="E19" s="9">
        <v>21</v>
      </c>
      <c r="F19" s="9" t="s">
        <v>580</v>
      </c>
      <c r="G19" s="10">
        <v>154</v>
      </c>
      <c r="H19" s="9" t="s">
        <v>581</v>
      </c>
      <c r="I19" s="9">
        <f>COUNTIF(Подсемейство!$A$2:$A$30,blast!A19)</f>
        <v>0</v>
      </c>
      <c r="J19" s="9">
        <f>COUNTIF(Млеки!$A$2:$A$100,blast!A19)</f>
        <v>1</v>
      </c>
    </row>
    <row r="20" spans="1:10" x14ac:dyDescent="0.25">
      <c r="A20" s="9" t="s">
        <v>138</v>
      </c>
      <c r="B20" s="9" t="s">
        <v>582</v>
      </c>
      <c r="C20" s="9" t="s">
        <v>783</v>
      </c>
      <c r="D20" s="9">
        <v>312</v>
      </c>
      <c r="E20" s="9">
        <v>19</v>
      </c>
      <c r="F20" s="9" t="s">
        <v>583</v>
      </c>
      <c r="G20" s="10">
        <v>151</v>
      </c>
      <c r="H20" s="9" t="s">
        <v>584</v>
      </c>
      <c r="I20" s="9">
        <f>COUNTIF(Подсемейство!$A$2:$A$30,blast!A20)</f>
        <v>0</v>
      </c>
      <c r="J20" s="9">
        <f>COUNTIF(Млеки!$A$2:$A$100,blast!A20)</f>
        <v>1</v>
      </c>
    </row>
    <row r="21" spans="1:10" x14ac:dyDescent="0.25">
      <c r="A21" s="9" t="s">
        <v>51</v>
      </c>
      <c r="B21" s="9" t="s">
        <v>585</v>
      </c>
      <c r="C21" s="9" t="s">
        <v>784</v>
      </c>
      <c r="D21" s="9">
        <v>346</v>
      </c>
      <c r="E21" s="9">
        <v>23</v>
      </c>
      <c r="F21" s="9" t="s">
        <v>586</v>
      </c>
      <c r="G21" s="10">
        <v>152</v>
      </c>
      <c r="H21" s="9" t="s">
        <v>587</v>
      </c>
      <c r="I21" s="9">
        <f>COUNTIF(Подсемейство!$A$2:$A$30,blast!A21)</f>
        <v>0</v>
      </c>
      <c r="J21" s="9">
        <f>COUNTIF(Млеки!$A$2:$A$100,blast!A21)</f>
        <v>1</v>
      </c>
    </row>
    <row r="22" spans="1:10" x14ac:dyDescent="0.25">
      <c r="A22" s="9" t="s">
        <v>59</v>
      </c>
      <c r="B22" s="9" t="s">
        <v>588</v>
      </c>
      <c r="C22" s="9" t="s">
        <v>783</v>
      </c>
      <c r="D22" s="9">
        <v>313</v>
      </c>
      <c r="E22" s="9">
        <v>19</v>
      </c>
      <c r="F22" s="9" t="s">
        <v>589</v>
      </c>
      <c r="G22" s="10">
        <v>150</v>
      </c>
      <c r="H22" s="9" t="s">
        <v>584</v>
      </c>
      <c r="I22" s="9">
        <f>COUNTIF(Подсемейство!$A$2:$A$30,blast!A22)</f>
        <v>0</v>
      </c>
      <c r="J22" s="9">
        <f>COUNTIF(Млеки!$A$2:$A$100,blast!A22)</f>
        <v>1</v>
      </c>
    </row>
    <row r="23" spans="1:10" x14ac:dyDescent="0.25">
      <c r="A23" s="9" t="s">
        <v>53</v>
      </c>
      <c r="B23" s="9" t="s">
        <v>590</v>
      </c>
      <c r="C23" s="9" t="s">
        <v>785</v>
      </c>
      <c r="D23" s="9">
        <v>309</v>
      </c>
      <c r="E23" s="9">
        <v>15</v>
      </c>
      <c r="F23" s="9" t="s">
        <v>591</v>
      </c>
      <c r="G23" s="10">
        <v>141</v>
      </c>
      <c r="H23" s="9" t="s">
        <v>592</v>
      </c>
      <c r="I23" s="9">
        <f>COUNTIF(Подсемейство!$A$2:$A$30,blast!A23)</f>
        <v>1</v>
      </c>
      <c r="J23" s="9">
        <f>COUNTIF(Млеки!$A$2:$A$100,blast!A23)</f>
        <v>1</v>
      </c>
    </row>
    <row r="24" spans="1:10" x14ac:dyDescent="0.25">
      <c r="A24" s="9" t="s">
        <v>26</v>
      </c>
      <c r="B24" s="9" t="s">
        <v>593</v>
      </c>
      <c r="C24" s="9" t="s">
        <v>786</v>
      </c>
      <c r="D24" s="9">
        <v>322</v>
      </c>
      <c r="E24" s="9">
        <v>14</v>
      </c>
      <c r="F24" s="9" t="s">
        <v>594</v>
      </c>
      <c r="G24" s="10">
        <v>135</v>
      </c>
      <c r="H24" s="9" t="s">
        <v>595</v>
      </c>
      <c r="I24" s="9">
        <f>COUNTIF(Подсемейство!$A$2:$A$30,blast!A24)</f>
        <v>1</v>
      </c>
      <c r="J24" s="9">
        <f>COUNTIF(Млеки!$A$2:$A$100,blast!A24)</f>
        <v>1</v>
      </c>
    </row>
    <row r="25" spans="1:10" x14ac:dyDescent="0.25">
      <c r="A25" s="9" t="s">
        <v>70</v>
      </c>
      <c r="B25" s="9" t="s">
        <v>596</v>
      </c>
      <c r="C25" s="9" t="s">
        <v>787</v>
      </c>
      <c r="D25" s="9">
        <v>343</v>
      </c>
      <c r="E25" s="9">
        <v>16</v>
      </c>
      <c r="F25" s="9" t="s">
        <v>597</v>
      </c>
      <c r="G25" s="10">
        <v>122</v>
      </c>
      <c r="H25" s="9" t="s">
        <v>598</v>
      </c>
      <c r="I25" s="9">
        <f>COUNTIF(Подсемейство!$A$2:$A$30,blast!A25)</f>
        <v>1</v>
      </c>
      <c r="J25" s="9">
        <f>COUNTIF(Млеки!$A$2:$A$100,blast!A25)</f>
        <v>1</v>
      </c>
    </row>
    <row r="26" spans="1:10" x14ac:dyDescent="0.25">
      <c r="A26" s="9" t="s">
        <v>874</v>
      </c>
      <c r="B26" s="9" t="s">
        <v>599</v>
      </c>
      <c r="C26" s="9" t="s">
        <v>788</v>
      </c>
      <c r="D26" s="9">
        <v>220</v>
      </c>
      <c r="E26" s="9">
        <v>11</v>
      </c>
      <c r="F26" s="9" t="s">
        <v>600</v>
      </c>
      <c r="G26" s="10">
        <v>113</v>
      </c>
      <c r="H26" s="9" t="s">
        <v>601</v>
      </c>
      <c r="I26" s="9">
        <f>COUNTIF(Подсемейство!$A$2:$A$30,blast!A26)</f>
        <v>0</v>
      </c>
      <c r="J26" s="9">
        <f>COUNTIF(Млеки!$A$2:$A$100,blast!A26)</f>
        <v>0</v>
      </c>
    </row>
    <row r="27" spans="1:10" x14ac:dyDescent="0.25">
      <c r="A27" s="9" t="s">
        <v>66</v>
      </c>
      <c r="B27" s="9" t="s">
        <v>602</v>
      </c>
      <c r="C27" s="9" t="s">
        <v>789</v>
      </c>
      <c r="D27" s="9">
        <v>268</v>
      </c>
      <c r="E27" s="9">
        <v>16</v>
      </c>
      <c r="F27" s="9" t="s">
        <v>603</v>
      </c>
      <c r="G27" s="10">
        <v>113</v>
      </c>
      <c r="H27" s="9" t="s">
        <v>604</v>
      </c>
      <c r="I27" s="9">
        <f>COUNTIF(Подсемейство!$A$2:$A$30,blast!A27)</f>
        <v>0</v>
      </c>
      <c r="J27" s="9">
        <f>COUNTIF(Млеки!$A$2:$A$100,blast!A27)</f>
        <v>1</v>
      </c>
    </row>
    <row r="28" spans="1:10" x14ac:dyDescent="0.25">
      <c r="A28" s="9" t="s">
        <v>875</v>
      </c>
      <c r="B28" s="9" t="s">
        <v>605</v>
      </c>
      <c r="C28" s="9" t="s">
        <v>790</v>
      </c>
      <c r="D28" s="9">
        <v>243</v>
      </c>
      <c r="E28" s="9">
        <v>15</v>
      </c>
      <c r="F28" s="9" t="s">
        <v>606</v>
      </c>
      <c r="G28" s="10">
        <v>103</v>
      </c>
      <c r="H28" s="9" t="s">
        <v>607</v>
      </c>
      <c r="I28" s="9">
        <f>COUNTIF(Подсемейство!$A$2:$A$30,blast!A28)</f>
        <v>0</v>
      </c>
      <c r="J28" s="9">
        <f>COUNTIF(Млеки!$A$2:$A$100,blast!A28)</f>
        <v>0</v>
      </c>
    </row>
    <row r="29" spans="1:10" x14ac:dyDescent="0.25">
      <c r="A29" s="9" t="s">
        <v>876</v>
      </c>
      <c r="B29" s="9" t="s">
        <v>608</v>
      </c>
      <c r="C29" s="9" t="s">
        <v>791</v>
      </c>
      <c r="D29" s="9">
        <v>201</v>
      </c>
      <c r="E29" s="9">
        <v>11</v>
      </c>
      <c r="F29" s="9" t="s">
        <v>609</v>
      </c>
      <c r="G29" s="9">
        <v>99.4</v>
      </c>
      <c r="H29" s="9" t="s">
        <v>610</v>
      </c>
      <c r="I29" s="9">
        <f>COUNTIF(Подсемейство!$A$2:$A$30,blast!A29)</f>
        <v>0</v>
      </c>
      <c r="J29" s="9">
        <f>COUNTIF(Млеки!$A$2:$A$100,blast!A29)</f>
        <v>0</v>
      </c>
    </row>
    <row r="30" spans="1:10" x14ac:dyDescent="0.25">
      <c r="A30" s="9" t="s">
        <v>877</v>
      </c>
      <c r="B30" s="9" t="s">
        <v>611</v>
      </c>
      <c r="C30" s="9" t="s">
        <v>788</v>
      </c>
      <c r="D30" s="9">
        <v>222</v>
      </c>
      <c r="E30" s="9">
        <v>12</v>
      </c>
      <c r="F30" s="9" t="s">
        <v>612</v>
      </c>
      <c r="G30" s="9">
        <v>91.7</v>
      </c>
      <c r="H30" s="9" t="s">
        <v>613</v>
      </c>
      <c r="I30" s="9">
        <f>COUNTIF(Подсемейство!$A$2:$A$30,blast!A30)</f>
        <v>0</v>
      </c>
      <c r="J30" s="9">
        <f>COUNTIF(Млеки!$A$2:$A$100,blast!A30)</f>
        <v>0</v>
      </c>
    </row>
    <row r="31" spans="1:10" x14ac:dyDescent="0.25">
      <c r="A31" s="9" t="s">
        <v>164</v>
      </c>
      <c r="B31" s="9" t="s">
        <v>614</v>
      </c>
      <c r="C31" s="9" t="s">
        <v>792</v>
      </c>
      <c r="D31" s="9">
        <v>92</v>
      </c>
      <c r="E31" s="9">
        <v>4</v>
      </c>
      <c r="F31" s="9" t="s">
        <v>615</v>
      </c>
      <c r="G31" s="9">
        <v>66.2</v>
      </c>
      <c r="H31" s="9" t="s">
        <v>616</v>
      </c>
      <c r="I31" s="9">
        <f>COUNTIF(Подсемейство!$A$2:$A$30,blast!A31)</f>
        <v>1</v>
      </c>
      <c r="J31" s="9">
        <f>COUNTIF(Млеки!$A$2:$A$100,blast!A31)</f>
        <v>1</v>
      </c>
    </row>
    <row r="32" spans="1:10" x14ac:dyDescent="0.25">
      <c r="A32" s="9" t="s">
        <v>78</v>
      </c>
      <c r="B32" s="9" t="s">
        <v>617</v>
      </c>
      <c r="C32" s="9" t="s">
        <v>793</v>
      </c>
      <c r="D32" s="9">
        <v>168</v>
      </c>
      <c r="E32" s="9">
        <v>10</v>
      </c>
      <c r="F32" s="9" t="s">
        <v>618</v>
      </c>
      <c r="G32" s="9">
        <v>64.7</v>
      </c>
      <c r="H32" s="9" t="s">
        <v>619</v>
      </c>
      <c r="I32" s="9">
        <f>COUNTIF(Подсемейство!$A$2:$A$30,blast!A32)</f>
        <v>0</v>
      </c>
      <c r="J32" s="9">
        <f>COUNTIF(Млеки!$A$2:$A$100,blast!A32)</f>
        <v>1</v>
      </c>
    </row>
    <row r="33" spans="1:11" x14ac:dyDescent="0.25">
      <c r="A33" s="9" t="s">
        <v>161</v>
      </c>
      <c r="B33" s="9" t="s">
        <v>620</v>
      </c>
      <c r="C33" s="9" t="s">
        <v>794</v>
      </c>
      <c r="D33" s="9">
        <v>105</v>
      </c>
      <c r="E33" s="9">
        <v>6</v>
      </c>
      <c r="F33" s="9" t="s">
        <v>621</v>
      </c>
      <c r="G33" s="9">
        <v>60.1</v>
      </c>
      <c r="H33" s="9" t="s">
        <v>622</v>
      </c>
      <c r="I33" s="9">
        <f>COUNTIF(Подсемейство!$A$2:$A$30,blast!A33)</f>
        <v>1</v>
      </c>
      <c r="J33" s="9">
        <f>COUNTIF(Млеки!$A$2:$A$100,blast!A33)</f>
        <v>1</v>
      </c>
    </row>
    <row r="34" spans="1:11" x14ac:dyDescent="0.25">
      <c r="A34" s="9" t="s">
        <v>878</v>
      </c>
      <c r="B34" s="9" t="s">
        <v>623</v>
      </c>
      <c r="C34" s="9" t="s">
        <v>795</v>
      </c>
      <c r="D34" s="9">
        <v>102</v>
      </c>
      <c r="E34" s="9">
        <v>7</v>
      </c>
      <c r="F34" s="9" t="s">
        <v>624</v>
      </c>
      <c r="G34" s="9">
        <v>51.2</v>
      </c>
      <c r="H34" s="9" t="s">
        <v>625</v>
      </c>
      <c r="I34" s="9">
        <f>COUNTIF(Подсемейство!$A$2:$A$30,blast!A34)</f>
        <v>0</v>
      </c>
      <c r="J34" s="9">
        <f>COUNTIF(Млеки!$A$2:$A$100,blast!A34)</f>
        <v>0</v>
      </c>
    </row>
    <row r="35" spans="1:11" x14ac:dyDescent="0.25">
      <c r="A35" s="9" t="s">
        <v>879</v>
      </c>
      <c r="B35" s="9" t="s">
        <v>626</v>
      </c>
      <c r="C35" s="9" t="s">
        <v>796</v>
      </c>
      <c r="D35" s="9">
        <v>141</v>
      </c>
      <c r="E35" s="9">
        <v>10</v>
      </c>
      <c r="F35" s="9" t="s">
        <v>627</v>
      </c>
      <c r="G35" s="9">
        <v>48.1</v>
      </c>
      <c r="H35" s="9" t="s">
        <v>628</v>
      </c>
      <c r="I35" s="9">
        <f>COUNTIF(Подсемейство!$A$2:$A$30,blast!A35)</f>
        <v>0</v>
      </c>
      <c r="J35" s="9">
        <f>COUNTIF(Млеки!$A$2:$A$100,blast!A35)</f>
        <v>0</v>
      </c>
    </row>
    <row r="36" spans="1:11" x14ac:dyDescent="0.25">
      <c r="A36" s="9" t="s">
        <v>880</v>
      </c>
      <c r="B36" s="9" t="s">
        <v>629</v>
      </c>
      <c r="C36" s="9" t="s">
        <v>797</v>
      </c>
      <c r="D36" s="9">
        <v>63</v>
      </c>
      <c r="E36" s="9">
        <v>2</v>
      </c>
      <c r="F36" s="9" t="s">
        <v>630</v>
      </c>
      <c r="G36" s="9">
        <v>44.7</v>
      </c>
      <c r="H36" s="9" t="s">
        <v>631</v>
      </c>
      <c r="I36" s="9">
        <f>COUNTIF(Подсемейство!$A$2:$A$30,blast!A36)</f>
        <v>0</v>
      </c>
      <c r="J36" s="9">
        <f>COUNTIF(Млеки!$A$2:$A$100,blast!A36)</f>
        <v>0</v>
      </c>
    </row>
    <row r="37" spans="1:11" x14ac:dyDescent="0.25">
      <c r="A37" s="9" t="s">
        <v>881</v>
      </c>
      <c r="B37" s="9" t="s">
        <v>632</v>
      </c>
      <c r="C37" s="9" t="s">
        <v>798</v>
      </c>
      <c r="D37" s="9">
        <v>132</v>
      </c>
      <c r="E37" s="9">
        <v>6</v>
      </c>
      <c r="F37" s="9" t="s">
        <v>633</v>
      </c>
      <c r="G37" s="9">
        <v>40.4</v>
      </c>
      <c r="H37" s="9" t="s">
        <v>634</v>
      </c>
      <c r="I37" s="9">
        <f>COUNTIF(Подсемейство!$A$2:$A$30,blast!A37)</f>
        <v>0</v>
      </c>
      <c r="J37" s="9">
        <f>COUNTIF(Млеки!$A$2:$A$100,blast!A37)</f>
        <v>0</v>
      </c>
    </row>
    <row r="38" spans="1:11" x14ac:dyDescent="0.25">
      <c r="A38" s="9" t="s">
        <v>881</v>
      </c>
      <c r="B38" s="9" t="s">
        <v>635</v>
      </c>
      <c r="C38" s="9" t="s">
        <v>799</v>
      </c>
      <c r="D38" s="9">
        <v>168</v>
      </c>
      <c r="E38" s="9">
        <v>12</v>
      </c>
      <c r="F38" s="9" t="s">
        <v>636</v>
      </c>
      <c r="G38" s="9">
        <v>39.700000000000003</v>
      </c>
      <c r="H38" s="9" t="s">
        <v>637</v>
      </c>
      <c r="I38" s="9">
        <f>COUNTIF(Подсемейство!$A$2:$A$30,blast!A38)</f>
        <v>0</v>
      </c>
      <c r="J38" s="9">
        <f>COUNTIF(Млеки!$A$2:$A$100,blast!A38)</f>
        <v>0</v>
      </c>
      <c r="K38" s="1"/>
    </row>
    <row r="39" spans="1:11" x14ac:dyDescent="0.25">
      <c r="A39" s="9" t="s">
        <v>881</v>
      </c>
      <c r="B39" s="9" t="s">
        <v>638</v>
      </c>
      <c r="C39" s="9" t="s">
        <v>800</v>
      </c>
      <c r="D39" s="9">
        <v>91</v>
      </c>
      <c r="E39" s="9">
        <v>7</v>
      </c>
      <c r="F39" s="9" t="s">
        <v>801</v>
      </c>
      <c r="G39" s="9">
        <v>35</v>
      </c>
      <c r="H39" s="9" t="s">
        <v>639</v>
      </c>
      <c r="I39" s="9">
        <f>COUNTIF(Подсемейство!$A$2:$A$30,blast!A39)</f>
        <v>0</v>
      </c>
      <c r="J39" s="9">
        <f>COUNTIF(Млеки!$A$2:$A$100,blast!A39)</f>
        <v>0</v>
      </c>
    </row>
    <row r="40" spans="1:11" x14ac:dyDescent="0.25">
      <c r="A40" s="9" t="s">
        <v>881</v>
      </c>
      <c r="B40" s="9" t="s">
        <v>640</v>
      </c>
      <c r="C40" s="9" t="s">
        <v>802</v>
      </c>
      <c r="D40" s="9">
        <v>117</v>
      </c>
      <c r="E40" s="9">
        <v>10</v>
      </c>
      <c r="F40" s="9" t="s">
        <v>803</v>
      </c>
      <c r="G40" s="9">
        <v>32.299999999999997</v>
      </c>
      <c r="H40" s="9" t="s">
        <v>641</v>
      </c>
      <c r="I40" s="9">
        <f>COUNTIF(Подсемейство!$A$2:$A$30,blast!A40)</f>
        <v>0</v>
      </c>
      <c r="J40" s="9">
        <f>COUNTIF(Млеки!$A$2:$A$100,blast!A40)</f>
        <v>0</v>
      </c>
    </row>
    <row r="41" spans="1:11" x14ac:dyDescent="0.25">
      <c r="A41" s="9" t="s">
        <v>881</v>
      </c>
      <c r="B41" s="9" t="s">
        <v>642</v>
      </c>
      <c r="C41" s="9" t="s">
        <v>804</v>
      </c>
      <c r="D41" s="9">
        <v>141</v>
      </c>
      <c r="E41" s="9">
        <v>9</v>
      </c>
      <c r="F41" s="9" t="s">
        <v>805</v>
      </c>
      <c r="G41" s="9">
        <v>31.2</v>
      </c>
      <c r="H41" s="9" t="s">
        <v>643</v>
      </c>
      <c r="I41" s="9">
        <f>COUNTIF(Подсемейство!$A$2:$A$30,blast!A41)</f>
        <v>0</v>
      </c>
      <c r="J41" s="9">
        <f>COUNTIF(Млеки!$A$2:$A$100,blast!A41)</f>
        <v>0</v>
      </c>
    </row>
    <row r="42" spans="1:11" x14ac:dyDescent="0.25">
      <c r="A42" s="9" t="s">
        <v>881</v>
      </c>
      <c r="B42" s="9" t="s">
        <v>644</v>
      </c>
      <c r="C42" s="9" t="s">
        <v>806</v>
      </c>
      <c r="D42" s="9">
        <v>95</v>
      </c>
      <c r="E42" s="9">
        <v>7</v>
      </c>
      <c r="F42" s="9" t="s">
        <v>807</v>
      </c>
      <c r="G42" s="9">
        <v>30</v>
      </c>
      <c r="H42" s="9" t="s">
        <v>645</v>
      </c>
      <c r="I42" s="9">
        <f>COUNTIF(Подсемейство!$A$2:$A$30,blast!A42)</f>
        <v>0</v>
      </c>
      <c r="J42" s="9">
        <f>COUNTIF(Млеки!$A$2:$A$100,blast!A42)</f>
        <v>0</v>
      </c>
    </row>
    <row r="43" spans="1:11" x14ac:dyDescent="0.25">
      <c r="A43" s="9" t="s">
        <v>882</v>
      </c>
      <c r="B43" s="9" t="s">
        <v>646</v>
      </c>
      <c r="C43" s="9" t="s">
        <v>808</v>
      </c>
      <c r="D43" s="9">
        <v>201</v>
      </c>
      <c r="E43" s="9">
        <v>17</v>
      </c>
      <c r="F43" s="9" t="s">
        <v>647</v>
      </c>
      <c r="G43" s="9">
        <v>39.700000000000003</v>
      </c>
      <c r="H43" s="9" t="s">
        <v>648</v>
      </c>
      <c r="I43" s="9">
        <f>COUNTIF(Подсемейство!$A$2:$A$30,blast!A43)</f>
        <v>0</v>
      </c>
      <c r="J43" s="9">
        <f>COUNTIF(Млеки!$A$2:$A$100,blast!A43)</f>
        <v>0</v>
      </c>
    </row>
    <row r="44" spans="1:11" x14ac:dyDescent="0.25">
      <c r="A44" s="9" t="s">
        <v>883</v>
      </c>
      <c r="B44" s="9" t="s">
        <v>649</v>
      </c>
      <c r="C44" s="9" t="s">
        <v>809</v>
      </c>
      <c r="D44" s="9">
        <v>95</v>
      </c>
      <c r="E44" s="9">
        <v>7</v>
      </c>
      <c r="F44" s="9" t="s">
        <v>650</v>
      </c>
      <c r="G44" s="9">
        <v>38.9</v>
      </c>
      <c r="H44" s="9" t="s">
        <v>651</v>
      </c>
      <c r="I44" s="9">
        <f>COUNTIF(Подсемейство!$A$2:$A$30,blast!A44)</f>
        <v>0</v>
      </c>
      <c r="J44" s="9">
        <f>COUNTIF(Млеки!$A$2:$A$100,blast!A44)</f>
        <v>0</v>
      </c>
    </row>
    <row r="45" spans="1:11" x14ac:dyDescent="0.25">
      <c r="A45" s="9" t="s">
        <v>884</v>
      </c>
      <c r="B45" s="9" t="s">
        <v>652</v>
      </c>
      <c r="C45" s="9" t="s">
        <v>799</v>
      </c>
      <c r="D45" s="9">
        <v>195</v>
      </c>
      <c r="E45" s="9">
        <v>13</v>
      </c>
      <c r="F45" s="9" t="s">
        <v>653</v>
      </c>
      <c r="G45" s="9">
        <v>38.9</v>
      </c>
      <c r="H45" s="9" t="s">
        <v>654</v>
      </c>
      <c r="I45" s="9">
        <f>COUNTIF(Подсемейство!$A$2:$A$30,blast!A45)</f>
        <v>0</v>
      </c>
      <c r="J45" s="9">
        <f>COUNTIF(Млеки!$A$2:$A$100,blast!A45)</f>
        <v>0</v>
      </c>
    </row>
    <row r="46" spans="1:11" x14ac:dyDescent="0.25">
      <c r="A46" s="9" t="s">
        <v>885</v>
      </c>
      <c r="B46" s="9" t="s">
        <v>655</v>
      </c>
      <c r="C46" s="9" t="s">
        <v>810</v>
      </c>
      <c r="D46" s="9">
        <v>150</v>
      </c>
      <c r="E46" s="9">
        <v>12</v>
      </c>
      <c r="F46" s="9" t="s">
        <v>653</v>
      </c>
      <c r="G46" s="9">
        <v>38.5</v>
      </c>
      <c r="H46" s="9" t="s">
        <v>656</v>
      </c>
      <c r="I46" s="9">
        <f>COUNTIF(Подсемейство!$A$2:$A$30,blast!A46)</f>
        <v>0</v>
      </c>
      <c r="J46" s="9">
        <f>COUNTIF(Млеки!$A$2:$A$100,blast!A46)</f>
        <v>0</v>
      </c>
    </row>
    <row r="47" spans="1:11" x14ac:dyDescent="0.25">
      <c r="A47" s="9" t="s">
        <v>886</v>
      </c>
      <c r="B47" s="9" t="s">
        <v>655</v>
      </c>
      <c r="C47" s="9" t="s">
        <v>810</v>
      </c>
      <c r="D47" s="9">
        <v>150</v>
      </c>
      <c r="E47" s="9">
        <v>12</v>
      </c>
      <c r="F47" s="9" t="s">
        <v>657</v>
      </c>
      <c r="G47" s="9">
        <v>38.1</v>
      </c>
      <c r="H47" s="9" t="s">
        <v>656</v>
      </c>
      <c r="I47" s="9">
        <f>COUNTIF(Подсемейство!$A$2:$A$30,blast!A47)</f>
        <v>0</v>
      </c>
      <c r="J47" s="9">
        <f>COUNTIF(Млеки!$A$2:$A$100,blast!A47)</f>
        <v>0</v>
      </c>
    </row>
    <row r="48" spans="1:11" x14ac:dyDescent="0.25">
      <c r="A48" s="9" t="s">
        <v>887</v>
      </c>
      <c r="B48" s="9" t="s">
        <v>655</v>
      </c>
      <c r="C48" s="9" t="s">
        <v>810</v>
      </c>
      <c r="D48" s="9">
        <v>150</v>
      </c>
      <c r="E48" s="9">
        <v>12</v>
      </c>
      <c r="F48" s="9" t="s">
        <v>658</v>
      </c>
      <c r="G48" s="9">
        <v>38.1</v>
      </c>
      <c r="H48" s="9" t="s">
        <v>656</v>
      </c>
      <c r="I48" s="9">
        <f>COUNTIF(Подсемейство!$A$2:$A$30,blast!A48)</f>
        <v>0</v>
      </c>
      <c r="J48" s="9">
        <f>COUNTIF(Млеки!$A$2:$A$100,blast!A48)</f>
        <v>0</v>
      </c>
    </row>
    <row r="49" spans="1:12" x14ac:dyDescent="0.25">
      <c r="A49" s="9" t="s">
        <v>888</v>
      </c>
      <c r="B49" s="9" t="s">
        <v>659</v>
      </c>
      <c r="C49" s="9" t="s">
        <v>811</v>
      </c>
      <c r="D49" s="9">
        <v>185</v>
      </c>
      <c r="E49" s="9">
        <v>15</v>
      </c>
      <c r="F49" s="9" t="s">
        <v>660</v>
      </c>
      <c r="G49" s="9">
        <v>38.1</v>
      </c>
      <c r="H49" s="9" t="s">
        <v>661</v>
      </c>
      <c r="I49" s="9">
        <f>COUNTIF(Подсемейство!$A$2:$A$30,blast!A49)</f>
        <v>0</v>
      </c>
      <c r="J49" s="9">
        <f>COUNTIF(Млеки!$A$2:$A$100,blast!A49)</f>
        <v>0</v>
      </c>
    </row>
    <row r="50" spans="1:12" x14ac:dyDescent="0.25">
      <c r="A50" s="9" t="s">
        <v>889</v>
      </c>
      <c r="B50" s="9" t="s">
        <v>662</v>
      </c>
      <c r="C50" s="9" t="s">
        <v>812</v>
      </c>
      <c r="D50" s="9">
        <v>128</v>
      </c>
      <c r="E50" s="9">
        <v>6</v>
      </c>
      <c r="F50" s="9" t="s">
        <v>663</v>
      </c>
      <c r="G50" s="9">
        <v>38.1</v>
      </c>
      <c r="H50" s="9" t="s">
        <v>664</v>
      </c>
      <c r="I50" s="9">
        <f>COUNTIF(Подсемейство!$A$2:$A$30,blast!A50)</f>
        <v>0</v>
      </c>
      <c r="J50" s="9">
        <f>COUNTIF(Млеки!$A$2:$A$100,blast!A50)</f>
        <v>0</v>
      </c>
      <c r="K50" s="1"/>
    </row>
    <row r="51" spans="1:12" x14ac:dyDescent="0.25">
      <c r="A51" s="9" t="s">
        <v>889</v>
      </c>
      <c r="B51" s="9" t="s">
        <v>665</v>
      </c>
      <c r="C51" s="9" t="s">
        <v>806</v>
      </c>
      <c r="D51" s="9">
        <v>88</v>
      </c>
      <c r="E51" s="9">
        <v>7</v>
      </c>
      <c r="F51" s="9" t="s">
        <v>813</v>
      </c>
      <c r="G51" s="9">
        <v>35.4</v>
      </c>
      <c r="H51" s="9" t="s">
        <v>666</v>
      </c>
      <c r="I51" s="9">
        <f>COUNTIF(Подсемейство!$A$2:$A$30,blast!A51)</f>
        <v>0</v>
      </c>
      <c r="J51" s="9">
        <f>COUNTIF(Млеки!$A$2:$A$100,blast!A51)</f>
        <v>0</v>
      </c>
      <c r="K51" s="1"/>
    </row>
    <row r="52" spans="1:12" x14ac:dyDescent="0.25">
      <c r="A52" s="9" t="s">
        <v>889</v>
      </c>
      <c r="B52" s="9" t="s">
        <v>667</v>
      </c>
      <c r="C52" s="9" t="s">
        <v>814</v>
      </c>
      <c r="D52" s="9">
        <v>120</v>
      </c>
      <c r="E52" s="9">
        <v>10</v>
      </c>
      <c r="F52" s="9" t="s">
        <v>801</v>
      </c>
      <c r="G52" s="9">
        <v>35</v>
      </c>
      <c r="H52" s="9" t="s">
        <v>668</v>
      </c>
      <c r="I52" s="9">
        <f>COUNTIF(Подсемейство!$A$2:$A$30,blast!A52)</f>
        <v>0</v>
      </c>
      <c r="J52" s="9">
        <f>COUNTIF(Млеки!$A$2:$A$100,blast!A52)</f>
        <v>0</v>
      </c>
      <c r="K52" s="1"/>
    </row>
    <row r="53" spans="1:12" x14ac:dyDescent="0.25">
      <c r="A53" s="9" t="s">
        <v>889</v>
      </c>
      <c r="B53" s="9" t="s">
        <v>669</v>
      </c>
      <c r="C53" s="9" t="s">
        <v>800</v>
      </c>
      <c r="D53" s="9">
        <v>90</v>
      </c>
      <c r="E53" s="9">
        <v>7</v>
      </c>
      <c r="F53" s="9" t="s">
        <v>815</v>
      </c>
      <c r="G53" s="9">
        <v>33.5</v>
      </c>
      <c r="H53" s="9" t="s">
        <v>670</v>
      </c>
      <c r="I53" s="9">
        <f>COUNTIF(Подсемейство!$A$2:$A$30,blast!A53)</f>
        <v>0</v>
      </c>
      <c r="J53" s="9">
        <f>COUNTIF(Млеки!$A$2:$A$100,blast!A53)</f>
        <v>0</v>
      </c>
      <c r="L53" s="1"/>
    </row>
    <row r="54" spans="1:12" x14ac:dyDescent="0.25">
      <c r="A54" s="9" t="s">
        <v>889</v>
      </c>
      <c r="B54" s="9" t="s">
        <v>671</v>
      </c>
      <c r="C54" s="9" t="s">
        <v>816</v>
      </c>
      <c r="D54" s="9">
        <v>134</v>
      </c>
      <c r="E54" s="9">
        <v>11</v>
      </c>
      <c r="F54" s="9" t="s">
        <v>817</v>
      </c>
      <c r="G54" s="9">
        <v>30.8</v>
      </c>
      <c r="H54" s="9" t="s">
        <v>672</v>
      </c>
      <c r="I54" s="9">
        <f>COUNTIF(Подсемейство!$A$2:$A$30,blast!A54)</f>
        <v>0</v>
      </c>
      <c r="J54" s="9">
        <f>COUNTIF(Млеки!$A$2:$A$100,blast!A54)</f>
        <v>0</v>
      </c>
    </row>
    <row r="55" spans="1:12" x14ac:dyDescent="0.25">
      <c r="A55" s="9" t="s">
        <v>889</v>
      </c>
      <c r="B55" s="9" t="s">
        <v>644</v>
      </c>
      <c r="C55" s="9" t="s">
        <v>806</v>
      </c>
      <c r="D55" s="9">
        <v>95</v>
      </c>
      <c r="E55" s="9">
        <v>7</v>
      </c>
      <c r="F55" s="9" t="s">
        <v>818</v>
      </c>
      <c r="G55" s="9">
        <v>30</v>
      </c>
      <c r="H55" s="9" t="s">
        <v>673</v>
      </c>
      <c r="I55" s="9">
        <f>COUNTIF(Подсемейство!$A$2:$A$30,blast!A55)</f>
        <v>0</v>
      </c>
      <c r="J55" s="9">
        <f>COUNTIF(Млеки!$A$2:$A$100,blast!A55)</f>
        <v>0</v>
      </c>
    </row>
    <row r="56" spans="1:12" x14ac:dyDescent="0.25">
      <c r="A56" s="9" t="s">
        <v>889</v>
      </c>
      <c r="B56" s="9" t="s">
        <v>674</v>
      </c>
      <c r="C56" s="9" t="s">
        <v>792</v>
      </c>
      <c r="D56" s="9">
        <v>100</v>
      </c>
      <c r="E56" s="9">
        <v>5</v>
      </c>
      <c r="F56" s="9" t="s">
        <v>819</v>
      </c>
      <c r="G56" s="9">
        <v>30</v>
      </c>
      <c r="H56" s="9" t="s">
        <v>675</v>
      </c>
      <c r="I56" s="9">
        <f>COUNTIF(Подсемейство!$A$2:$A$30,blast!A56)</f>
        <v>0</v>
      </c>
      <c r="J56" s="9">
        <f>COUNTIF(Млеки!$A$2:$A$100,blast!A56)</f>
        <v>0</v>
      </c>
    </row>
    <row r="57" spans="1:12" x14ac:dyDescent="0.25">
      <c r="A57" s="9" t="s">
        <v>890</v>
      </c>
      <c r="B57" s="9" t="s">
        <v>644</v>
      </c>
      <c r="C57" s="9" t="s">
        <v>811</v>
      </c>
      <c r="D57" s="9">
        <v>186</v>
      </c>
      <c r="E57" s="9">
        <v>15</v>
      </c>
      <c r="F57" s="9" t="s">
        <v>676</v>
      </c>
      <c r="G57" s="9">
        <v>37.700000000000003</v>
      </c>
      <c r="H57" s="9" t="s">
        <v>677</v>
      </c>
      <c r="I57" s="9">
        <f>COUNTIF(Подсемейство!$A$2:$A$30,blast!A57)</f>
        <v>0</v>
      </c>
      <c r="J57" s="9">
        <f>COUNTIF(Млеки!$A$2:$A$100,blast!A57)</f>
        <v>0</v>
      </c>
    </row>
    <row r="58" spans="1:12" x14ac:dyDescent="0.25">
      <c r="A58" s="9" t="s">
        <v>891</v>
      </c>
      <c r="B58" s="9" t="s">
        <v>678</v>
      </c>
      <c r="C58" s="9" t="s">
        <v>820</v>
      </c>
      <c r="D58" s="9">
        <v>70</v>
      </c>
      <c r="E58" s="9">
        <v>2</v>
      </c>
      <c r="F58" s="9" t="s">
        <v>679</v>
      </c>
      <c r="G58" s="9">
        <v>36.200000000000003</v>
      </c>
      <c r="H58" s="9" t="s">
        <v>680</v>
      </c>
      <c r="I58" s="9">
        <f>COUNTIF(Подсемейство!$A$2:$A$30,blast!A58)</f>
        <v>0</v>
      </c>
      <c r="J58" s="9">
        <f>COUNTIF(Млеки!$A$2:$A$100,blast!A58)</f>
        <v>0</v>
      </c>
    </row>
    <row r="59" spans="1:12" x14ac:dyDescent="0.25">
      <c r="A59" s="9" t="s">
        <v>892</v>
      </c>
      <c r="B59" s="9" t="s">
        <v>681</v>
      </c>
      <c r="C59" s="9" t="s">
        <v>808</v>
      </c>
      <c r="D59" s="9">
        <v>200</v>
      </c>
      <c r="E59" s="9">
        <v>17</v>
      </c>
      <c r="F59" s="9" t="s">
        <v>682</v>
      </c>
      <c r="G59" s="9">
        <v>36.200000000000003</v>
      </c>
      <c r="H59" s="9" t="s">
        <v>683</v>
      </c>
      <c r="I59" s="9">
        <f>COUNTIF(Подсемейство!$A$2:$A$30,blast!A59)</f>
        <v>0</v>
      </c>
      <c r="J59" s="9">
        <f>COUNTIF(Млеки!$A$2:$A$100,blast!A59)</f>
        <v>0</v>
      </c>
    </row>
    <row r="60" spans="1:12" x14ac:dyDescent="0.25">
      <c r="A60" s="9" t="s">
        <v>893</v>
      </c>
      <c r="B60" s="9" t="s">
        <v>684</v>
      </c>
      <c r="C60" s="9" t="s">
        <v>821</v>
      </c>
      <c r="D60" s="9">
        <v>40</v>
      </c>
      <c r="E60" s="9">
        <v>2</v>
      </c>
      <c r="F60" s="9" t="s">
        <v>685</v>
      </c>
      <c r="G60" s="9">
        <v>36.200000000000003</v>
      </c>
      <c r="H60" s="9" t="s">
        <v>686</v>
      </c>
      <c r="I60" s="9">
        <f>COUNTIF(Подсемейство!$A$2:$A$30,blast!A60)</f>
        <v>0</v>
      </c>
      <c r="J60" s="9">
        <f>COUNTIF(Млеки!$A$2:$A$100,blast!A60)</f>
        <v>0</v>
      </c>
      <c r="K60" s="1"/>
    </row>
    <row r="61" spans="1:12" x14ac:dyDescent="0.25">
      <c r="A61" s="9" t="s">
        <v>894</v>
      </c>
      <c r="B61" s="9" t="s">
        <v>687</v>
      </c>
      <c r="C61" s="9" t="s">
        <v>822</v>
      </c>
      <c r="D61" s="9">
        <v>112</v>
      </c>
      <c r="E61" s="9">
        <v>9</v>
      </c>
      <c r="F61" s="9" t="s">
        <v>823</v>
      </c>
      <c r="G61" s="9">
        <v>35</v>
      </c>
      <c r="H61" s="9" t="s">
        <v>688</v>
      </c>
      <c r="I61" s="9">
        <f>COUNTIF(Подсемейство!$A$2:$A$30,blast!A61)</f>
        <v>0</v>
      </c>
      <c r="J61" s="9">
        <f>COUNTIF(Млеки!$A$2:$A$100,blast!A61)</f>
        <v>0</v>
      </c>
    </row>
    <row r="62" spans="1:12" x14ac:dyDescent="0.25">
      <c r="A62" s="9" t="s">
        <v>895</v>
      </c>
      <c r="B62" s="9" t="s">
        <v>665</v>
      </c>
      <c r="C62" s="9" t="s">
        <v>806</v>
      </c>
      <c r="D62" s="9">
        <v>85</v>
      </c>
      <c r="E62" s="9">
        <v>7</v>
      </c>
      <c r="F62" s="9" t="s">
        <v>689</v>
      </c>
      <c r="G62" s="9">
        <v>35</v>
      </c>
      <c r="H62" s="9" t="s">
        <v>690</v>
      </c>
      <c r="I62" s="9">
        <f>COUNTIF(Подсемейство!$A$2:$A$30,blast!A62)</f>
        <v>0</v>
      </c>
      <c r="J62" s="9">
        <f>COUNTIF(Млеки!$A$2:$A$100,blast!A62)</f>
        <v>0</v>
      </c>
      <c r="K62" s="1"/>
    </row>
    <row r="63" spans="1:12" x14ac:dyDescent="0.25">
      <c r="A63" s="9" t="s">
        <v>896</v>
      </c>
      <c r="B63" s="9" t="s">
        <v>691</v>
      </c>
      <c r="C63" s="9" t="s">
        <v>824</v>
      </c>
      <c r="D63" s="9">
        <v>49</v>
      </c>
      <c r="E63" s="9">
        <v>1</v>
      </c>
      <c r="F63" s="9" t="s">
        <v>801</v>
      </c>
      <c r="G63" s="9">
        <v>34.700000000000003</v>
      </c>
      <c r="H63" s="9" t="s">
        <v>692</v>
      </c>
      <c r="I63" s="9">
        <f>COUNTIF(Подсемейство!$A$2:$A$30,blast!A63)</f>
        <v>0</v>
      </c>
      <c r="J63" s="9">
        <f>COUNTIF(Млеки!$A$2:$A$100,blast!A63)</f>
        <v>0</v>
      </c>
      <c r="K63" s="1"/>
    </row>
    <row r="64" spans="1:12" x14ac:dyDescent="0.25">
      <c r="A64" s="9" t="s">
        <v>897</v>
      </c>
      <c r="B64" s="9" t="s">
        <v>693</v>
      </c>
      <c r="C64" s="9" t="s">
        <v>825</v>
      </c>
      <c r="D64" s="9">
        <v>136</v>
      </c>
      <c r="E64" s="9">
        <v>10</v>
      </c>
      <c r="F64" s="9" t="s">
        <v>826</v>
      </c>
      <c r="G64" s="9">
        <v>34.700000000000003</v>
      </c>
      <c r="H64" s="9" t="s">
        <v>694</v>
      </c>
      <c r="I64" s="9">
        <f>COUNTIF(Подсемейство!$A$2:$A$30,blast!A64)</f>
        <v>0</v>
      </c>
      <c r="J64" s="9">
        <f>COUNTIF(Млеки!$A$2:$A$100,blast!A64)</f>
        <v>0</v>
      </c>
      <c r="K64" s="1"/>
    </row>
    <row r="65" spans="1:12" x14ac:dyDescent="0.25">
      <c r="A65" s="9" t="s">
        <v>898</v>
      </c>
      <c r="B65" s="9" t="s">
        <v>695</v>
      </c>
      <c r="C65" s="9" t="s">
        <v>827</v>
      </c>
      <c r="D65" s="9">
        <v>94</v>
      </c>
      <c r="E65" s="9">
        <v>6</v>
      </c>
      <c r="F65" s="9" t="s">
        <v>828</v>
      </c>
      <c r="G65" s="9">
        <v>34.700000000000003</v>
      </c>
      <c r="H65" s="9" t="s">
        <v>654</v>
      </c>
      <c r="I65" s="9">
        <f>COUNTIF(Подсемейство!$A$2:$A$30,blast!A65)</f>
        <v>0</v>
      </c>
      <c r="J65" s="9">
        <f>COUNTIF(Млеки!$A$2:$A$100,blast!A65)</f>
        <v>0</v>
      </c>
      <c r="K65" s="1"/>
    </row>
    <row r="66" spans="1:12" x14ac:dyDescent="0.25">
      <c r="A66" s="9" t="s">
        <v>898</v>
      </c>
      <c r="B66" s="9" t="s">
        <v>696</v>
      </c>
      <c r="C66" s="9" t="s">
        <v>829</v>
      </c>
      <c r="D66" s="9">
        <v>44</v>
      </c>
      <c r="E66" s="9">
        <v>3</v>
      </c>
      <c r="F66" s="9" t="s">
        <v>830</v>
      </c>
      <c r="G66" s="9">
        <v>34.299999999999997</v>
      </c>
      <c r="H66" s="9" t="s">
        <v>697</v>
      </c>
      <c r="I66" s="9">
        <f>COUNTIF(Подсемейство!$A$2:$A$30,blast!A66)</f>
        <v>0</v>
      </c>
      <c r="J66" s="9">
        <f>COUNTIF(Млеки!$A$2:$A$100,blast!A66)</f>
        <v>0</v>
      </c>
      <c r="K66" s="1"/>
    </row>
    <row r="67" spans="1:12" x14ac:dyDescent="0.25">
      <c r="A67" s="9" t="s">
        <v>899</v>
      </c>
      <c r="B67" s="9" t="s">
        <v>698</v>
      </c>
      <c r="C67" s="9" t="s">
        <v>831</v>
      </c>
      <c r="D67" s="9">
        <v>21</v>
      </c>
      <c r="E67" s="9">
        <v>1</v>
      </c>
      <c r="F67" s="9" t="s">
        <v>832</v>
      </c>
      <c r="G67" s="9">
        <v>34.700000000000003</v>
      </c>
      <c r="H67" s="9" t="s">
        <v>699</v>
      </c>
      <c r="I67" s="9">
        <f>COUNTIF(Подсемейство!$A$2:$A$30,blast!A67)</f>
        <v>0</v>
      </c>
      <c r="J67" s="9">
        <f>COUNTIF(Млеки!$A$2:$A$100,blast!A67)</f>
        <v>0</v>
      </c>
      <c r="L67" s="1"/>
    </row>
    <row r="68" spans="1:12" x14ac:dyDescent="0.25">
      <c r="A68" s="9" t="s">
        <v>899</v>
      </c>
      <c r="B68" s="9" t="s">
        <v>700</v>
      </c>
      <c r="C68" s="9" t="s">
        <v>833</v>
      </c>
      <c r="D68" s="9">
        <v>30</v>
      </c>
      <c r="E68" s="9">
        <v>2</v>
      </c>
      <c r="F68" s="9" t="s">
        <v>834</v>
      </c>
      <c r="G68" s="9">
        <v>30.8</v>
      </c>
      <c r="H68" s="9" t="s">
        <v>701</v>
      </c>
      <c r="I68" s="9">
        <f>COUNTIF(Подсемейство!$A$2:$A$30,blast!A68)</f>
        <v>0</v>
      </c>
      <c r="J68" s="9">
        <f>COUNTIF(Млеки!$A$2:$A$100,blast!A68)</f>
        <v>0</v>
      </c>
      <c r="K68" s="1"/>
    </row>
    <row r="69" spans="1:12" x14ac:dyDescent="0.25">
      <c r="A69" s="9" t="s">
        <v>900</v>
      </c>
      <c r="B69" s="9" t="s">
        <v>674</v>
      </c>
      <c r="C69" s="9" t="s">
        <v>835</v>
      </c>
      <c r="D69" s="9">
        <v>102</v>
      </c>
      <c r="E69" s="9">
        <v>9</v>
      </c>
      <c r="F69" s="9" t="s">
        <v>836</v>
      </c>
      <c r="G69" s="9">
        <v>33.9</v>
      </c>
      <c r="H69" s="9" t="s">
        <v>702</v>
      </c>
      <c r="I69" s="9">
        <f>COUNTIF(Подсемейство!$A$2:$A$30,blast!A69)</f>
        <v>0</v>
      </c>
      <c r="J69" s="9">
        <f>COUNTIF(Млеки!$A$2:$A$100,blast!A69)</f>
        <v>0</v>
      </c>
    </row>
    <row r="70" spans="1:12" x14ac:dyDescent="0.25">
      <c r="A70" s="9" t="s">
        <v>901</v>
      </c>
      <c r="B70" s="9" t="s">
        <v>687</v>
      </c>
      <c r="C70" s="9" t="s">
        <v>822</v>
      </c>
      <c r="D70" s="9">
        <v>117</v>
      </c>
      <c r="E70" s="9">
        <v>8</v>
      </c>
      <c r="F70" s="9" t="s">
        <v>703</v>
      </c>
      <c r="G70" s="9">
        <v>33.9</v>
      </c>
      <c r="H70" s="9" t="s">
        <v>704</v>
      </c>
      <c r="I70" s="9">
        <f>COUNTIF(Подсемейство!$A$2:$A$30,blast!A70)</f>
        <v>0</v>
      </c>
      <c r="J70" s="9">
        <f>COUNTIF(Млеки!$A$2:$A$100,blast!A70)</f>
        <v>0</v>
      </c>
      <c r="K70" s="1"/>
    </row>
    <row r="71" spans="1:12" x14ac:dyDescent="0.25">
      <c r="A71" s="9" t="s">
        <v>902</v>
      </c>
      <c r="B71" s="9" t="s">
        <v>705</v>
      </c>
      <c r="C71" s="9" t="s">
        <v>837</v>
      </c>
      <c r="D71" s="9">
        <v>111</v>
      </c>
      <c r="E71" s="9">
        <v>9</v>
      </c>
      <c r="F71" s="9" t="s">
        <v>838</v>
      </c>
      <c r="G71" s="9">
        <v>33.5</v>
      </c>
      <c r="H71" s="9" t="s">
        <v>706</v>
      </c>
      <c r="I71" s="9">
        <f>COUNTIF(Подсемейство!$A$2:$A$30,blast!A71)</f>
        <v>0</v>
      </c>
      <c r="J71" s="9">
        <f>COUNTIF(Млеки!$A$2:$A$100,blast!A71)</f>
        <v>0</v>
      </c>
      <c r="K71" s="1"/>
    </row>
    <row r="72" spans="1:12" x14ac:dyDescent="0.25">
      <c r="A72" s="9" t="s">
        <v>903</v>
      </c>
      <c r="B72" s="9" t="s">
        <v>707</v>
      </c>
      <c r="C72" s="9" t="s">
        <v>839</v>
      </c>
      <c r="D72" s="9">
        <v>46</v>
      </c>
      <c r="E72" s="9">
        <v>3</v>
      </c>
      <c r="F72" s="9" t="s">
        <v>840</v>
      </c>
      <c r="G72" s="9">
        <v>33.1</v>
      </c>
      <c r="H72" s="9" t="s">
        <v>708</v>
      </c>
      <c r="I72" s="9">
        <f>COUNTIF(Подсемейство!$A$2:$A$30,blast!A72)</f>
        <v>0</v>
      </c>
      <c r="J72" s="9">
        <f>COUNTIF(Млеки!$A$2:$A$100,blast!A72)</f>
        <v>0</v>
      </c>
    </row>
    <row r="73" spans="1:12" x14ac:dyDescent="0.25">
      <c r="A73" s="9" t="s">
        <v>904</v>
      </c>
      <c r="B73" s="9" t="s">
        <v>705</v>
      </c>
      <c r="C73" s="9" t="s">
        <v>837</v>
      </c>
      <c r="D73" s="9">
        <v>111</v>
      </c>
      <c r="E73" s="9">
        <v>9</v>
      </c>
      <c r="F73" s="9" t="s">
        <v>709</v>
      </c>
      <c r="G73" s="9">
        <v>33.1</v>
      </c>
      <c r="H73" s="9" t="s">
        <v>706</v>
      </c>
      <c r="I73" s="9">
        <f>COUNTIF(Подсемейство!$A$2:$A$30,blast!A73)</f>
        <v>0</v>
      </c>
      <c r="J73" s="9">
        <f>COUNTIF(Млеки!$A$2:$A$100,blast!A73)</f>
        <v>0</v>
      </c>
    </row>
    <row r="74" spans="1:12" x14ac:dyDescent="0.25">
      <c r="A74" s="9" t="s">
        <v>905</v>
      </c>
      <c r="B74" s="9" t="s">
        <v>710</v>
      </c>
      <c r="C74" s="9" t="s">
        <v>817</v>
      </c>
      <c r="D74" s="9">
        <v>18</v>
      </c>
      <c r="E74" s="9">
        <v>2</v>
      </c>
      <c r="F74" s="9" t="s">
        <v>709</v>
      </c>
      <c r="G74" s="9">
        <v>33.1</v>
      </c>
      <c r="H74" s="9" t="s">
        <v>711</v>
      </c>
      <c r="I74" s="9">
        <f>COUNTIF(Подсемейство!$A$2:$A$30,blast!A74)</f>
        <v>0</v>
      </c>
      <c r="J74" s="9">
        <f>COUNTIF(Млеки!$A$2:$A$100,blast!A74)</f>
        <v>0</v>
      </c>
      <c r="K74" s="1"/>
    </row>
    <row r="75" spans="1:12" x14ac:dyDescent="0.25">
      <c r="A75" s="9" t="s">
        <v>906</v>
      </c>
      <c r="B75" s="9" t="s">
        <v>712</v>
      </c>
      <c r="C75" s="9" t="s">
        <v>841</v>
      </c>
      <c r="D75" s="9">
        <v>45</v>
      </c>
      <c r="E75" s="9">
        <v>3</v>
      </c>
      <c r="F75" s="9" t="s">
        <v>815</v>
      </c>
      <c r="G75" s="9">
        <v>32.700000000000003</v>
      </c>
      <c r="H75" s="9" t="s">
        <v>713</v>
      </c>
      <c r="I75" s="9">
        <f>COUNTIF(Подсемейство!$A$2:$A$30,blast!A75)</f>
        <v>0</v>
      </c>
      <c r="J75" s="9">
        <f>COUNTIF(Млеки!$A$2:$A$100,blast!A75)</f>
        <v>0</v>
      </c>
      <c r="K75" s="1"/>
    </row>
    <row r="76" spans="1:12" x14ac:dyDescent="0.25">
      <c r="A76" s="9" t="s">
        <v>907</v>
      </c>
      <c r="B76" s="9" t="s">
        <v>714</v>
      </c>
      <c r="C76" s="9" t="s">
        <v>842</v>
      </c>
      <c r="D76" s="9">
        <v>123</v>
      </c>
      <c r="E76" s="9">
        <v>5</v>
      </c>
      <c r="F76" s="9" t="s">
        <v>843</v>
      </c>
      <c r="G76" s="9">
        <v>33.1</v>
      </c>
      <c r="H76" s="9" t="s">
        <v>715</v>
      </c>
      <c r="I76" s="9">
        <f>COUNTIF(Подсемейство!$A$2:$A$30,blast!A76)</f>
        <v>0</v>
      </c>
      <c r="J76" s="9">
        <f>COUNTIF(Млеки!$A$2:$A$100,blast!A76)</f>
        <v>0</v>
      </c>
    </row>
    <row r="77" spans="1:12" x14ac:dyDescent="0.25">
      <c r="A77" s="9" t="s">
        <v>908</v>
      </c>
      <c r="B77" s="9" t="s">
        <v>716</v>
      </c>
      <c r="C77" s="9" t="s">
        <v>837</v>
      </c>
      <c r="D77" s="9">
        <v>114</v>
      </c>
      <c r="E77" s="9">
        <v>9</v>
      </c>
      <c r="F77" s="9" t="s">
        <v>844</v>
      </c>
      <c r="G77" s="9">
        <v>32.700000000000003</v>
      </c>
      <c r="H77" s="9" t="s">
        <v>717</v>
      </c>
      <c r="I77" s="9">
        <f>COUNTIF(Подсемейство!$A$2:$A$30,blast!A77)</f>
        <v>0</v>
      </c>
      <c r="J77" s="9">
        <f>COUNTIF(Млеки!$A$2:$A$100,blast!A77)</f>
        <v>0</v>
      </c>
    </row>
    <row r="78" spans="1:12" x14ac:dyDescent="0.25">
      <c r="A78" s="9" t="s">
        <v>908</v>
      </c>
      <c r="B78" s="9" t="s">
        <v>700</v>
      </c>
      <c r="C78" s="9" t="s">
        <v>845</v>
      </c>
      <c r="D78" s="9">
        <v>40</v>
      </c>
      <c r="E78" s="9">
        <v>3</v>
      </c>
      <c r="F78" s="9" t="s">
        <v>846</v>
      </c>
      <c r="G78" s="9">
        <v>31.2</v>
      </c>
      <c r="H78" s="9" t="s">
        <v>718</v>
      </c>
      <c r="I78" s="9">
        <f>COUNTIF(Подсемейство!$A$2:$A$30,blast!A78)</f>
        <v>0</v>
      </c>
      <c r="J78" s="9">
        <f>COUNTIF(Млеки!$A$2:$A$100,blast!A78)</f>
        <v>0</v>
      </c>
    </row>
    <row r="79" spans="1:12" x14ac:dyDescent="0.25">
      <c r="A79" s="9" t="s">
        <v>909</v>
      </c>
      <c r="B79" s="9" t="s">
        <v>719</v>
      </c>
      <c r="C79" s="9" t="s">
        <v>847</v>
      </c>
      <c r="D79" s="9">
        <v>63</v>
      </c>
      <c r="E79" s="9">
        <v>5</v>
      </c>
      <c r="F79" s="9" t="s">
        <v>848</v>
      </c>
      <c r="G79" s="9">
        <v>32.700000000000003</v>
      </c>
      <c r="H79" s="9" t="s">
        <v>720</v>
      </c>
      <c r="I79" s="9">
        <f>COUNTIF(Подсемейство!$A$2:$A$30,blast!A79)</f>
        <v>0</v>
      </c>
      <c r="J79" s="9">
        <f>COUNTIF(Млеки!$A$2:$A$100,blast!A79)</f>
        <v>0</v>
      </c>
    </row>
    <row r="80" spans="1:12" x14ac:dyDescent="0.25">
      <c r="A80" s="9" t="s">
        <v>910</v>
      </c>
      <c r="B80" s="9" t="s">
        <v>721</v>
      </c>
      <c r="C80" s="9" t="s">
        <v>849</v>
      </c>
      <c r="D80" s="9">
        <v>74</v>
      </c>
      <c r="E80" s="9">
        <v>8</v>
      </c>
      <c r="F80" s="9" t="s">
        <v>848</v>
      </c>
      <c r="G80" s="9">
        <v>32.299999999999997</v>
      </c>
      <c r="H80" s="9" t="s">
        <v>722</v>
      </c>
      <c r="I80" s="9">
        <f>COUNTIF(Подсемейство!$A$2:$A$30,blast!A80)</f>
        <v>0</v>
      </c>
      <c r="J80" s="9">
        <f>COUNTIF(Млеки!$A$2:$A$100,blast!A80)</f>
        <v>0</v>
      </c>
    </row>
    <row r="81" spans="1:10" x14ac:dyDescent="0.25">
      <c r="A81" s="9" t="s">
        <v>911</v>
      </c>
      <c r="B81" s="9" t="s">
        <v>723</v>
      </c>
      <c r="C81" s="9" t="s">
        <v>792</v>
      </c>
      <c r="D81" s="9">
        <v>112</v>
      </c>
      <c r="E81" s="9">
        <v>5</v>
      </c>
      <c r="F81" s="9" t="s">
        <v>850</v>
      </c>
      <c r="G81" s="9">
        <v>32.299999999999997</v>
      </c>
      <c r="H81" s="9" t="s">
        <v>724</v>
      </c>
      <c r="I81" s="9">
        <f>COUNTIF(Подсемейство!$A$2:$A$30,blast!A81)</f>
        <v>0</v>
      </c>
      <c r="J81" s="9">
        <f>COUNTIF(Млеки!$A$2:$A$100,blast!A81)</f>
        <v>0</v>
      </c>
    </row>
    <row r="82" spans="1:10" x14ac:dyDescent="0.25">
      <c r="A82" s="9" t="s">
        <v>912</v>
      </c>
      <c r="B82" s="9" t="s">
        <v>725</v>
      </c>
      <c r="C82" s="9" t="s">
        <v>851</v>
      </c>
      <c r="D82" s="9">
        <v>60</v>
      </c>
      <c r="E82" s="9">
        <v>7</v>
      </c>
      <c r="F82" s="9" t="s">
        <v>803</v>
      </c>
      <c r="G82" s="9">
        <v>32.299999999999997</v>
      </c>
      <c r="H82" s="9" t="s">
        <v>726</v>
      </c>
      <c r="I82" s="9">
        <f>COUNTIF(Подсемейство!$A$2:$A$30,blast!A82)</f>
        <v>0</v>
      </c>
      <c r="J82" s="9">
        <f>COUNTIF(Млеки!$A$2:$A$100,blast!A82)</f>
        <v>0</v>
      </c>
    </row>
    <row r="83" spans="1:10" x14ac:dyDescent="0.25">
      <c r="A83" s="9" t="s">
        <v>913</v>
      </c>
      <c r="B83" s="9" t="s">
        <v>727</v>
      </c>
      <c r="C83" s="9" t="s">
        <v>852</v>
      </c>
      <c r="D83" s="9">
        <v>24</v>
      </c>
      <c r="E83" s="9">
        <v>2</v>
      </c>
      <c r="F83" s="9" t="s">
        <v>803</v>
      </c>
      <c r="G83" s="9">
        <v>32.299999999999997</v>
      </c>
      <c r="H83" s="9" t="s">
        <v>728</v>
      </c>
      <c r="I83" s="9">
        <f>COUNTIF(Подсемейство!$A$2:$A$30,blast!A83)</f>
        <v>0</v>
      </c>
      <c r="J83" s="9">
        <f>COUNTIF(Млеки!$A$2:$A$100,blast!A83)</f>
        <v>0</v>
      </c>
    </row>
    <row r="84" spans="1:10" x14ac:dyDescent="0.25">
      <c r="A84" s="9" t="s">
        <v>914</v>
      </c>
      <c r="B84" s="9" t="s">
        <v>729</v>
      </c>
      <c r="C84" s="9" t="s">
        <v>853</v>
      </c>
      <c r="D84" s="9">
        <v>113</v>
      </c>
      <c r="E84" s="9">
        <v>9</v>
      </c>
      <c r="F84" s="9" t="s">
        <v>803</v>
      </c>
      <c r="G84" s="9">
        <v>32.299999999999997</v>
      </c>
      <c r="H84" s="9" t="s">
        <v>730</v>
      </c>
      <c r="I84" s="9">
        <f>COUNTIF(Подсемейство!$A$2:$A$30,blast!A84)</f>
        <v>0</v>
      </c>
      <c r="J84" s="9">
        <f>COUNTIF(Млеки!$A$2:$A$100,blast!A84)</f>
        <v>0</v>
      </c>
    </row>
    <row r="85" spans="1:10" x14ac:dyDescent="0.25">
      <c r="A85" s="9" t="s">
        <v>915</v>
      </c>
      <c r="B85" s="9" t="s">
        <v>731</v>
      </c>
      <c r="C85" s="9" t="s">
        <v>854</v>
      </c>
      <c r="D85" s="9">
        <v>22</v>
      </c>
      <c r="E85" s="9">
        <v>0</v>
      </c>
      <c r="F85" s="9" t="s">
        <v>855</v>
      </c>
      <c r="G85" s="9">
        <v>31.2</v>
      </c>
      <c r="H85" s="9" t="s">
        <v>732</v>
      </c>
      <c r="I85" s="9">
        <f>COUNTIF(Подсемейство!$A$2:$A$30,blast!A85)</f>
        <v>0</v>
      </c>
      <c r="J85" s="9">
        <f>COUNTIF(Млеки!$A$2:$A$100,blast!A85)</f>
        <v>0</v>
      </c>
    </row>
    <row r="86" spans="1:10" x14ac:dyDescent="0.25">
      <c r="A86" s="9" t="s">
        <v>916</v>
      </c>
      <c r="B86" s="9" t="s">
        <v>733</v>
      </c>
      <c r="C86" s="9" t="s">
        <v>845</v>
      </c>
      <c r="D86" s="9">
        <v>45</v>
      </c>
      <c r="E86" s="9">
        <v>3</v>
      </c>
      <c r="F86" s="9" t="s">
        <v>856</v>
      </c>
      <c r="G86" s="9">
        <v>31.6</v>
      </c>
      <c r="H86" s="9" t="s">
        <v>718</v>
      </c>
      <c r="I86" s="9">
        <f>COUNTIF(Подсемейство!$A$2:$A$30,blast!A86)</f>
        <v>0</v>
      </c>
      <c r="J86" s="9">
        <f>COUNTIF(Млеки!$A$2:$A$100,blast!A86)</f>
        <v>0</v>
      </c>
    </row>
    <row r="87" spans="1:10" x14ac:dyDescent="0.25">
      <c r="A87" s="9" t="s">
        <v>917</v>
      </c>
      <c r="B87" s="9" t="s">
        <v>734</v>
      </c>
      <c r="C87" s="9" t="s">
        <v>857</v>
      </c>
      <c r="D87" s="9">
        <v>115</v>
      </c>
      <c r="E87" s="9">
        <v>9</v>
      </c>
      <c r="F87" s="9" t="s">
        <v>858</v>
      </c>
      <c r="G87" s="9">
        <v>31.6</v>
      </c>
      <c r="H87" s="9" t="s">
        <v>735</v>
      </c>
      <c r="I87" s="9">
        <f>COUNTIF(Подсемейство!$A$2:$A$30,blast!A87)</f>
        <v>0</v>
      </c>
      <c r="J87" s="9">
        <f>COUNTIF(Млеки!$A$2:$A$100,blast!A87)</f>
        <v>0</v>
      </c>
    </row>
    <row r="88" spans="1:10" x14ac:dyDescent="0.25">
      <c r="A88" s="9" t="s">
        <v>918</v>
      </c>
      <c r="B88" s="9" t="s">
        <v>736</v>
      </c>
      <c r="C88" s="9" t="s">
        <v>859</v>
      </c>
      <c r="D88" s="9">
        <v>33</v>
      </c>
      <c r="E88" s="9">
        <v>2</v>
      </c>
      <c r="F88" s="9" t="s">
        <v>854</v>
      </c>
      <c r="G88" s="9">
        <v>30.8</v>
      </c>
      <c r="H88" s="9" t="s">
        <v>737</v>
      </c>
      <c r="I88" s="9">
        <f>COUNTIF(Подсемейство!$A$2:$A$30,blast!A88)</f>
        <v>0</v>
      </c>
      <c r="J88" s="9">
        <f>COUNTIF(Млеки!$A$2:$A$100,blast!A88)</f>
        <v>0</v>
      </c>
    </row>
    <row r="89" spans="1:10" x14ac:dyDescent="0.25">
      <c r="A89" s="9" t="s">
        <v>919</v>
      </c>
      <c r="B89" s="9" t="s">
        <v>738</v>
      </c>
      <c r="C89" s="9" t="s">
        <v>822</v>
      </c>
      <c r="D89" s="9">
        <v>112</v>
      </c>
      <c r="E89" s="9">
        <v>8</v>
      </c>
      <c r="F89" s="9" t="s">
        <v>860</v>
      </c>
      <c r="G89" s="9">
        <v>31.2</v>
      </c>
      <c r="H89" s="9" t="s">
        <v>704</v>
      </c>
      <c r="I89" s="9">
        <f>COUNTIF(Подсемейство!$A$2:$A$30,blast!A89)</f>
        <v>0</v>
      </c>
      <c r="J89" s="9">
        <f>COUNTIF(Млеки!$A$2:$A$100,blast!A89)</f>
        <v>0</v>
      </c>
    </row>
    <row r="90" spans="1:10" x14ac:dyDescent="0.25">
      <c r="A90" s="9" t="s">
        <v>920</v>
      </c>
      <c r="B90" s="9" t="s">
        <v>739</v>
      </c>
      <c r="C90" s="9" t="s">
        <v>861</v>
      </c>
      <c r="D90" s="9">
        <v>38</v>
      </c>
      <c r="E90" s="9">
        <v>3</v>
      </c>
      <c r="F90" s="9" t="s">
        <v>817</v>
      </c>
      <c r="G90" s="9">
        <v>30.8</v>
      </c>
      <c r="H90" s="9" t="s">
        <v>740</v>
      </c>
      <c r="I90" s="9">
        <f>COUNTIF(Подсемейство!$A$2:$A$30,blast!A90)</f>
        <v>0</v>
      </c>
      <c r="J90" s="9">
        <f>COUNTIF(Млеки!$A$2:$A$100,blast!A90)</f>
        <v>0</v>
      </c>
    </row>
    <row r="91" spans="1:10" x14ac:dyDescent="0.25">
      <c r="A91" s="9" t="s">
        <v>921</v>
      </c>
      <c r="B91" s="9" t="s">
        <v>741</v>
      </c>
      <c r="C91" s="9" t="s">
        <v>862</v>
      </c>
      <c r="D91" s="9">
        <v>56</v>
      </c>
      <c r="E91" s="9">
        <v>5</v>
      </c>
      <c r="F91" s="9" t="s">
        <v>863</v>
      </c>
      <c r="G91" s="9">
        <v>30.8</v>
      </c>
      <c r="H91" s="9" t="s">
        <v>742</v>
      </c>
      <c r="I91" s="9">
        <f>COUNTIF(Подсемейство!$A$2:$A$30,blast!A91)</f>
        <v>0</v>
      </c>
      <c r="J91" s="9">
        <f>COUNTIF(Млеки!$A$2:$A$100,blast!A91)</f>
        <v>0</v>
      </c>
    </row>
    <row r="92" spans="1:10" x14ac:dyDescent="0.25">
      <c r="A92" s="9" t="s">
        <v>922</v>
      </c>
      <c r="B92" s="9" t="s">
        <v>743</v>
      </c>
      <c r="C92" s="9" t="s">
        <v>841</v>
      </c>
      <c r="D92" s="9">
        <v>46</v>
      </c>
      <c r="E92" s="9">
        <v>3</v>
      </c>
      <c r="F92" s="9" t="s">
        <v>863</v>
      </c>
      <c r="G92" s="9">
        <v>30.4</v>
      </c>
      <c r="H92" s="9" t="s">
        <v>744</v>
      </c>
      <c r="I92" s="9">
        <f>COUNTIF(Подсемейство!$A$2:$A$30,blast!A92)</f>
        <v>0</v>
      </c>
      <c r="J92" s="9">
        <f>COUNTIF(Млеки!$A$2:$A$100,blast!A92)</f>
        <v>0</v>
      </c>
    </row>
    <row r="93" spans="1:10" x14ac:dyDescent="0.25">
      <c r="A93" s="9" t="s">
        <v>923</v>
      </c>
      <c r="B93" s="9" t="s">
        <v>745</v>
      </c>
      <c r="C93" s="9" t="s">
        <v>864</v>
      </c>
      <c r="D93" s="9">
        <v>42</v>
      </c>
      <c r="E93" s="9">
        <v>4</v>
      </c>
      <c r="F93" s="9" t="s">
        <v>865</v>
      </c>
      <c r="G93" s="9">
        <v>30.4</v>
      </c>
      <c r="H93" s="9" t="s">
        <v>746</v>
      </c>
      <c r="I93" s="9">
        <f>COUNTIF(Подсемейство!$A$2:$A$30,blast!A93)</f>
        <v>0</v>
      </c>
      <c r="J93" s="9">
        <f>COUNTIF(Млеки!$A$2:$A$100,blast!A93)</f>
        <v>0</v>
      </c>
    </row>
    <row r="94" spans="1:10" x14ac:dyDescent="0.25">
      <c r="A94" s="9" t="s">
        <v>924</v>
      </c>
      <c r="B94" s="9" t="s">
        <v>747</v>
      </c>
      <c r="C94" s="9" t="s">
        <v>860</v>
      </c>
      <c r="D94" s="9">
        <v>25</v>
      </c>
      <c r="E94" s="9">
        <v>0</v>
      </c>
      <c r="F94" s="9" t="s">
        <v>866</v>
      </c>
      <c r="G94" s="9">
        <v>29.6</v>
      </c>
      <c r="H94" s="9" t="s">
        <v>708</v>
      </c>
      <c r="I94" s="9">
        <f>COUNTIF(Подсемейство!$A$2:$A$30,blast!A94)</f>
        <v>0</v>
      </c>
      <c r="J94" s="9">
        <f>COUNTIF(Млеки!$A$2:$A$100,blast!A94)</f>
        <v>0</v>
      </c>
    </row>
    <row r="95" spans="1:10" x14ac:dyDescent="0.25">
      <c r="A95" s="9" t="s">
        <v>925</v>
      </c>
      <c r="B95" s="9" t="s">
        <v>748</v>
      </c>
      <c r="C95" s="9" t="s">
        <v>867</v>
      </c>
      <c r="D95" s="9">
        <v>14</v>
      </c>
      <c r="E95" s="9">
        <v>0</v>
      </c>
      <c r="F95" s="9" t="s">
        <v>868</v>
      </c>
      <c r="G95" s="9">
        <v>30.4</v>
      </c>
      <c r="H95" s="9" t="s">
        <v>749</v>
      </c>
      <c r="I95" s="9">
        <f>COUNTIF(Подсемейство!$A$2:$A$30,blast!A95)</f>
        <v>0</v>
      </c>
      <c r="J95" s="9">
        <f>COUNTIF(Млеки!$A$2:$A$100,blast!A95)</f>
        <v>0</v>
      </c>
    </row>
    <row r="96" spans="1:10" x14ac:dyDescent="0.25">
      <c r="A96" s="9" t="s">
        <v>926</v>
      </c>
      <c r="B96" s="9" t="s">
        <v>750</v>
      </c>
      <c r="C96" s="9" t="s">
        <v>856</v>
      </c>
      <c r="D96" s="9">
        <v>11</v>
      </c>
      <c r="E96" s="9">
        <v>0</v>
      </c>
      <c r="F96" s="9" t="s">
        <v>869</v>
      </c>
      <c r="G96" s="9">
        <v>29.6</v>
      </c>
      <c r="H96" s="9" t="s">
        <v>751</v>
      </c>
      <c r="I96" s="9">
        <f>COUNTIF(Подсемейство!$A$2:$A$30,blast!A96)</f>
        <v>0</v>
      </c>
      <c r="J96" s="9">
        <f>COUNTIF(Млеки!$A$2:$A$100,blast!A96)</f>
        <v>0</v>
      </c>
    </row>
    <row r="97" spans="1:10" x14ac:dyDescent="0.25">
      <c r="A97" s="9" t="s">
        <v>927</v>
      </c>
      <c r="B97" s="9" t="s">
        <v>752</v>
      </c>
      <c r="C97" s="9" t="s">
        <v>859</v>
      </c>
      <c r="D97" s="9">
        <v>34</v>
      </c>
      <c r="E97" s="9">
        <v>2</v>
      </c>
      <c r="F97" s="9" t="s">
        <v>864</v>
      </c>
      <c r="G97" s="9">
        <v>30</v>
      </c>
      <c r="H97" s="9" t="s">
        <v>737</v>
      </c>
      <c r="I97" s="9">
        <f>COUNTIF(Подсемейство!$A$2:$A$30,blast!A97)</f>
        <v>0</v>
      </c>
      <c r="J97" s="9">
        <f>COUNTIF(Млеки!$A$2:$A$100,blast!A97)</f>
        <v>0</v>
      </c>
    </row>
    <row r="98" spans="1:10" x14ac:dyDescent="0.25">
      <c r="A98" s="9" t="s">
        <v>928</v>
      </c>
      <c r="B98" s="9" t="s">
        <v>716</v>
      </c>
      <c r="C98" s="9" t="s">
        <v>837</v>
      </c>
      <c r="D98" s="9">
        <v>114</v>
      </c>
      <c r="E98" s="9">
        <v>9</v>
      </c>
      <c r="F98" s="9" t="s">
        <v>818</v>
      </c>
      <c r="G98" s="9">
        <v>29.6</v>
      </c>
      <c r="H98" s="9" t="s">
        <v>717</v>
      </c>
      <c r="I98" s="9">
        <f>COUNTIF(Подсемейство!$A$2:$A$30,blast!A98)</f>
        <v>0</v>
      </c>
      <c r="J98" s="9">
        <f>COUNTIF(Млеки!$A$2:$A$100,blast!A98)</f>
        <v>0</v>
      </c>
    </row>
    <row r="99" spans="1:10" x14ac:dyDescent="0.25">
      <c r="A99" s="9" t="s">
        <v>929</v>
      </c>
      <c r="B99" s="9" t="s">
        <v>753</v>
      </c>
      <c r="C99" s="9" t="s">
        <v>870</v>
      </c>
      <c r="D99" s="9">
        <v>107</v>
      </c>
      <c r="E99" s="9">
        <v>7</v>
      </c>
      <c r="F99" s="9" t="s">
        <v>829</v>
      </c>
      <c r="G99" s="9">
        <v>29.6</v>
      </c>
      <c r="H99" s="9" t="s">
        <v>754</v>
      </c>
      <c r="I99" s="9">
        <f>COUNTIF(Подсемейство!$A$2:$A$30,blast!A99)</f>
        <v>0</v>
      </c>
      <c r="J99" s="9">
        <f>COUNTIF(Млеки!$A$2:$A$100,blast!A99)</f>
        <v>0</v>
      </c>
    </row>
    <row r="100" spans="1:10" x14ac:dyDescent="0.25">
      <c r="A100" s="9" t="s">
        <v>930</v>
      </c>
      <c r="B100" s="9" t="s">
        <v>755</v>
      </c>
      <c r="C100" s="9" t="s">
        <v>842</v>
      </c>
      <c r="D100" s="9">
        <v>105</v>
      </c>
      <c r="E100" s="9">
        <v>7</v>
      </c>
      <c r="F100" s="9" t="s">
        <v>829</v>
      </c>
      <c r="G100" s="9">
        <v>30</v>
      </c>
      <c r="H100" s="9" t="s">
        <v>756</v>
      </c>
      <c r="I100" s="9">
        <f>COUNTIF(Подсемейство!$A$2:$A$30,blast!A100)</f>
        <v>0</v>
      </c>
      <c r="J100" s="9">
        <f>COUNTIF(Млеки!$A$2:$A$100,blast!A100)</f>
        <v>0</v>
      </c>
    </row>
    <row r="101" spans="1:10" x14ac:dyDescent="0.25">
      <c r="A101" s="9" t="s">
        <v>931</v>
      </c>
      <c r="B101" s="9" t="s">
        <v>757</v>
      </c>
      <c r="C101" s="9" t="s">
        <v>856</v>
      </c>
      <c r="D101" s="9">
        <v>12</v>
      </c>
      <c r="E101" s="9">
        <v>0</v>
      </c>
      <c r="F101" s="9" t="s">
        <v>819</v>
      </c>
      <c r="G101" s="9">
        <v>29.3</v>
      </c>
      <c r="H101" s="9" t="s">
        <v>751</v>
      </c>
      <c r="I101" s="9">
        <f>COUNTIF(Подсемейство!$A$2:$A$30,blast!A101)</f>
        <v>0</v>
      </c>
      <c r="J101" s="9">
        <f>COUNTIF(Млеки!$A$2:$A$100,blast!A101)</f>
        <v>0</v>
      </c>
    </row>
    <row r="102" spans="1:10" x14ac:dyDescent="0.25">
      <c r="A102" s="9" t="s">
        <v>932</v>
      </c>
      <c r="B102" s="9" t="s">
        <v>758</v>
      </c>
      <c r="C102" s="9" t="s">
        <v>871</v>
      </c>
      <c r="D102" s="9">
        <v>17</v>
      </c>
      <c r="E102" s="9">
        <v>1</v>
      </c>
      <c r="F102" s="9" t="s">
        <v>797</v>
      </c>
      <c r="G102" s="9">
        <v>29.6</v>
      </c>
      <c r="H102" s="9" t="s">
        <v>759</v>
      </c>
      <c r="I102" s="9">
        <f>COUNTIF(Подсемейство!$A$2:$A$30,blast!A102)</f>
        <v>0</v>
      </c>
      <c r="J102" s="9">
        <f>COUNTIF(Млеки!$A$2:$A$100,blast!A102)</f>
        <v>0</v>
      </c>
    </row>
    <row r="103" spans="1:10" x14ac:dyDescent="0.25">
      <c r="A103" s="9" t="s">
        <v>933</v>
      </c>
      <c r="B103" s="9" t="s">
        <v>760</v>
      </c>
      <c r="C103" s="9" t="s">
        <v>864</v>
      </c>
      <c r="D103" s="9">
        <v>32</v>
      </c>
      <c r="E103" s="9">
        <v>4</v>
      </c>
      <c r="F103" s="9" t="s">
        <v>797</v>
      </c>
      <c r="G103" s="9">
        <v>29.6</v>
      </c>
      <c r="H103" s="9" t="s">
        <v>761</v>
      </c>
      <c r="I103" s="9">
        <f>COUNTIF(Подсемейство!$A$2:$A$30,blast!A103)</f>
        <v>0</v>
      </c>
      <c r="J103" s="9">
        <f>COUNTIF(Млеки!$A$2:$A$100,blast!A103)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Млеки</vt:lpstr>
      <vt:lpstr>Подсемейство</vt:lpstr>
      <vt:lpstr>profile_from_seed</vt:lpstr>
      <vt:lpstr>myprofile</vt:lpstr>
      <vt:lpstr>roc для профиля из seed</vt:lpstr>
      <vt:lpstr>roc для моего профиля</vt:lpstr>
      <vt:lpstr>blast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Roma</cp:lastModifiedBy>
  <dcterms:created xsi:type="dcterms:W3CDTF">2018-04-14T21:03:00Z</dcterms:created>
  <dcterms:modified xsi:type="dcterms:W3CDTF">2018-05-27T22:02:43Z</dcterms:modified>
</cp:coreProperties>
</file>