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440" windowHeight="10110"/>
  </bookViews>
  <sheets>
    <sheet name="Results_Ecdysozoa" sheetId="1" r:id="rId1"/>
    <sheet name="ID_Ecdysozoa" sheetId="2" r:id="rId2"/>
    <sheet name="Results_Chordata" sheetId="3" r:id="rId3"/>
    <sheet name="ID_Chordata" sheetId="4" r:id="rId4"/>
  </sheets>
  <definedNames>
    <definedName name="_xlnm._FilterDatabase" localSheetId="2" hidden="1">Results_Chordata!$H$1:$H$58</definedName>
    <definedName name="_xlnm._FilterDatabase" localSheetId="0" hidden="1">Results_Ecdysozoa!$H$1:$H$46</definedName>
  </definedNames>
  <calcPr calcId="114210"/>
</workbook>
</file>

<file path=xl/calcChain.xml><?xml version="1.0" encoding="utf-8"?>
<calcChain xmlns="http://schemas.openxmlformats.org/spreadsheetml/2006/main">
  <c r="G46" i="1"/>
  <c r="G45"/>
  <c r="G44"/>
  <c r="G43"/>
  <c r="G42"/>
  <c r="G41"/>
  <c r="L37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L36"/>
  <c r="K37"/>
  <c r="K36"/>
  <c r="L38"/>
  <c r="K38"/>
  <c r="M37"/>
  <c r="M36"/>
  <c r="G58" i="3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M34"/>
  <c r="L34"/>
  <c r="N34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M33"/>
  <c r="L33"/>
  <c r="N33"/>
  <c r="L35"/>
  <c r="M35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2"/>
  <c r="R2" i="1"/>
  <c r="Q3" i="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2"/>
  <c r="Q3" i="1"/>
  <c r="Q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</calcChain>
</file>

<file path=xl/sharedStrings.xml><?xml version="1.0" encoding="utf-8"?>
<sst xmlns="http://schemas.openxmlformats.org/spreadsheetml/2006/main" count="458" uniqueCount="94">
  <si>
    <t>pos.</t>
  </si>
  <si>
    <t>-</t>
  </si>
  <si>
    <t>2E_B7QF20_IXOSC</t>
  </si>
  <si>
    <t>2E_E9JCL4_SOLIN</t>
  </si>
  <si>
    <t>2E_E0W2F2_PEDHC</t>
  </si>
  <si>
    <t>2E_B4Q4G1_DROSI</t>
  </si>
  <si>
    <t>1C_C1BKG3_OSMMO</t>
  </si>
  <si>
    <t>2C_A2A517_MOUSE</t>
  </si>
  <si>
    <t>2E_E9FUV7_DAPPU</t>
  </si>
  <si>
    <t>2C_A0JLZ9_XENTR</t>
  </si>
  <si>
    <t>2C_B7Z9W0_HUMAN</t>
  </si>
  <si>
    <t>2C_B7Z1T4_HUMAN</t>
  </si>
  <si>
    <t>2C_B2R9C3_HUMAN</t>
  </si>
  <si>
    <t>2E_E5S7R3_TRISP</t>
  </si>
  <si>
    <t>1E_B4ISC6_DROPE</t>
  </si>
  <si>
    <t>1E_E9H1A2_DAPPU</t>
  </si>
  <si>
    <t>2C_A2BHI2_DANRE</t>
  </si>
  <si>
    <t>2C_C0HAR1_SALSA</t>
  </si>
  <si>
    <t>2C_B8PUS5_PIG</t>
  </si>
  <si>
    <t>2C_A8WGT3_DANRE</t>
  </si>
  <si>
    <t>1E_E5SY31_TRISP</t>
  </si>
  <si>
    <t>2C_B4E2V8_HUMAN</t>
  </si>
  <si>
    <t>2C_B2RCD2_HUMAN</t>
  </si>
  <si>
    <t>1C_F1ML63_BOVIN</t>
  </si>
  <si>
    <t>1E_B4QCS7_DROS</t>
  </si>
  <si>
    <t>2E_C0PUX2_DROME</t>
  </si>
  <si>
    <t>1C_E4YIB4_OIKDI</t>
  </si>
  <si>
    <t>1C_E4YI33_OIKDI</t>
  </si>
  <si>
    <t>348-533</t>
  </si>
  <si>
    <t>1C_E4XUI6_OIKDI</t>
  </si>
  <si>
    <t>1C_C3Y296_BRAFL</t>
  </si>
  <si>
    <t>36-218</t>
  </si>
  <si>
    <t>2E_B4K2V8_DROGR</t>
  </si>
  <si>
    <t>226-379</t>
  </si>
  <si>
    <t>2E_E9IRP3_SOLIN</t>
  </si>
  <si>
    <t>605-759</t>
  </si>
  <si>
    <t>2E_E9H3M8_DAPPU</t>
  </si>
  <si>
    <t>290-445</t>
  </si>
  <si>
    <t>1C_C7SPI2_CANFA</t>
  </si>
  <si>
    <t>23-206</t>
  </si>
  <si>
    <t>1E_E5T321_TRISP</t>
  </si>
  <si>
    <t>2-138</t>
  </si>
  <si>
    <t>1E_E9FRI3_DAPPU</t>
  </si>
  <si>
    <t>82-253</t>
  </si>
  <si>
    <t>1E_B7P931_IXOSC</t>
  </si>
  <si>
    <t>16-189</t>
  </si>
  <si>
    <t>1C_Q4S2P2_TETNG</t>
  </si>
  <si>
    <t>47-192</t>
  </si>
  <si>
    <t>1C_C3Y059_BRAFL</t>
  </si>
  <si>
    <t>6-147</t>
  </si>
  <si>
    <t>1C_D3Z5C3_MOUSE</t>
  </si>
  <si>
    <t>47-166</t>
  </si>
  <si>
    <t>1C_E5RJE4_HUMAN</t>
  </si>
  <si>
    <t>10-165</t>
  </si>
  <si>
    <t>1C_E5RFG7_HUMAN</t>
  </si>
  <si>
    <t>29-160</t>
  </si>
  <si>
    <t>1C_E4YW85_OIKDI</t>
  </si>
  <si>
    <t>120-282</t>
  </si>
  <si>
    <t>1C_E4XV72_OIKDI</t>
  </si>
  <si>
    <t>22-191</t>
  </si>
  <si>
    <t>81-261</t>
  </si>
  <si>
    <t>264-444</t>
  </si>
  <si>
    <t>1E_B4QCS7_DROSI</t>
  </si>
  <si>
    <t>Y</t>
  </si>
  <si>
    <t>принадлежит ли группе</t>
  </si>
  <si>
    <t>ID</t>
  </si>
  <si>
    <t>Координаты</t>
  </si>
  <si>
    <t>Н, вес</t>
  </si>
  <si>
    <t>1-специф.</t>
  </si>
  <si>
    <t>чувств.</t>
  </si>
  <si>
    <t>66-246</t>
  </si>
  <si>
    <t>63-243</t>
  </si>
  <si>
    <t>5-185</t>
  </si>
  <si>
    <t>78-258</t>
  </si>
  <si>
    <t>68-248</t>
  </si>
  <si>
    <t>29-209</t>
  </si>
  <si>
    <t>60-240</t>
  </si>
  <si>
    <t>80-261</t>
  </si>
  <si>
    <t>6-186</t>
  </si>
  <si>
    <t>34-214</t>
  </si>
  <si>
    <t>18-198</t>
  </si>
  <si>
    <t>63-233</t>
  </si>
  <si>
    <t>74-254</t>
  </si>
  <si>
    <t>372-557</t>
  </si>
  <si>
    <t>8-194</t>
  </si>
  <si>
    <t>4-190</t>
  </si>
  <si>
    <t>48-232</t>
  </si>
  <si>
    <t>102-287</t>
  </si>
  <si>
    <t>19-171</t>
  </si>
  <si>
    <t>Принадлежит ли группе</t>
  </si>
  <si>
    <t>+</t>
  </si>
  <si>
    <t>Тест</t>
  </si>
  <si>
    <t>выше порога</t>
  </si>
  <si>
    <t>ниже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</si>
</sst>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28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9" borderId="8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quotePrefix="1" applyBorder="1"/>
    <xf numFmtId="164" fontId="0" fillId="2" borderId="0" xfId="0" applyNumberFormat="1" applyFill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412955465587042"/>
          <c:y val="3.85966234807548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6194331983805668"/>
          <c:y val="0.20000068530936577"/>
          <c:w val="0.79352226720647778"/>
          <c:h val="0.65614259917283158"/>
        </c:manualLayout>
      </c:layout>
      <c:scatterChart>
        <c:scatterStyle val="smoothMarker"/>
        <c:ser>
          <c:idx val="0"/>
          <c:order val="0"/>
          <c:tx>
            <c:v>График весов для Ecdysozoa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Ref>
              <c:f>Results_Ecdysozoa!$A$2:$A$46</c:f>
              <c:numCache>
                <c:formatCode>0.000</c:formatCode>
                <c:ptCount val="42"/>
                <c:pt idx="0">
                  <c:v>42.67</c:v>
                </c:pt>
                <c:pt idx="1">
                  <c:v>42.51</c:v>
                </c:pt>
                <c:pt idx="2">
                  <c:v>42.42</c:v>
                </c:pt>
                <c:pt idx="3">
                  <c:v>41.68</c:v>
                </c:pt>
                <c:pt idx="4">
                  <c:v>41.45</c:v>
                </c:pt>
                <c:pt idx="5">
                  <c:v>41.32</c:v>
                </c:pt>
                <c:pt idx="6">
                  <c:v>41.3</c:v>
                </c:pt>
                <c:pt idx="7">
                  <c:v>41.22</c:v>
                </c:pt>
                <c:pt idx="8">
                  <c:v>40.81</c:v>
                </c:pt>
                <c:pt idx="9">
                  <c:v>40.81</c:v>
                </c:pt>
                <c:pt idx="10">
                  <c:v>40.07</c:v>
                </c:pt>
                <c:pt idx="11">
                  <c:v>39.770000000000003</c:v>
                </c:pt>
                <c:pt idx="12">
                  <c:v>39.43</c:v>
                </c:pt>
                <c:pt idx="13">
                  <c:v>39.130000000000003</c:v>
                </c:pt>
                <c:pt idx="14">
                  <c:v>39.07</c:v>
                </c:pt>
                <c:pt idx="15">
                  <c:v>39.049999999999997</c:v>
                </c:pt>
                <c:pt idx="16">
                  <c:v>38.64</c:v>
                </c:pt>
                <c:pt idx="17">
                  <c:v>38.340000000000003</c:v>
                </c:pt>
                <c:pt idx="18">
                  <c:v>38.32</c:v>
                </c:pt>
                <c:pt idx="19">
                  <c:v>38.159999999999997</c:v>
                </c:pt>
                <c:pt idx="20">
                  <c:v>38.159999999999997</c:v>
                </c:pt>
                <c:pt idx="21">
                  <c:v>35.51</c:v>
                </c:pt>
                <c:pt idx="22">
                  <c:v>35.159999999999997</c:v>
                </c:pt>
                <c:pt idx="23">
                  <c:v>33.020000000000003</c:v>
                </c:pt>
                <c:pt idx="24">
                  <c:v>32.950000000000003</c:v>
                </c:pt>
                <c:pt idx="25">
                  <c:v>32.950000000000003</c:v>
                </c:pt>
                <c:pt idx="26">
                  <c:v>32.950000000000003</c:v>
                </c:pt>
                <c:pt idx="27">
                  <c:v>32.92</c:v>
                </c:pt>
                <c:pt idx="28">
                  <c:v>32.39</c:v>
                </c:pt>
                <c:pt idx="29">
                  <c:v>31.23</c:v>
                </c:pt>
                <c:pt idx="30">
                  <c:v>31.05</c:v>
                </c:pt>
                <c:pt idx="31">
                  <c:v>30.85</c:v>
                </c:pt>
                <c:pt idx="32">
                  <c:v>30.6</c:v>
                </c:pt>
                <c:pt idx="33">
                  <c:v>29.23</c:v>
                </c:pt>
                <c:pt idx="34">
                  <c:v>28.43</c:v>
                </c:pt>
                <c:pt idx="35">
                  <c:v>26.68</c:v>
                </c:pt>
                <c:pt idx="36">
                  <c:v>26.36</c:v>
                </c:pt>
                <c:pt idx="37">
                  <c:v>25.9</c:v>
                </c:pt>
                <c:pt idx="38">
                  <c:v>25.69</c:v>
                </c:pt>
                <c:pt idx="39">
                  <c:v>20.28</c:v>
                </c:pt>
                <c:pt idx="40">
                  <c:v>14.85</c:v>
                </c:pt>
                <c:pt idx="41">
                  <c:v>14.51</c:v>
                </c:pt>
              </c:numCache>
            </c:numRef>
          </c:yVal>
          <c:smooth val="1"/>
        </c:ser>
        <c:axId val="54354304"/>
        <c:axId val="54356224"/>
      </c:scatterChart>
      <c:valAx>
        <c:axId val="54354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356224"/>
        <c:crosses val="autoZero"/>
        <c:crossBetween val="midCat"/>
      </c:valAx>
      <c:valAx>
        <c:axId val="5435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Вес</a:t>
                </a:r>
              </a:p>
            </c:rich>
          </c:tx>
          <c:layout>
            <c:manualLayout>
              <c:xMode val="edge"/>
              <c:yMode val="edge"/>
              <c:x val="3.2388663967611336E-2"/>
              <c:y val="0.4842121854858329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3543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5000071207827166"/>
          <c:y val="3.399433427762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5.4166776869256326E-2"/>
          <c:y val="0.16997167138810199"/>
          <c:w val="0.89375181834272932"/>
          <c:h val="0.71388101983002827"/>
        </c:manualLayout>
      </c:layout>
      <c:scatterChart>
        <c:scatterStyle val="smoothMarker"/>
        <c:ser>
          <c:idx val="0"/>
          <c:order val="0"/>
          <c:tx>
            <c:v>ROC-кривая для Ecdysozoa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Results_Ecdysozoa!$Q$2:$Q$46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3.703703703703709E-2</c:v>
                </c:pt>
                <c:pt idx="6">
                  <c:v>7.407407407407407E-2</c:v>
                </c:pt>
                <c:pt idx="7">
                  <c:v>7.407407407407407E-2</c:v>
                </c:pt>
                <c:pt idx="8">
                  <c:v>0.11111111111111116</c:v>
                </c:pt>
                <c:pt idx="9">
                  <c:v>0.14814814814814814</c:v>
                </c:pt>
                <c:pt idx="10">
                  <c:v>0.18518518518518523</c:v>
                </c:pt>
                <c:pt idx="11">
                  <c:v>0.22222222222222221</c:v>
                </c:pt>
                <c:pt idx="12">
                  <c:v>0.22222222222222221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0.2592592592592593</c:v>
                </c:pt>
                <c:pt idx="16">
                  <c:v>0.29629629629629628</c:v>
                </c:pt>
                <c:pt idx="17">
                  <c:v>0.33333333333333337</c:v>
                </c:pt>
                <c:pt idx="18">
                  <c:v>0.37037037037037035</c:v>
                </c:pt>
                <c:pt idx="19">
                  <c:v>0.37037037037037035</c:v>
                </c:pt>
                <c:pt idx="20">
                  <c:v>0.40740740740740744</c:v>
                </c:pt>
                <c:pt idx="21">
                  <c:v>0.44444444444444442</c:v>
                </c:pt>
                <c:pt idx="22">
                  <c:v>0.48148148148148151</c:v>
                </c:pt>
                <c:pt idx="23">
                  <c:v>0.5185185185185186</c:v>
                </c:pt>
                <c:pt idx="24">
                  <c:v>0.5185185185185186</c:v>
                </c:pt>
                <c:pt idx="25">
                  <c:v>0.55555555555555558</c:v>
                </c:pt>
                <c:pt idx="26">
                  <c:v>0.59259259259259256</c:v>
                </c:pt>
                <c:pt idx="27">
                  <c:v>0.62962962962962965</c:v>
                </c:pt>
                <c:pt idx="28">
                  <c:v>0.66666666666666674</c:v>
                </c:pt>
                <c:pt idx="29">
                  <c:v>0.66666666666666674</c:v>
                </c:pt>
                <c:pt idx="30">
                  <c:v>0.66666666666666674</c:v>
                </c:pt>
                <c:pt idx="31">
                  <c:v>0.66666666666666674</c:v>
                </c:pt>
                <c:pt idx="32">
                  <c:v>0.70370370370370372</c:v>
                </c:pt>
                <c:pt idx="33">
                  <c:v>0.70370370370370372</c:v>
                </c:pt>
                <c:pt idx="34">
                  <c:v>0.70370370370370372</c:v>
                </c:pt>
                <c:pt idx="35">
                  <c:v>0.70370370370370372</c:v>
                </c:pt>
                <c:pt idx="36">
                  <c:v>0.7407407407407407</c:v>
                </c:pt>
                <c:pt idx="37">
                  <c:v>0.77777777777777779</c:v>
                </c:pt>
                <c:pt idx="38">
                  <c:v>0.81481481481481488</c:v>
                </c:pt>
                <c:pt idx="39">
                  <c:v>0.85185185185185186</c:v>
                </c:pt>
                <c:pt idx="40">
                  <c:v>0.88888888888888884</c:v>
                </c:pt>
                <c:pt idx="41">
                  <c:v>0.92592592592592593</c:v>
                </c:pt>
              </c:numCache>
            </c:numRef>
          </c:xVal>
          <c:yVal>
            <c:numRef>
              <c:f>Results_Ecdysozoa!$R$2:$R$46</c:f>
              <c:numCache>
                <c:formatCode>General</c:formatCode>
                <c:ptCount val="42"/>
                <c:pt idx="0">
                  <c:v>5.5555555555555552E-2</c:v>
                </c:pt>
                <c:pt idx="1">
                  <c:v>0.1111111111111111</c:v>
                </c:pt>
                <c:pt idx="2">
                  <c:v>0.16666666666666666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0.27777777777777779</c:v>
                </c:pt>
                <c:pt idx="7">
                  <c:v>0.27777777777777779</c:v>
                </c:pt>
                <c:pt idx="8">
                  <c:v>0.27777777777777779</c:v>
                </c:pt>
                <c:pt idx="9">
                  <c:v>0.27777777777777779</c:v>
                </c:pt>
                <c:pt idx="10">
                  <c:v>0.27777777777777779</c:v>
                </c:pt>
                <c:pt idx="11">
                  <c:v>0.33333333333333331</c:v>
                </c:pt>
                <c:pt idx="12">
                  <c:v>0.3888888888888889</c:v>
                </c:pt>
                <c:pt idx="13">
                  <c:v>0.44444444444444442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0.44444444444444442</c:v>
                </c:pt>
                <c:pt idx="17">
                  <c:v>0.44444444444444442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0.55555555555555558</c:v>
                </c:pt>
                <c:pt idx="24">
                  <c:v>0.55555555555555558</c:v>
                </c:pt>
                <c:pt idx="25">
                  <c:v>0.55555555555555558</c:v>
                </c:pt>
                <c:pt idx="26">
                  <c:v>0.55555555555555558</c:v>
                </c:pt>
                <c:pt idx="27">
                  <c:v>0.55555555555555558</c:v>
                </c:pt>
                <c:pt idx="28">
                  <c:v>0.61111111111111116</c:v>
                </c:pt>
                <c:pt idx="29">
                  <c:v>0.66666666666666663</c:v>
                </c:pt>
                <c:pt idx="30">
                  <c:v>0.72222222222222221</c:v>
                </c:pt>
                <c:pt idx="31">
                  <c:v>0.72222222222222221</c:v>
                </c:pt>
                <c:pt idx="32">
                  <c:v>0.77777777777777779</c:v>
                </c:pt>
                <c:pt idx="33">
                  <c:v>0.83333333333333337</c:v>
                </c:pt>
                <c:pt idx="34">
                  <c:v>0.88888888888888884</c:v>
                </c:pt>
                <c:pt idx="35">
                  <c:v>0.88888888888888884</c:v>
                </c:pt>
                <c:pt idx="36">
                  <c:v>0.88888888888888884</c:v>
                </c:pt>
                <c:pt idx="37">
                  <c:v>0.88888888888888884</c:v>
                </c:pt>
                <c:pt idx="38">
                  <c:v>0.88888888888888884</c:v>
                </c:pt>
                <c:pt idx="39">
                  <c:v>0.88888888888888884</c:v>
                </c:pt>
                <c:pt idx="40">
                  <c:v>0.88888888888888884</c:v>
                </c:pt>
                <c:pt idx="41">
                  <c:v>0.88888888888888884</c:v>
                </c:pt>
              </c:numCache>
            </c:numRef>
          </c:yVal>
          <c:smooth val="1"/>
        </c:ser>
        <c:axId val="54367744"/>
        <c:axId val="54369664"/>
      </c:scatterChart>
      <c:valAx>
        <c:axId val="5436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369664"/>
        <c:crosses val="autoZero"/>
        <c:crossBetween val="midCat"/>
      </c:valAx>
      <c:valAx>
        <c:axId val="5436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367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623728628462341"/>
          <c:y val="3.85966234807548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7204337206689363"/>
          <c:y val="0.20000068530936577"/>
          <c:w val="0.78064680075352977"/>
          <c:h val="0.65614259917283158"/>
        </c:manualLayout>
      </c:layout>
      <c:scatterChart>
        <c:scatterStyle val="smoothMarker"/>
        <c:ser>
          <c:idx val="0"/>
          <c:order val="0"/>
          <c:tx>
            <c:v>График весов для Chordata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Results_Chordata!$A$2:$A$58</c:f>
              <c:numCache>
                <c:formatCode>0.000</c:formatCode>
                <c:ptCount val="42"/>
                <c:pt idx="0">
                  <c:v>48.56</c:v>
                </c:pt>
                <c:pt idx="1">
                  <c:v>48.41</c:v>
                </c:pt>
                <c:pt idx="2">
                  <c:v>48.24</c:v>
                </c:pt>
                <c:pt idx="3">
                  <c:v>48.24</c:v>
                </c:pt>
                <c:pt idx="4">
                  <c:v>48.2</c:v>
                </c:pt>
                <c:pt idx="5">
                  <c:v>47.82</c:v>
                </c:pt>
                <c:pt idx="6">
                  <c:v>45.9</c:v>
                </c:pt>
                <c:pt idx="7">
                  <c:v>45.65</c:v>
                </c:pt>
                <c:pt idx="8">
                  <c:v>45.5</c:v>
                </c:pt>
                <c:pt idx="9">
                  <c:v>45.26</c:v>
                </c:pt>
                <c:pt idx="10">
                  <c:v>45.23</c:v>
                </c:pt>
                <c:pt idx="11">
                  <c:v>45.23</c:v>
                </c:pt>
                <c:pt idx="12">
                  <c:v>45.06</c:v>
                </c:pt>
                <c:pt idx="13">
                  <c:v>44.21</c:v>
                </c:pt>
                <c:pt idx="14">
                  <c:v>43.88</c:v>
                </c:pt>
                <c:pt idx="15">
                  <c:v>43.5</c:v>
                </c:pt>
                <c:pt idx="16">
                  <c:v>42.5</c:v>
                </c:pt>
                <c:pt idx="17">
                  <c:v>42.4</c:v>
                </c:pt>
                <c:pt idx="18">
                  <c:v>39.6</c:v>
                </c:pt>
                <c:pt idx="19">
                  <c:v>37.57</c:v>
                </c:pt>
                <c:pt idx="20">
                  <c:v>35.9</c:v>
                </c:pt>
                <c:pt idx="21">
                  <c:v>35.840000000000003</c:v>
                </c:pt>
                <c:pt idx="22">
                  <c:v>35.840000000000003</c:v>
                </c:pt>
                <c:pt idx="23">
                  <c:v>35.840000000000003</c:v>
                </c:pt>
                <c:pt idx="24">
                  <c:v>35.72</c:v>
                </c:pt>
                <c:pt idx="25">
                  <c:v>34.54</c:v>
                </c:pt>
                <c:pt idx="26">
                  <c:v>32.35</c:v>
                </c:pt>
                <c:pt idx="27">
                  <c:v>31.48</c:v>
                </c:pt>
                <c:pt idx="28">
                  <c:v>30.55</c:v>
                </c:pt>
                <c:pt idx="29">
                  <c:v>29.8</c:v>
                </c:pt>
                <c:pt idx="30">
                  <c:v>28.78</c:v>
                </c:pt>
                <c:pt idx="31">
                  <c:v>28.72</c:v>
                </c:pt>
                <c:pt idx="32">
                  <c:v>28.42</c:v>
                </c:pt>
                <c:pt idx="33">
                  <c:v>27.83</c:v>
                </c:pt>
                <c:pt idx="34">
                  <c:v>27.77</c:v>
                </c:pt>
                <c:pt idx="35">
                  <c:v>27.77</c:v>
                </c:pt>
                <c:pt idx="36">
                  <c:v>27.45</c:v>
                </c:pt>
                <c:pt idx="37">
                  <c:v>23.78</c:v>
                </c:pt>
                <c:pt idx="38">
                  <c:v>21.64</c:v>
                </c:pt>
                <c:pt idx="39">
                  <c:v>21.19</c:v>
                </c:pt>
                <c:pt idx="40">
                  <c:v>16.7</c:v>
                </c:pt>
                <c:pt idx="41">
                  <c:v>14.38</c:v>
                </c:pt>
              </c:numCache>
            </c:numRef>
          </c:yVal>
          <c:smooth val="1"/>
        </c:ser>
        <c:axId val="49411968"/>
        <c:axId val="53420032"/>
      </c:scatterChart>
      <c:valAx>
        <c:axId val="49411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420032"/>
        <c:crosses val="autoZero"/>
        <c:crossBetween val="midCat"/>
      </c:valAx>
      <c:valAx>
        <c:axId val="5342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Вес</a:t>
                </a:r>
              </a:p>
            </c:rich>
          </c:tx>
          <c:layout>
            <c:manualLayout>
              <c:xMode val="edge"/>
              <c:yMode val="edge"/>
              <c:x val="3.4408674413378727E-2"/>
              <c:y val="0.4842121854858329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411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594080338266385"/>
          <c:y val="3.85966234807548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5.4968287526427059E-2"/>
          <c:y val="0.20000068530936577"/>
          <c:w val="0.89217758985200846"/>
          <c:h val="0.65614259917283158"/>
        </c:manualLayout>
      </c:layout>
      <c:scatterChart>
        <c:scatterStyle val="smoothMarker"/>
        <c:ser>
          <c:idx val="0"/>
          <c:order val="0"/>
          <c:tx>
            <c:v>ROC-кривая для Chordata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Results_Chordata!$Q$2:$Q$58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3.703703703703709E-2</c:v>
                </c:pt>
                <c:pt idx="10">
                  <c:v>3.703703703703709E-2</c:v>
                </c:pt>
                <c:pt idx="11">
                  <c:v>3.703703703703709E-2</c:v>
                </c:pt>
                <c:pt idx="12">
                  <c:v>3.703703703703709E-2</c:v>
                </c:pt>
                <c:pt idx="13">
                  <c:v>7.407407407407407E-2</c:v>
                </c:pt>
                <c:pt idx="14">
                  <c:v>0.11111111111111116</c:v>
                </c:pt>
                <c:pt idx="15">
                  <c:v>0.14814814814814814</c:v>
                </c:pt>
                <c:pt idx="16">
                  <c:v>0.18518518518518523</c:v>
                </c:pt>
                <c:pt idx="17">
                  <c:v>0.18518518518518523</c:v>
                </c:pt>
                <c:pt idx="18">
                  <c:v>0.22222222222222221</c:v>
                </c:pt>
                <c:pt idx="19">
                  <c:v>0.22222222222222221</c:v>
                </c:pt>
                <c:pt idx="20">
                  <c:v>0.22222222222222221</c:v>
                </c:pt>
                <c:pt idx="21">
                  <c:v>0.2592592592592593</c:v>
                </c:pt>
                <c:pt idx="22">
                  <c:v>0.2592592592592593</c:v>
                </c:pt>
                <c:pt idx="23">
                  <c:v>0.29629629629629628</c:v>
                </c:pt>
                <c:pt idx="24">
                  <c:v>0.33333333333333337</c:v>
                </c:pt>
                <c:pt idx="25">
                  <c:v>0.37037037037037035</c:v>
                </c:pt>
                <c:pt idx="26">
                  <c:v>0.40740740740740744</c:v>
                </c:pt>
                <c:pt idx="27">
                  <c:v>0.44444444444444442</c:v>
                </c:pt>
                <c:pt idx="28">
                  <c:v>0.44444444444444442</c:v>
                </c:pt>
                <c:pt idx="29">
                  <c:v>0.44444444444444442</c:v>
                </c:pt>
                <c:pt idx="30">
                  <c:v>0.48148148148148151</c:v>
                </c:pt>
                <c:pt idx="31">
                  <c:v>0.48148148148148151</c:v>
                </c:pt>
                <c:pt idx="32">
                  <c:v>0.5185185185185186</c:v>
                </c:pt>
                <c:pt idx="33">
                  <c:v>0.55555555555555558</c:v>
                </c:pt>
                <c:pt idx="34">
                  <c:v>0.59259259259259256</c:v>
                </c:pt>
                <c:pt idx="35">
                  <c:v>0.62962962962962965</c:v>
                </c:pt>
                <c:pt idx="36">
                  <c:v>0.62962962962962965</c:v>
                </c:pt>
                <c:pt idx="37">
                  <c:v>0.62962962962962965</c:v>
                </c:pt>
                <c:pt idx="38">
                  <c:v>0.62962962962962965</c:v>
                </c:pt>
                <c:pt idx="39">
                  <c:v>0.66666666666666674</c:v>
                </c:pt>
                <c:pt idx="40">
                  <c:v>0.70370370370370372</c:v>
                </c:pt>
                <c:pt idx="41">
                  <c:v>0.7407407407407407</c:v>
                </c:pt>
              </c:numCache>
            </c:numRef>
          </c:xVal>
          <c:yVal>
            <c:numRef>
              <c:f>Results_Chordata!$R$2:$R$58</c:f>
              <c:numCache>
                <c:formatCode>General</c:formatCode>
                <c:ptCount val="42"/>
                <c:pt idx="0">
                  <c:v>4.7619047619047616E-2</c:v>
                </c:pt>
                <c:pt idx="1">
                  <c:v>9.5238095238095233E-2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0.23809523809523808</c:v>
                </c:pt>
                <c:pt idx="5">
                  <c:v>0.2857142857142857</c:v>
                </c:pt>
                <c:pt idx="6">
                  <c:v>0.33333333333333331</c:v>
                </c:pt>
                <c:pt idx="7">
                  <c:v>0.38095238095238093</c:v>
                </c:pt>
                <c:pt idx="8">
                  <c:v>0.38095238095238093</c:v>
                </c:pt>
                <c:pt idx="9">
                  <c:v>0.42857142857142855</c:v>
                </c:pt>
                <c:pt idx="10">
                  <c:v>0.47619047619047616</c:v>
                </c:pt>
                <c:pt idx="11">
                  <c:v>0.52380952380952384</c:v>
                </c:pt>
                <c:pt idx="12">
                  <c:v>0.52380952380952384</c:v>
                </c:pt>
                <c:pt idx="13">
                  <c:v>0.52380952380952384</c:v>
                </c:pt>
                <c:pt idx="14">
                  <c:v>0.52380952380952384</c:v>
                </c:pt>
                <c:pt idx="15">
                  <c:v>0.52380952380952384</c:v>
                </c:pt>
                <c:pt idx="16">
                  <c:v>0.5714285714285714</c:v>
                </c:pt>
                <c:pt idx="17">
                  <c:v>0.5714285714285714</c:v>
                </c:pt>
                <c:pt idx="18">
                  <c:v>0.61904761904761907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0.7142857142857143</c:v>
                </c:pt>
                <c:pt idx="22">
                  <c:v>0.7142857142857143</c:v>
                </c:pt>
                <c:pt idx="23">
                  <c:v>0.7142857142857143</c:v>
                </c:pt>
                <c:pt idx="24">
                  <c:v>0.7142857142857143</c:v>
                </c:pt>
                <c:pt idx="25">
                  <c:v>0.7142857142857143</c:v>
                </c:pt>
                <c:pt idx="26">
                  <c:v>0.7142857142857143</c:v>
                </c:pt>
                <c:pt idx="27">
                  <c:v>0.76190476190476186</c:v>
                </c:pt>
                <c:pt idx="28">
                  <c:v>0.80952380952380953</c:v>
                </c:pt>
                <c:pt idx="29">
                  <c:v>0.80952380952380953</c:v>
                </c:pt>
                <c:pt idx="30">
                  <c:v>0.8571428571428571</c:v>
                </c:pt>
                <c:pt idx="31">
                  <c:v>0.8571428571428571</c:v>
                </c:pt>
                <c:pt idx="32">
                  <c:v>0.8571428571428571</c:v>
                </c:pt>
                <c:pt idx="33">
                  <c:v>0.8571428571428571</c:v>
                </c:pt>
                <c:pt idx="34">
                  <c:v>0.8571428571428571</c:v>
                </c:pt>
                <c:pt idx="35">
                  <c:v>0.90476190476190477</c:v>
                </c:pt>
                <c:pt idx="36">
                  <c:v>0.95238095238095233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yVal>
          <c:smooth val="1"/>
        </c:ser>
        <c:axId val="53443968"/>
        <c:axId val="53466624"/>
      </c:scatterChart>
      <c:valAx>
        <c:axId val="53443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466624"/>
        <c:crosses val="autoZero"/>
        <c:crossBetween val="midCat"/>
      </c:valAx>
      <c:valAx>
        <c:axId val="5346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443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38100</xdr:rowOff>
    </xdr:from>
    <xdr:to>
      <xdr:col>15</xdr:col>
      <xdr:colOff>466725</xdr:colOff>
      <xdr:row>14</xdr:row>
      <xdr:rowOff>85725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14</xdr:row>
      <xdr:rowOff>180975</xdr:rowOff>
    </xdr:from>
    <xdr:to>
      <xdr:col>15</xdr:col>
      <xdr:colOff>466725</xdr:colOff>
      <xdr:row>32</xdr:row>
      <xdr:rowOff>114300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523875</xdr:colOff>
      <xdr:row>15</xdr:row>
      <xdr:rowOff>47625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15</xdr:row>
      <xdr:rowOff>85725</xdr:rowOff>
    </xdr:from>
    <xdr:to>
      <xdr:col>15</xdr:col>
      <xdr:colOff>590550</xdr:colOff>
      <xdr:row>29</xdr:row>
      <xdr:rowOff>133350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46"/>
  <sheetViews>
    <sheetView tabSelected="1" topLeftCell="C16" workbookViewId="0">
      <selection activeCell="H8" sqref="H8"/>
    </sheetView>
  </sheetViews>
  <sheetFormatPr defaultRowHeight="15"/>
  <cols>
    <col min="1" max="1" width="9.140625" style="1"/>
    <col min="7" max="7" width="23.28515625" bestFit="1" customWidth="1"/>
    <col min="8" max="8" width="19.42578125" bestFit="1" customWidth="1"/>
  </cols>
  <sheetData>
    <row r="1" spans="1:18">
      <c r="A1" s="1" t="s">
        <v>67</v>
      </c>
      <c r="D1" s="6" t="s">
        <v>66</v>
      </c>
      <c r="E1" s="6"/>
      <c r="F1" s="6"/>
      <c r="G1" t="s">
        <v>64</v>
      </c>
      <c r="H1" t="s">
        <v>65</v>
      </c>
      <c r="Q1" t="s">
        <v>68</v>
      </c>
      <c r="R1" t="s">
        <v>69</v>
      </c>
    </row>
    <row r="2" spans="1:18">
      <c r="A2" s="4">
        <v>42.67</v>
      </c>
      <c r="B2">
        <v>4267</v>
      </c>
      <c r="C2" t="s">
        <v>0</v>
      </c>
      <c r="D2">
        <v>1</v>
      </c>
      <c r="E2" t="s">
        <v>1</v>
      </c>
      <c r="F2">
        <v>182</v>
      </c>
      <c r="G2" t="str">
        <f ca="1">VLOOKUP(H2,ID_Ecdysozoa!$1:$100,2,FALSE)</f>
        <v>Y</v>
      </c>
      <c r="H2" t="s">
        <v>2</v>
      </c>
      <c r="Q2">
        <f>1-COUNTIF($G2:$G$46,"&lt;&gt;Y")/COUNTIF($G$2:$G$46,"&lt;&gt;Y")</f>
        <v>0</v>
      </c>
      <c r="R2">
        <f>COUNTIF($G$2:$G2,"=Y")/COUNTIF($G$2:$I$46,"=Y")</f>
        <v>5.5555555555555552E-2</v>
      </c>
    </row>
    <row r="3" spans="1:18">
      <c r="A3" s="4">
        <v>42.51</v>
      </c>
      <c r="B3">
        <v>4251</v>
      </c>
      <c r="C3" t="s">
        <v>0</v>
      </c>
      <c r="D3">
        <v>1</v>
      </c>
      <c r="E3" t="s">
        <v>1</v>
      </c>
      <c r="F3">
        <v>181</v>
      </c>
      <c r="G3" t="str">
        <f ca="1">VLOOKUP(H3,ID_Ecdysozoa!$1:$100,2,FALSE)</f>
        <v>Y</v>
      </c>
      <c r="H3" t="s">
        <v>3</v>
      </c>
      <c r="Q3">
        <f>1-COUNTIF($G3:$G$46,"&lt;&gt;Y")/COUNTIF($G$2:$G$46,"&lt;&gt;Y")</f>
        <v>0</v>
      </c>
      <c r="R3">
        <f>COUNTIF($G$2:$G3,"=Y")/COUNTIF($G$2:$I$46,"=Y")</f>
        <v>0.1111111111111111</v>
      </c>
    </row>
    <row r="4" spans="1:18">
      <c r="A4" s="4">
        <v>42.42</v>
      </c>
      <c r="B4">
        <v>4242</v>
      </c>
      <c r="C4" t="s">
        <v>0</v>
      </c>
      <c r="D4">
        <v>1</v>
      </c>
      <c r="E4" t="s">
        <v>1</v>
      </c>
      <c r="F4">
        <v>181</v>
      </c>
      <c r="G4" t="str">
        <f ca="1">VLOOKUP(H4,ID_Ecdysozoa!$1:$100,2,FALSE)</f>
        <v>Y</v>
      </c>
      <c r="H4" t="s">
        <v>4</v>
      </c>
      <c r="Q4">
        <f>1-COUNTIF($G4:$G$46,"&lt;&gt;Y")/COUNTIF($G$2:$G$46,"&lt;&gt;Y")</f>
        <v>0</v>
      </c>
      <c r="R4">
        <f>COUNTIF($G$2:$G4,"=Y")/COUNTIF($G$2:$I$46,"=Y")</f>
        <v>0.16666666666666666</v>
      </c>
    </row>
    <row r="5" spans="1:18">
      <c r="A5" s="4">
        <v>41.68</v>
      </c>
      <c r="B5">
        <v>4168</v>
      </c>
      <c r="C5" t="s">
        <v>0</v>
      </c>
      <c r="D5">
        <v>1</v>
      </c>
      <c r="E5" t="s">
        <v>1</v>
      </c>
      <c r="F5">
        <v>181</v>
      </c>
      <c r="G5" t="str">
        <f ca="1">VLOOKUP(H5,ID_Ecdysozoa!$1:$100,2,FALSE)</f>
        <v>Y</v>
      </c>
      <c r="H5" t="s">
        <v>5</v>
      </c>
      <c r="Q5">
        <f>1-COUNTIF($G5:$G$46,"&lt;&gt;Y")/COUNTIF($G$2:$G$46,"&lt;&gt;Y")</f>
        <v>0</v>
      </c>
      <c r="R5">
        <f>COUNTIF($G$2:$G5,"=Y")/COUNTIF($G$2:$I$46,"=Y")</f>
        <v>0.22222222222222221</v>
      </c>
    </row>
    <row r="6" spans="1:18">
      <c r="A6" s="4">
        <v>41.45</v>
      </c>
      <c r="B6">
        <v>4145</v>
      </c>
      <c r="C6" t="s">
        <v>0</v>
      </c>
      <c r="D6">
        <v>1</v>
      </c>
      <c r="E6" t="s">
        <v>1</v>
      </c>
      <c r="F6">
        <v>181</v>
      </c>
      <c r="G6" t="e">
        <f ca="1">VLOOKUP(H6,ID_Ecdysozoa!$1:$100,2,FALSE)</f>
        <v>#N/A</v>
      </c>
      <c r="H6" t="s">
        <v>6</v>
      </c>
      <c r="Q6">
        <f>1-COUNTIF($G6:$G$46,"&lt;&gt;Y")/COUNTIF($G$2:$G$46,"&lt;&gt;Y")</f>
        <v>0</v>
      </c>
      <c r="R6">
        <f>COUNTIF($G$2:$G6,"=Y")/COUNTIF($G$2:$I$46,"=Y")</f>
        <v>0.22222222222222221</v>
      </c>
    </row>
    <row r="7" spans="1:18">
      <c r="A7" s="4">
        <v>41.32</v>
      </c>
      <c r="B7">
        <v>4132</v>
      </c>
      <c r="C7" t="s">
        <v>0</v>
      </c>
      <c r="D7">
        <v>1</v>
      </c>
      <c r="E7" t="s">
        <v>1</v>
      </c>
      <c r="F7">
        <v>181</v>
      </c>
      <c r="G7" t="e">
        <f ca="1">VLOOKUP(H7,ID_Ecdysozoa!$1:$100,2,FALSE)</f>
        <v>#N/A</v>
      </c>
      <c r="H7" t="s">
        <v>7</v>
      </c>
      <c r="Q7">
        <f>1-COUNTIF($G7:$G$46,"&lt;&gt;Y")/COUNTIF($G$2:$G$46,"&lt;&gt;Y")</f>
        <v>3.703703703703709E-2</v>
      </c>
      <c r="R7">
        <f>COUNTIF($G$2:$G7,"=Y")/COUNTIF($G$2:$I$46,"=Y")</f>
        <v>0.22222222222222221</v>
      </c>
    </row>
    <row r="8" spans="1:18">
      <c r="A8" s="4">
        <v>41.3</v>
      </c>
      <c r="B8">
        <v>4130</v>
      </c>
      <c r="C8" t="s">
        <v>0</v>
      </c>
      <c r="D8">
        <v>1</v>
      </c>
      <c r="E8" t="s">
        <v>1</v>
      </c>
      <c r="F8">
        <v>181</v>
      </c>
      <c r="G8" t="str">
        <f ca="1">VLOOKUP(H8,ID_Ecdysozoa!$1:$100,2,FALSE)</f>
        <v>Y</v>
      </c>
      <c r="H8" t="s">
        <v>8</v>
      </c>
      <c r="Q8">
        <f>1-COUNTIF($G8:$G$46,"&lt;&gt;Y")/COUNTIF($G$2:$G$46,"&lt;&gt;Y")</f>
        <v>7.407407407407407E-2</v>
      </c>
      <c r="R8">
        <f>COUNTIF($G$2:$G8,"=Y")/COUNTIF($G$2:$I$46,"=Y")</f>
        <v>0.27777777777777779</v>
      </c>
    </row>
    <row r="9" spans="1:18">
      <c r="A9" s="4">
        <v>41.22</v>
      </c>
      <c r="B9">
        <v>4122</v>
      </c>
      <c r="C9" t="s">
        <v>0</v>
      </c>
      <c r="D9">
        <v>1</v>
      </c>
      <c r="E9" t="s">
        <v>1</v>
      </c>
      <c r="F9">
        <v>181</v>
      </c>
      <c r="G9" t="e">
        <f ca="1">VLOOKUP(H9,ID_Ecdysozoa!$1:$100,2,FALSE)</f>
        <v>#N/A</v>
      </c>
      <c r="H9" t="s">
        <v>9</v>
      </c>
      <c r="Q9">
        <f>1-COUNTIF($G9:$G$46,"&lt;&gt;Y")/COUNTIF($G$2:$G$46,"&lt;&gt;Y")</f>
        <v>7.407407407407407E-2</v>
      </c>
      <c r="R9">
        <f>COUNTIF($G$2:$G9,"=Y")/COUNTIF($G$2:$I$46,"=Y")</f>
        <v>0.27777777777777779</v>
      </c>
    </row>
    <row r="10" spans="1:18">
      <c r="A10" s="4">
        <v>40.81</v>
      </c>
      <c r="B10">
        <v>4081</v>
      </c>
      <c r="C10" t="s">
        <v>0</v>
      </c>
      <c r="D10">
        <v>1</v>
      </c>
      <c r="E10" t="s">
        <v>1</v>
      </c>
      <c r="F10">
        <v>181</v>
      </c>
      <c r="G10" t="e">
        <f ca="1">VLOOKUP(H10,ID_Ecdysozoa!$1:$100,2,FALSE)</f>
        <v>#N/A</v>
      </c>
      <c r="H10" t="s">
        <v>10</v>
      </c>
      <c r="Q10">
        <f>1-COUNTIF($G10:$G$46,"&lt;&gt;Y")/COUNTIF($G$2:$G$46,"&lt;&gt;Y")</f>
        <v>0.11111111111111116</v>
      </c>
      <c r="R10">
        <f>COUNTIF($G$2:$G10,"=Y")/COUNTIF($G$2:$I$46,"=Y")</f>
        <v>0.27777777777777779</v>
      </c>
    </row>
    <row r="11" spans="1:18">
      <c r="A11" s="4">
        <v>40.81</v>
      </c>
      <c r="B11">
        <v>4081</v>
      </c>
      <c r="C11" t="s">
        <v>0</v>
      </c>
      <c r="D11">
        <v>1</v>
      </c>
      <c r="E11" t="s">
        <v>1</v>
      </c>
      <c r="F11">
        <v>181</v>
      </c>
      <c r="G11" t="e">
        <f ca="1">VLOOKUP(H11,ID_Ecdysozoa!$1:$100,2,FALSE)</f>
        <v>#N/A</v>
      </c>
      <c r="H11" t="s">
        <v>11</v>
      </c>
      <c r="Q11">
        <f>1-COUNTIF($G11:$G$46,"&lt;&gt;Y")/COUNTIF($G$2:$G$46,"&lt;&gt;Y")</f>
        <v>0.14814814814814814</v>
      </c>
      <c r="R11">
        <f>COUNTIF($G$2:$G11,"=Y")/COUNTIF($G$2:$I$46,"=Y")</f>
        <v>0.27777777777777779</v>
      </c>
    </row>
    <row r="12" spans="1:18">
      <c r="A12" s="4">
        <v>40.07</v>
      </c>
      <c r="B12">
        <v>4007</v>
      </c>
      <c r="C12" t="s">
        <v>0</v>
      </c>
      <c r="D12">
        <v>1</v>
      </c>
      <c r="E12" t="s">
        <v>1</v>
      </c>
      <c r="F12">
        <v>181</v>
      </c>
      <c r="G12" t="e">
        <f ca="1">VLOOKUP(H12,ID_Ecdysozoa!$1:$100,2,FALSE)</f>
        <v>#N/A</v>
      </c>
      <c r="H12" t="s">
        <v>12</v>
      </c>
      <c r="Q12">
        <f>1-COUNTIF($G12:$G$46,"&lt;&gt;Y")/COUNTIF($G$2:$G$46,"&lt;&gt;Y")</f>
        <v>0.18518518518518523</v>
      </c>
      <c r="R12">
        <f>COUNTIF($G$2:$G12,"=Y")/COUNTIF($G$2:$I$46,"=Y")</f>
        <v>0.27777777777777779</v>
      </c>
    </row>
    <row r="13" spans="1:18">
      <c r="A13" s="4">
        <v>39.770000000000003</v>
      </c>
      <c r="B13">
        <v>3977</v>
      </c>
      <c r="C13" t="s">
        <v>0</v>
      </c>
      <c r="D13">
        <v>1</v>
      </c>
      <c r="E13" t="s">
        <v>1</v>
      </c>
      <c r="F13">
        <v>181</v>
      </c>
      <c r="G13" t="str">
        <f ca="1">VLOOKUP(H13,ID_Ecdysozoa!$1:$100,2,FALSE)</f>
        <v>Y</v>
      </c>
      <c r="H13" t="s">
        <v>13</v>
      </c>
      <c r="Q13">
        <f>1-COUNTIF($G13:$G$46,"&lt;&gt;Y")/COUNTIF($G$2:$G$46,"&lt;&gt;Y")</f>
        <v>0.22222222222222221</v>
      </c>
      <c r="R13">
        <f>COUNTIF($G$2:$G13,"=Y")/COUNTIF($G$2:$I$46,"=Y")</f>
        <v>0.33333333333333331</v>
      </c>
    </row>
    <row r="14" spans="1:18">
      <c r="A14" s="4">
        <v>39.43</v>
      </c>
      <c r="B14">
        <v>3943</v>
      </c>
      <c r="C14" t="s">
        <v>0</v>
      </c>
      <c r="D14">
        <v>1</v>
      </c>
      <c r="E14" t="s">
        <v>1</v>
      </c>
      <c r="F14">
        <v>187</v>
      </c>
      <c r="G14" t="str">
        <f ca="1">VLOOKUP(H14,ID_Ecdysozoa!$1:$100,2,FALSE)</f>
        <v>Y</v>
      </c>
      <c r="H14" t="s">
        <v>14</v>
      </c>
      <c r="Q14">
        <f>1-COUNTIF($G14:$G$46,"&lt;&gt;Y")/COUNTIF($G$2:$G$46,"&lt;&gt;Y")</f>
        <v>0.22222222222222221</v>
      </c>
      <c r="R14">
        <f>COUNTIF($G$2:$G14,"=Y")/COUNTIF($G$2:$I$46,"=Y")</f>
        <v>0.3888888888888889</v>
      </c>
    </row>
    <row r="15" spans="1:18">
      <c r="A15" s="4">
        <v>39.130000000000003</v>
      </c>
      <c r="B15">
        <v>3913</v>
      </c>
      <c r="C15" t="s">
        <v>0</v>
      </c>
      <c r="D15">
        <v>1</v>
      </c>
      <c r="E15" t="s">
        <v>1</v>
      </c>
      <c r="F15">
        <v>187</v>
      </c>
      <c r="G15" t="str">
        <f ca="1">VLOOKUP(H15,ID_Ecdysozoa!$1:$100,2,FALSE)</f>
        <v>Y</v>
      </c>
      <c r="H15" t="s">
        <v>15</v>
      </c>
      <c r="Q15">
        <f>1-COUNTIF($G15:$G$46,"&lt;&gt;Y")/COUNTIF($G$2:$G$46,"&lt;&gt;Y")</f>
        <v>0.22222222222222221</v>
      </c>
      <c r="R15">
        <f>COUNTIF($G$2:$G15,"=Y")/COUNTIF($G$2:$I$46,"=Y")</f>
        <v>0.44444444444444442</v>
      </c>
    </row>
    <row r="16" spans="1:18">
      <c r="A16" s="4">
        <v>39.07</v>
      </c>
      <c r="B16">
        <v>3907</v>
      </c>
      <c r="C16" t="s">
        <v>0</v>
      </c>
      <c r="D16">
        <v>1</v>
      </c>
      <c r="E16" t="s">
        <v>1</v>
      </c>
      <c r="F16">
        <v>181</v>
      </c>
      <c r="G16" t="e">
        <f ca="1">VLOOKUP(H16,ID_Ecdysozoa!$1:$100,2,FALSE)</f>
        <v>#N/A</v>
      </c>
      <c r="H16" t="s">
        <v>16</v>
      </c>
      <c r="Q16">
        <f>1-COUNTIF($G16:$G$46,"&lt;&gt;Y")/COUNTIF($G$2:$G$46,"&lt;&gt;Y")</f>
        <v>0.22222222222222221</v>
      </c>
      <c r="R16">
        <f>COUNTIF($G$2:$G16,"=Y")/COUNTIF($G$2:$I$46,"=Y")</f>
        <v>0.44444444444444442</v>
      </c>
    </row>
    <row r="17" spans="1:18">
      <c r="A17" s="4">
        <v>39.049999999999997</v>
      </c>
      <c r="B17">
        <v>3905</v>
      </c>
      <c r="C17" t="s">
        <v>0</v>
      </c>
      <c r="D17">
        <v>1</v>
      </c>
      <c r="E17" t="s">
        <v>1</v>
      </c>
      <c r="F17">
        <v>181</v>
      </c>
      <c r="G17" t="e">
        <f ca="1">VLOOKUP(H17,ID_Ecdysozoa!$1:$100,2,FALSE)</f>
        <v>#N/A</v>
      </c>
      <c r="H17" t="s">
        <v>17</v>
      </c>
      <c r="Q17">
        <f>1-COUNTIF($G17:$G$46,"&lt;&gt;Y")/COUNTIF($G$2:$G$46,"&lt;&gt;Y")</f>
        <v>0.2592592592592593</v>
      </c>
      <c r="R17">
        <f>COUNTIF($G$2:$G17,"=Y")/COUNTIF($G$2:$I$46,"=Y")</f>
        <v>0.44444444444444442</v>
      </c>
    </row>
    <row r="18" spans="1:18">
      <c r="A18" s="4">
        <v>38.64</v>
      </c>
      <c r="B18">
        <v>3864</v>
      </c>
      <c r="C18" t="s">
        <v>0</v>
      </c>
      <c r="D18">
        <v>1</v>
      </c>
      <c r="E18" t="s">
        <v>1</v>
      </c>
      <c r="F18">
        <v>181</v>
      </c>
      <c r="G18" t="e">
        <f ca="1">VLOOKUP(H18,ID_Ecdysozoa!$1:$100,2,FALSE)</f>
        <v>#N/A</v>
      </c>
      <c r="H18" t="s">
        <v>18</v>
      </c>
      <c r="Q18">
        <f>1-COUNTIF($G18:$G$46,"&lt;&gt;Y")/COUNTIF($G$2:$G$46,"&lt;&gt;Y")</f>
        <v>0.29629629629629628</v>
      </c>
      <c r="R18">
        <f>COUNTIF($G$2:$G18,"=Y")/COUNTIF($G$2:$I$46,"=Y")</f>
        <v>0.44444444444444442</v>
      </c>
    </row>
    <row r="19" spans="1:18">
      <c r="A19" s="4">
        <v>38.340000000000003</v>
      </c>
      <c r="B19">
        <v>3834</v>
      </c>
      <c r="C19" t="s">
        <v>0</v>
      </c>
      <c r="D19">
        <v>1</v>
      </c>
      <c r="E19" t="s">
        <v>1</v>
      </c>
      <c r="F19">
        <v>181</v>
      </c>
      <c r="G19" t="e">
        <f ca="1">VLOOKUP(H19,ID_Ecdysozoa!$1:$100,2,FALSE)</f>
        <v>#N/A</v>
      </c>
      <c r="H19" t="s">
        <v>19</v>
      </c>
      <c r="Q19">
        <f>1-COUNTIF($G19:$G$46,"&lt;&gt;Y")/COUNTIF($G$2:$G$46,"&lt;&gt;Y")</f>
        <v>0.33333333333333337</v>
      </c>
      <c r="R19">
        <f>COUNTIF($G$2:$G19,"=Y")/COUNTIF($G$2:$I$46,"=Y")</f>
        <v>0.44444444444444442</v>
      </c>
    </row>
    <row r="20" spans="1:18">
      <c r="A20" s="4">
        <v>38.32</v>
      </c>
      <c r="B20">
        <v>3832</v>
      </c>
      <c r="C20" t="s">
        <v>0</v>
      </c>
      <c r="D20">
        <v>1</v>
      </c>
      <c r="E20" t="s">
        <v>1</v>
      </c>
      <c r="F20">
        <v>184</v>
      </c>
      <c r="G20" t="str">
        <f ca="1">VLOOKUP(H20,ID_Ecdysozoa!$1:$100,2,FALSE)</f>
        <v>Y</v>
      </c>
      <c r="H20" t="s">
        <v>20</v>
      </c>
      <c r="Q20">
        <f>1-COUNTIF($G20:$G$46,"&lt;&gt;Y")/COUNTIF($G$2:$G$46,"&lt;&gt;Y")</f>
        <v>0.37037037037037035</v>
      </c>
      <c r="R20">
        <f>COUNTIF($G$2:$G20,"=Y")/COUNTIF($G$2:$I$46,"=Y")</f>
        <v>0.5</v>
      </c>
    </row>
    <row r="21" spans="1:18">
      <c r="A21" s="4">
        <v>38.159999999999997</v>
      </c>
      <c r="B21">
        <v>3816</v>
      </c>
      <c r="C21" t="s">
        <v>0</v>
      </c>
      <c r="D21">
        <v>1</v>
      </c>
      <c r="E21" t="s">
        <v>1</v>
      </c>
      <c r="F21">
        <v>181</v>
      </c>
      <c r="G21" t="e">
        <f ca="1">VLOOKUP(H21,ID_Ecdysozoa!$1:$100,2,FALSE)</f>
        <v>#N/A</v>
      </c>
      <c r="H21" t="s">
        <v>21</v>
      </c>
      <c r="Q21">
        <f>1-COUNTIF($G21:$G$46,"&lt;&gt;Y")/COUNTIF($G$2:$G$46,"&lt;&gt;Y")</f>
        <v>0.37037037037037035</v>
      </c>
      <c r="R21">
        <f>COUNTIF($G$2:$G21,"=Y")/COUNTIF($G$2:$I$46,"=Y")</f>
        <v>0.5</v>
      </c>
    </row>
    <row r="22" spans="1:18">
      <c r="A22" s="4">
        <v>38.159999999999997</v>
      </c>
      <c r="B22">
        <v>3816</v>
      </c>
      <c r="C22" t="s">
        <v>0</v>
      </c>
      <c r="D22">
        <v>1</v>
      </c>
      <c r="E22" t="s">
        <v>1</v>
      </c>
      <c r="F22">
        <v>181</v>
      </c>
      <c r="G22" t="e">
        <f ca="1">VLOOKUP(H22,ID_Ecdysozoa!$1:$100,2,FALSE)</f>
        <v>#N/A</v>
      </c>
      <c r="H22" t="s">
        <v>22</v>
      </c>
      <c r="Q22">
        <f>1-COUNTIF($G22:$G$46,"&lt;&gt;Y")/COUNTIF($G$2:$G$46,"&lt;&gt;Y")</f>
        <v>0.40740740740740744</v>
      </c>
      <c r="R22">
        <f>COUNTIF($G$2:$G22,"=Y")/COUNTIF($G$2:$I$46,"=Y")</f>
        <v>0.5</v>
      </c>
    </row>
    <row r="23" spans="1:18">
      <c r="A23" s="4">
        <v>35.51</v>
      </c>
      <c r="B23">
        <v>3551</v>
      </c>
      <c r="C23" t="s">
        <v>0</v>
      </c>
      <c r="D23">
        <v>1</v>
      </c>
      <c r="E23" t="s">
        <v>1</v>
      </c>
      <c r="F23">
        <v>170</v>
      </c>
      <c r="G23" t="e">
        <f ca="1">VLOOKUP(H23,ID_Ecdysozoa!$1:$100,2,FALSE)</f>
        <v>#N/A</v>
      </c>
      <c r="H23" t="s">
        <v>23</v>
      </c>
      <c r="Q23">
        <f>1-COUNTIF($G23:$G$46,"&lt;&gt;Y")/COUNTIF($G$2:$G$46,"&lt;&gt;Y")</f>
        <v>0.44444444444444442</v>
      </c>
      <c r="R23">
        <f>COUNTIF($G$2:$G23,"=Y")/COUNTIF($G$2:$I$46,"=Y")</f>
        <v>0.5</v>
      </c>
    </row>
    <row r="24" spans="1:18">
      <c r="A24" s="4">
        <v>35.159999999999997</v>
      </c>
      <c r="B24">
        <v>3516</v>
      </c>
      <c r="C24" t="s">
        <v>0</v>
      </c>
      <c r="D24">
        <v>1</v>
      </c>
      <c r="E24" t="s">
        <v>1</v>
      </c>
      <c r="F24">
        <v>186</v>
      </c>
      <c r="G24" t="e">
        <f ca="1">VLOOKUP(H24,ID_Ecdysozoa!$1:$100,2,FALSE)</f>
        <v>#N/A</v>
      </c>
      <c r="H24" t="s">
        <v>24</v>
      </c>
      <c r="Q24">
        <f>1-COUNTIF($G24:$G$46,"&lt;&gt;Y")/COUNTIF($G$2:$G$46,"&lt;&gt;Y")</f>
        <v>0.48148148148148151</v>
      </c>
      <c r="R24">
        <f>COUNTIF($G$2:$G24,"=Y")/COUNTIF($G$2:$I$46,"=Y")</f>
        <v>0.5</v>
      </c>
    </row>
    <row r="25" spans="1:18">
      <c r="A25" s="4">
        <v>33.020000000000003</v>
      </c>
      <c r="B25">
        <v>3302</v>
      </c>
      <c r="C25" t="s">
        <v>0</v>
      </c>
      <c r="D25">
        <v>1</v>
      </c>
      <c r="E25" t="s">
        <v>1</v>
      </c>
      <c r="F25">
        <v>153</v>
      </c>
      <c r="G25" t="str">
        <f ca="1">VLOOKUP(H25,ID_Ecdysozoa!$1:$100,2,FALSE)</f>
        <v>Y</v>
      </c>
      <c r="H25" t="s">
        <v>25</v>
      </c>
      <c r="Q25">
        <f>1-COUNTIF($G25:$G$46,"&lt;&gt;Y")/COUNTIF($G$2:$G$46,"&lt;&gt;Y")</f>
        <v>0.5185185185185186</v>
      </c>
      <c r="R25">
        <f>COUNTIF($G$2:$G25,"=Y")/COUNTIF($G$2:$I$46,"=Y")</f>
        <v>0.55555555555555558</v>
      </c>
    </row>
    <row r="26" spans="1:18">
      <c r="A26" s="4">
        <v>32.950000000000003</v>
      </c>
      <c r="B26">
        <v>3295</v>
      </c>
      <c r="C26" t="s">
        <v>0</v>
      </c>
      <c r="D26">
        <v>1</v>
      </c>
      <c r="E26" t="s">
        <v>1</v>
      </c>
      <c r="F26">
        <v>186</v>
      </c>
      <c r="G26" t="e">
        <f ca="1">VLOOKUP(H26,ID_Ecdysozoa!$1:$100,2,FALSE)</f>
        <v>#N/A</v>
      </c>
      <c r="H26" t="s">
        <v>26</v>
      </c>
      <c r="Q26">
        <f>1-COUNTIF($G26:$G$46,"&lt;&gt;Y")/COUNTIF($G$2:$G$46,"&lt;&gt;Y")</f>
        <v>0.5185185185185186</v>
      </c>
      <c r="R26">
        <f>COUNTIF($G$2:$G26,"=Y")/COUNTIF($G$2:$I$46,"=Y")</f>
        <v>0.55555555555555558</v>
      </c>
    </row>
    <row r="27" spans="1:18">
      <c r="A27" s="4">
        <v>32.950000000000003</v>
      </c>
      <c r="B27">
        <v>3295</v>
      </c>
      <c r="C27" t="s">
        <v>0</v>
      </c>
      <c r="D27">
        <v>1</v>
      </c>
      <c r="E27" t="s">
        <v>1</v>
      </c>
      <c r="F27">
        <v>186</v>
      </c>
      <c r="G27" t="e">
        <f ca="1">VLOOKUP(H27,ID_Ecdysozoa!$1:$100,2,FALSE)</f>
        <v>#N/A</v>
      </c>
      <c r="H27" t="s">
        <v>27</v>
      </c>
      <c r="Q27">
        <f>1-COUNTIF($G27:$G$46,"&lt;&gt;Y")/COUNTIF($G$2:$G$46,"&lt;&gt;Y")</f>
        <v>0.55555555555555558</v>
      </c>
      <c r="R27">
        <f>COUNTIF($G$2:$G27,"=Y")/COUNTIF($G$2:$I$46,"=Y")</f>
        <v>0.55555555555555558</v>
      </c>
    </row>
    <row r="28" spans="1:18">
      <c r="A28" s="4">
        <v>32.950000000000003</v>
      </c>
      <c r="B28">
        <v>3295</v>
      </c>
      <c r="C28" t="s">
        <v>0</v>
      </c>
      <c r="D28">
        <v>1</v>
      </c>
      <c r="E28" t="s">
        <v>1</v>
      </c>
      <c r="F28">
        <v>186</v>
      </c>
      <c r="G28" t="e">
        <f ca="1">VLOOKUP(H28,ID_Ecdysozoa!$1:$100,2,FALSE)</f>
        <v>#N/A</v>
      </c>
      <c r="H28" t="s">
        <v>29</v>
      </c>
      <c r="Q28">
        <f>1-COUNTIF($G28:$G$46,"&lt;&gt;Y")/COUNTIF($G$2:$G$46,"&lt;&gt;Y")</f>
        <v>0.59259259259259256</v>
      </c>
      <c r="R28">
        <f>COUNTIF($G$2:$G28,"=Y")/COUNTIF($G$2:$I$46,"=Y")</f>
        <v>0.55555555555555558</v>
      </c>
    </row>
    <row r="29" spans="1:18">
      <c r="A29" s="4">
        <v>32.92</v>
      </c>
      <c r="B29">
        <v>3292</v>
      </c>
      <c r="C29" t="s">
        <v>0</v>
      </c>
      <c r="D29">
        <v>1</v>
      </c>
      <c r="E29" t="s">
        <v>1</v>
      </c>
      <c r="F29">
        <v>183</v>
      </c>
      <c r="G29" t="e">
        <f ca="1">VLOOKUP(H29,ID_Ecdysozoa!$1:$100,2,FALSE)</f>
        <v>#N/A</v>
      </c>
      <c r="H29" t="s">
        <v>30</v>
      </c>
      <c r="Q29">
        <f>1-COUNTIF($G29:$G$46,"&lt;&gt;Y")/COUNTIF($G$2:$G$46,"&lt;&gt;Y")</f>
        <v>0.62962962962962965</v>
      </c>
      <c r="R29">
        <f>COUNTIF($G$2:$G29,"=Y")/COUNTIF($G$2:$I$46,"=Y")</f>
        <v>0.55555555555555558</v>
      </c>
    </row>
    <row r="30" spans="1:18">
      <c r="A30" s="4">
        <v>32.39</v>
      </c>
      <c r="B30">
        <v>3239</v>
      </c>
      <c r="C30" t="s">
        <v>0</v>
      </c>
      <c r="D30">
        <v>1</v>
      </c>
      <c r="E30" t="s">
        <v>1</v>
      </c>
      <c r="F30">
        <v>154</v>
      </c>
      <c r="G30" t="str">
        <f ca="1">VLOOKUP(H30,ID_Ecdysozoa!$1:$100,2,FALSE)</f>
        <v>Y</v>
      </c>
      <c r="H30" t="s">
        <v>32</v>
      </c>
      <c r="Q30">
        <f>1-COUNTIF($G30:$G$46,"&lt;&gt;Y")/COUNTIF($G$2:$G$46,"&lt;&gt;Y")</f>
        <v>0.66666666666666674</v>
      </c>
      <c r="R30">
        <f>COUNTIF($G$2:$G30,"=Y")/COUNTIF($G$2:$I$46,"=Y")</f>
        <v>0.61111111111111116</v>
      </c>
    </row>
    <row r="31" spans="1:18">
      <c r="A31" s="4">
        <v>31.23</v>
      </c>
      <c r="B31">
        <v>3123</v>
      </c>
      <c r="C31" t="s">
        <v>0</v>
      </c>
      <c r="D31">
        <v>1</v>
      </c>
      <c r="E31" t="s">
        <v>1</v>
      </c>
      <c r="F31">
        <v>154</v>
      </c>
      <c r="G31" t="str">
        <f ca="1">VLOOKUP(H31,ID_Ecdysozoa!$1:$100,2,FALSE)</f>
        <v>Y</v>
      </c>
      <c r="H31" t="s">
        <v>34</v>
      </c>
      <c r="Q31">
        <f>1-COUNTIF($G31:$G$46,"&lt;&gt;Y")/COUNTIF($G$2:$G$46,"&lt;&gt;Y")</f>
        <v>0.66666666666666674</v>
      </c>
      <c r="R31">
        <f>COUNTIF($G$2:$G31,"=Y")/COUNTIF($G$2:$I$46,"=Y")</f>
        <v>0.66666666666666663</v>
      </c>
    </row>
    <row r="32" spans="1:18">
      <c r="A32" s="4">
        <v>31.05</v>
      </c>
      <c r="B32">
        <v>3105</v>
      </c>
      <c r="C32" t="s">
        <v>0</v>
      </c>
      <c r="D32">
        <v>1</v>
      </c>
      <c r="E32" t="s">
        <v>1</v>
      </c>
      <c r="F32">
        <v>156</v>
      </c>
      <c r="G32" t="str">
        <f ca="1">VLOOKUP(H32,ID_Ecdysozoa!$1:$100,2,FALSE)</f>
        <v>Y</v>
      </c>
      <c r="H32" t="s">
        <v>36</v>
      </c>
      <c r="Q32">
        <f>1-COUNTIF($G32:$G$46,"&lt;&gt;Y")/COUNTIF($G$2:$G$46,"&lt;&gt;Y")</f>
        <v>0.66666666666666674</v>
      </c>
      <c r="R32">
        <f>COUNTIF($G$2:$G32,"=Y")/COUNTIF($G$2:$I$46,"=Y")</f>
        <v>0.72222222222222221</v>
      </c>
    </row>
    <row r="33" spans="1:18">
      <c r="A33" s="4">
        <v>30.85</v>
      </c>
      <c r="B33">
        <v>3085</v>
      </c>
      <c r="C33" t="s">
        <v>0</v>
      </c>
      <c r="D33">
        <v>1</v>
      </c>
      <c r="E33" t="s">
        <v>1</v>
      </c>
      <c r="F33">
        <v>184</v>
      </c>
      <c r="G33" t="e">
        <f ca="1">VLOOKUP(H33,ID_Ecdysozoa!$1:$100,2,FALSE)</f>
        <v>#N/A</v>
      </c>
      <c r="H33" t="s">
        <v>38</v>
      </c>
      <c r="Q33">
        <f>1-COUNTIF($G33:$G$46,"&lt;&gt;Y")/COUNTIF($G$2:$G$46,"&lt;&gt;Y")</f>
        <v>0.66666666666666674</v>
      </c>
      <c r="R33">
        <f>COUNTIF($G$2:$G33,"=Y")/COUNTIF($G$2:$I$46,"=Y")</f>
        <v>0.72222222222222221</v>
      </c>
    </row>
    <row r="34" spans="1:18">
      <c r="A34" s="4">
        <v>30.6</v>
      </c>
      <c r="B34">
        <v>3060</v>
      </c>
      <c r="C34" t="s">
        <v>0</v>
      </c>
      <c r="D34">
        <v>1</v>
      </c>
      <c r="E34" t="s">
        <v>1</v>
      </c>
      <c r="F34">
        <v>136</v>
      </c>
      <c r="G34" t="str">
        <f ca="1">VLOOKUP(H34,ID_Ecdysozoa!$1:$100,2,FALSE)</f>
        <v>Y</v>
      </c>
      <c r="H34" t="s">
        <v>40</v>
      </c>
      <c r="Q34">
        <f>1-COUNTIF($G34:$G$46,"&lt;&gt;Y")/COUNTIF($G$2:$G$46,"&lt;&gt;Y")</f>
        <v>0.70370370370370372</v>
      </c>
      <c r="R34">
        <f>COUNTIF($G$2:$G34,"=Y")/COUNTIF($G$2:$I$46,"=Y")</f>
        <v>0.77777777777777779</v>
      </c>
    </row>
    <row r="35" spans="1:18">
      <c r="A35" s="4">
        <v>29.23</v>
      </c>
      <c r="B35">
        <v>2923</v>
      </c>
      <c r="C35" t="s">
        <v>0</v>
      </c>
      <c r="D35">
        <v>1</v>
      </c>
      <c r="E35" t="s">
        <v>1</v>
      </c>
      <c r="F35">
        <v>171</v>
      </c>
      <c r="G35" t="str">
        <f ca="1">VLOOKUP(H35,ID_Ecdysozoa!$1:$100,2,FALSE)</f>
        <v>Y</v>
      </c>
      <c r="H35" t="s">
        <v>42</v>
      </c>
      <c r="I35" s="2"/>
      <c r="J35" s="2"/>
      <c r="K35" s="2" t="s">
        <v>90</v>
      </c>
      <c r="L35" s="3" t="s">
        <v>1</v>
      </c>
      <c r="Q35">
        <f>1-COUNTIF($G35:$G$46,"&lt;&gt;Y")/COUNTIF($G$2:$G$46,"&lt;&gt;Y")</f>
        <v>0.70370370370370372</v>
      </c>
      <c r="R35">
        <f>COUNTIF($G$2:$G35,"=Y")/COUNTIF($G$2:$I$46,"=Y")</f>
        <v>0.83333333333333337</v>
      </c>
    </row>
    <row r="36" spans="1:18">
      <c r="A36" s="4">
        <v>28.43</v>
      </c>
      <c r="B36">
        <v>2843</v>
      </c>
      <c r="C36" t="s">
        <v>0</v>
      </c>
      <c r="D36">
        <v>1</v>
      </c>
      <c r="E36" t="s">
        <v>1</v>
      </c>
      <c r="F36">
        <v>173</v>
      </c>
      <c r="G36" t="str">
        <f ca="1">VLOOKUP(H36,ID_Ecdysozoa!$1:$100,2,FALSE)</f>
        <v>Y</v>
      </c>
      <c r="H36" t="s">
        <v>44</v>
      </c>
      <c r="I36" s="7" t="s">
        <v>91</v>
      </c>
      <c r="J36" s="2" t="s">
        <v>92</v>
      </c>
      <c r="K36" s="5">
        <f>COUNTIF(G2:G39,"=Y")</f>
        <v>16</v>
      </c>
      <c r="L36" s="2">
        <f>COUNTIF(G2:G40,"&lt;&gt;Y")</f>
        <v>23</v>
      </c>
      <c r="M36">
        <f>L36+K36</f>
        <v>39</v>
      </c>
      <c r="Q36">
        <f>1-COUNTIF($G36:$G$46,"&lt;&gt;Y")/COUNTIF($G$2:$G$46,"&lt;&gt;Y")</f>
        <v>0.70370370370370372</v>
      </c>
      <c r="R36">
        <f>COUNTIF($G$2:$G36,"=Y")/COUNTIF($G$2:$I$46,"=Y")</f>
        <v>0.88888888888888884</v>
      </c>
    </row>
    <row r="37" spans="1:18">
      <c r="A37" s="4">
        <v>26.68</v>
      </c>
      <c r="B37">
        <v>2668</v>
      </c>
      <c r="C37" t="s">
        <v>0</v>
      </c>
      <c r="D37">
        <v>1</v>
      </c>
      <c r="E37" t="s">
        <v>1</v>
      </c>
      <c r="F37">
        <v>145</v>
      </c>
      <c r="G37" t="e">
        <f ca="1">VLOOKUP(H37,ID_Ecdysozoa!$1:$100,2,FALSE)</f>
        <v>#N/A</v>
      </c>
      <c r="H37" t="s">
        <v>46</v>
      </c>
      <c r="I37" s="7"/>
      <c r="J37" s="2" t="s">
        <v>93</v>
      </c>
      <c r="K37" s="2">
        <f>COUNTIF(G41:G46,"=Y")</f>
        <v>2</v>
      </c>
      <c r="L37" s="5">
        <f>COUNTIF(G41:G46,"&lt;&gt;Y")</f>
        <v>4</v>
      </c>
      <c r="M37">
        <f>L37+K37</f>
        <v>6</v>
      </c>
      <c r="Q37">
        <f>1-COUNTIF($G37:$G$46,"&lt;&gt;Y")/COUNTIF($G$2:$G$46,"&lt;&gt;Y")</f>
        <v>0.70370370370370372</v>
      </c>
      <c r="R37">
        <f>COUNTIF($G$2:$G37,"=Y")/COUNTIF($G$2:$I$46,"=Y")</f>
        <v>0.88888888888888884</v>
      </c>
    </row>
    <row r="38" spans="1:18">
      <c r="A38" s="4">
        <v>26.36</v>
      </c>
      <c r="B38">
        <v>2636</v>
      </c>
      <c r="C38" t="s">
        <v>0</v>
      </c>
      <c r="D38">
        <v>1</v>
      </c>
      <c r="E38" t="s">
        <v>1</v>
      </c>
      <c r="F38">
        <v>141</v>
      </c>
      <c r="G38" t="e">
        <f ca="1">VLOOKUP(H38,ID_Ecdysozoa!$1:$100,2,FALSE)</f>
        <v>#N/A</v>
      </c>
      <c r="H38" t="s">
        <v>48</v>
      </c>
      <c r="K38">
        <f>K37+K36</f>
        <v>18</v>
      </c>
      <c r="L38">
        <f>L36+L37</f>
        <v>27</v>
      </c>
      <c r="Q38">
        <f>1-COUNTIF($G38:$G$46,"&lt;&gt;Y")/COUNTIF($G$2:$G$46,"&lt;&gt;Y")</f>
        <v>0.7407407407407407</v>
      </c>
      <c r="R38">
        <f>COUNTIF($G$2:$G38,"=Y")/COUNTIF($G$2:$I$46,"=Y")</f>
        <v>0.88888888888888884</v>
      </c>
    </row>
    <row r="39" spans="1:18">
      <c r="A39" s="4">
        <v>25.9</v>
      </c>
      <c r="B39">
        <v>2590</v>
      </c>
      <c r="C39" t="s">
        <v>0</v>
      </c>
      <c r="D39">
        <v>1</v>
      </c>
      <c r="E39" t="s">
        <v>1</v>
      </c>
      <c r="F39">
        <v>119</v>
      </c>
      <c r="G39" t="e">
        <f ca="1">VLOOKUP(H39,ID_Ecdysozoa!$1:$100,2,FALSE)</f>
        <v>#N/A</v>
      </c>
      <c r="H39" t="s">
        <v>50</v>
      </c>
      <c r="Q39">
        <f>1-COUNTIF($G39:$G$46,"&lt;&gt;Y")/COUNTIF($G$2:$G$46,"&lt;&gt;Y")</f>
        <v>0.77777777777777779</v>
      </c>
      <c r="R39">
        <f>COUNTIF($G$2:$G39,"=Y")/COUNTIF($G$2:$I$46,"=Y")</f>
        <v>0.88888888888888884</v>
      </c>
    </row>
    <row r="40" spans="1:18">
      <c r="A40" s="4">
        <v>25.69</v>
      </c>
      <c r="B40">
        <v>2569</v>
      </c>
      <c r="C40" t="s">
        <v>0</v>
      </c>
      <c r="D40">
        <v>1</v>
      </c>
      <c r="E40" t="s">
        <v>1</v>
      </c>
      <c r="F40">
        <v>155</v>
      </c>
      <c r="G40" t="e">
        <f ca="1">VLOOKUP(H40,ID_Ecdysozoa!$1:$100,2,FALSE)</f>
        <v>#N/A</v>
      </c>
      <c r="H40" t="s">
        <v>52</v>
      </c>
      <c r="Q40">
        <f>1-COUNTIF($G40:$G$46,"&lt;&gt;Y")/COUNTIF($G$2:$G$46,"&lt;&gt;Y")</f>
        <v>0.81481481481481488</v>
      </c>
      <c r="R40">
        <f>COUNTIF($G$2:$G40,"=Y")/COUNTIF($G$2:$I$46,"=Y")</f>
        <v>0.88888888888888884</v>
      </c>
    </row>
    <row r="41" spans="1:18">
      <c r="A41" s="1">
        <v>20.28</v>
      </c>
      <c r="B41">
        <v>2028</v>
      </c>
      <c r="C41" t="s">
        <v>0</v>
      </c>
      <c r="D41">
        <v>1</v>
      </c>
      <c r="E41" t="s">
        <v>1</v>
      </c>
      <c r="F41">
        <v>131</v>
      </c>
      <c r="G41" t="e">
        <f ca="1">VLOOKUP(H41,ID_Ecdysozoa!$1:$100,2,FALSE)</f>
        <v>#N/A</v>
      </c>
      <c r="H41" t="s">
        <v>54</v>
      </c>
      <c r="Q41">
        <f>1-COUNTIF($G41:$G$46,"&lt;&gt;Y")/COUNTIF($G$2:$G$46,"&lt;&gt;Y")</f>
        <v>0.85185185185185186</v>
      </c>
      <c r="R41">
        <f>COUNTIF($G$2:$G41,"=Y")/COUNTIF($G$2:$I$46,"=Y")</f>
        <v>0.88888888888888884</v>
      </c>
    </row>
    <row r="42" spans="1:18">
      <c r="A42" s="1">
        <v>14.85</v>
      </c>
      <c r="B42">
        <v>1485</v>
      </c>
      <c r="C42" t="s">
        <v>0</v>
      </c>
      <c r="D42">
        <v>1</v>
      </c>
      <c r="E42" t="s">
        <v>1</v>
      </c>
      <c r="F42">
        <v>162</v>
      </c>
      <c r="G42" t="e">
        <f ca="1">VLOOKUP(H42,ID_Ecdysozoa!$1:$100,2,FALSE)</f>
        <v>#N/A</v>
      </c>
      <c r="H42" t="s">
        <v>56</v>
      </c>
      <c r="Q42">
        <f>1-COUNTIF($G42:$G$46,"&lt;&gt;Y")/COUNTIF($G$2:$G$46,"&lt;&gt;Y")</f>
        <v>0.88888888888888884</v>
      </c>
      <c r="R42">
        <f>COUNTIF($G$2:$G42,"=Y")/COUNTIF($G$2:$I$46,"=Y")</f>
        <v>0.88888888888888884</v>
      </c>
    </row>
    <row r="43" spans="1:18">
      <c r="A43" s="1">
        <v>14.51</v>
      </c>
      <c r="B43">
        <v>1451</v>
      </c>
      <c r="C43" t="s">
        <v>0</v>
      </c>
      <c r="D43">
        <v>1</v>
      </c>
      <c r="E43" t="s">
        <v>1</v>
      </c>
      <c r="F43">
        <v>169</v>
      </c>
      <c r="G43" t="e">
        <f ca="1">VLOOKUP(H43,ID_Ecdysozoa!$1:$100,2,FALSE)</f>
        <v>#N/A</v>
      </c>
      <c r="H43" t="s">
        <v>58</v>
      </c>
      <c r="Q43">
        <f>1-COUNTIF($G43:$G$46,"&lt;&gt;Y")/COUNTIF($G$2:$G$46,"&lt;&gt;Y")</f>
        <v>0.92592592592592593</v>
      </c>
      <c r="R43">
        <f>COUNTIF($G$2:$G43,"=Y")/COUNTIF($G$2:$I$46,"=Y")</f>
        <v>0.88888888888888884</v>
      </c>
    </row>
    <row r="44" spans="1:18" hidden="1">
      <c r="A44" s="1">
        <v>0.18</v>
      </c>
      <c r="B44">
        <v>18</v>
      </c>
      <c r="C44" t="s">
        <v>0</v>
      </c>
      <c r="D44">
        <v>1</v>
      </c>
      <c r="E44" t="s">
        <v>1</v>
      </c>
      <c r="F44">
        <v>10</v>
      </c>
      <c r="G44" t="str">
        <f ca="1">VLOOKUP(H44,ID_Ecdysozoa!$1:$100,2,FALSE)</f>
        <v>Y</v>
      </c>
      <c r="H44" t="s">
        <v>3</v>
      </c>
      <c r="Q44">
        <f>1-COUNTIF($G44:$G$46,"&lt;&gt;Y")/COUNTIF($G$2:$G$46,"&lt;&gt;Y")</f>
        <v>0.96296296296296302</v>
      </c>
      <c r="R44">
        <f>COUNTIF($G$2:$G44,"=Y")/COUNTIF($G$2:$I$46,"=Y")</f>
        <v>0.94444444444444442</v>
      </c>
    </row>
    <row r="45" spans="1:18" hidden="1">
      <c r="A45" s="1">
        <v>0.17</v>
      </c>
      <c r="B45">
        <v>17</v>
      </c>
      <c r="C45" t="s">
        <v>0</v>
      </c>
      <c r="D45">
        <v>1</v>
      </c>
      <c r="E45" t="s">
        <v>1</v>
      </c>
      <c r="F45">
        <v>7</v>
      </c>
      <c r="G45" t="e">
        <f ca="1">VLOOKUP(H45,ID_Ecdysozoa!$1:$100,2,FALSE)</f>
        <v>#N/A</v>
      </c>
      <c r="H45" t="s">
        <v>30</v>
      </c>
      <c r="Q45">
        <f>1-COUNTIF($G45:$G$46,"&lt;&gt;Y")/COUNTIF($G$2:$G$46,"&lt;&gt;Y")</f>
        <v>0.96296296296296302</v>
      </c>
      <c r="R45">
        <f>COUNTIF($G$2:$G45,"=Y")/COUNTIF($G$2:$I$46,"=Y")</f>
        <v>0.94444444444444442</v>
      </c>
    </row>
    <row r="46" spans="1:18" hidden="1">
      <c r="A46" s="1">
        <v>0.01</v>
      </c>
      <c r="B46">
        <v>1</v>
      </c>
      <c r="C46" t="s">
        <v>0</v>
      </c>
      <c r="D46">
        <v>1</v>
      </c>
      <c r="E46" t="s">
        <v>1</v>
      </c>
      <c r="F46">
        <v>10</v>
      </c>
      <c r="G46" t="str">
        <f ca="1">VLOOKUP(H46,ID_Ecdysozoa!$1:$100,2,FALSE)</f>
        <v>Y</v>
      </c>
      <c r="H46" t="s">
        <v>5</v>
      </c>
      <c r="Q46">
        <f>1-COUNTIF($G46:$G$46,"&lt;&gt;Y")/COUNTIF($G$2:$G$46,"&lt;&gt;Y")</f>
        <v>1</v>
      </c>
      <c r="R46">
        <f>COUNTIF($G$2:$G46,"=Y")/COUNTIF($G$2:$I$46,"=Y")</f>
        <v>1</v>
      </c>
    </row>
  </sheetData>
  <sheetCalcPr fullCalcOnLoad="1"/>
  <mergeCells count="2">
    <mergeCell ref="D1:F1"/>
    <mergeCell ref="I36:I37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" sqref="B1:B17"/>
    </sheetView>
  </sheetViews>
  <sheetFormatPr defaultRowHeight="15"/>
  <cols>
    <col min="1" max="1" width="18.5703125" bestFit="1" customWidth="1"/>
  </cols>
  <sheetData>
    <row r="1" spans="1:2">
      <c r="A1" t="s">
        <v>42</v>
      </c>
      <c r="B1" t="s">
        <v>63</v>
      </c>
    </row>
    <row r="2" spans="1:2">
      <c r="A2" t="s">
        <v>20</v>
      </c>
      <c r="B2" t="s">
        <v>63</v>
      </c>
    </row>
    <row r="3" spans="1:2">
      <c r="A3" t="s">
        <v>14</v>
      </c>
      <c r="B3" t="s">
        <v>63</v>
      </c>
    </row>
    <row r="4" spans="1:2">
      <c r="A4" t="s">
        <v>40</v>
      </c>
      <c r="B4" t="s">
        <v>63</v>
      </c>
    </row>
    <row r="5" spans="1:2">
      <c r="A5" t="s">
        <v>15</v>
      </c>
      <c r="B5" t="s">
        <v>63</v>
      </c>
    </row>
    <row r="6" spans="1:2">
      <c r="A6" t="s">
        <v>44</v>
      </c>
      <c r="B6" t="s">
        <v>63</v>
      </c>
    </row>
    <row r="7" spans="1:2">
      <c r="A7" t="s">
        <v>62</v>
      </c>
      <c r="B7" t="s">
        <v>63</v>
      </c>
    </row>
    <row r="8" spans="1:2">
      <c r="A8" t="s">
        <v>25</v>
      </c>
      <c r="B8" t="s">
        <v>63</v>
      </c>
    </row>
    <row r="9" spans="1:2">
      <c r="A9" t="s">
        <v>4</v>
      </c>
      <c r="B9" t="s">
        <v>63</v>
      </c>
    </row>
    <row r="10" spans="1:2">
      <c r="A10" t="s">
        <v>3</v>
      </c>
      <c r="B10" t="s">
        <v>63</v>
      </c>
    </row>
    <row r="11" spans="1:2">
      <c r="A11" t="s">
        <v>2</v>
      </c>
      <c r="B11" t="s">
        <v>63</v>
      </c>
    </row>
    <row r="12" spans="1:2">
      <c r="A12" t="s">
        <v>32</v>
      </c>
      <c r="B12" t="s">
        <v>63</v>
      </c>
    </row>
    <row r="13" spans="1:2">
      <c r="A13" t="s">
        <v>13</v>
      </c>
      <c r="B13" t="s">
        <v>63</v>
      </c>
    </row>
    <row r="14" spans="1:2">
      <c r="A14" t="s">
        <v>36</v>
      </c>
      <c r="B14" t="s">
        <v>63</v>
      </c>
    </row>
    <row r="15" spans="1:2">
      <c r="A15" t="s">
        <v>8</v>
      </c>
      <c r="B15" t="s">
        <v>63</v>
      </c>
    </row>
    <row r="16" spans="1:2">
      <c r="A16" t="s">
        <v>34</v>
      </c>
      <c r="B16" t="s">
        <v>63</v>
      </c>
    </row>
    <row r="17" spans="1:2">
      <c r="A17" t="s">
        <v>5</v>
      </c>
      <c r="B17" t="s">
        <v>63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58"/>
  <sheetViews>
    <sheetView topLeftCell="A16" workbookViewId="0">
      <selection activeCell="H1" sqref="H1"/>
    </sheetView>
  </sheetViews>
  <sheetFormatPr defaultRowHeight="15"/>
  <cols>
    <col min="1" max="1" width="9.140625" style="1"/>
    <col min="7" max="7" width="23.42578125" bestFit="1" customWidth="1"/>
    <col min="11" max="11" width="12.85546875" bestFit="1" customWidth="1"/>
  </cols>
  <sheetData>
    <row r="1" spans="1:18">
      <c r="G1" t="s">
        <v>89</v>
      </c>
    </row>
    <row r="2" spans="1:18">
      <c r="A2" s="4">
        <v>48.56</v>
      </c>
      <c r="B2">
        <v>4856</v>
      </c>
      <c r="C2" t="s">
        <v>0</v>
      </c>
      <c r="D2">
        <v>1</v>
      </c>
      <c r="E2" t="s">
        <v>1</v>
      </c>
      <c r="F2">
        <v>181</v>
      </c>
      <c r="G2" t="str">
        <f ca="1">VLOOKUP(H3,ID_Chordata!$1:$100,2,FALSE)</f>
        <v>Y</v>
      </c>
      <c r="H2" t="s">
        <v>6</v>
      </c>
      <c r="I2" t="s">
        <v>70</v>
      </c>
      <c r="Q2">
        <f>1-COUNTIF($G2:$G$58,"&lt;&gt;Y")/COUNTIF($G$2:$G$58,"&lt;&gt;Y")</f>
        <v>0</v>
      </c>
      <c r="R2">
        <f>COUNTIF($G$2:$G2,"=Y")/COUNTIF($G$2:$I$46,"=Y")</f>
        <v>4.7619047619047616E-2</v>
      </c>
    </row>
    <row r="3" spans="1:18">
      <c r="A3" s="4">
        <v>48.41</v>
      </c>
      <c r="B3">
        <v>4841</v>
      </c>
      <c r="C3" t="s">
        <v>0</v>
      </c>
      <c r="D3">
        <v>1</v>
      </c>
      <c r="E3" t="s">
        <v>1</v>
      </c>
      <c r="F3">
        <v>181</v>
      </c>
      <c r="G3" t="str">
        <f ca="1">VLOOKUP(H4,ID_Chordata!$1:$100,2,FALSE)</f>
        <v>Y</v>
      </c>
      <c r="H3" t="s">
        <v>9</v>
      </c>
      <c r="I3" t="s">
        <v>71</v>
      </c>
      <c r="Q3">
        <f>1-COUNTIF($G3:$G$58,"&lt;&gt;Y")/COUNTIF($G$2:$G$58,"&lt;&gt;Y")</f>
        <v>0</v>
      </c>
      <c r="R3">
        <f>COUNTIF($G$2:$G3,"=Y")/COUNTIF($G$2:$I$46,"=Y")</f>
        <v>9.5238095238095233E-2</v>
      </c>
    </row>
    <row r="4" spans="1:18">
      <c r="A4" s="4">
        <v>48.24</v>
      </c>
      <c r="B4">
        <v>4824</v>
      </c>
      <c r="C4" t="s">
        <v>0</v>
      </c>
      <c r="D4">
        <v>1</v>
      </c>
      <c r="E4" t="s">
        <v>1</v>
      </c>
      <c r="F4">
        <v>181</v>
      </c>
      <c r="G4" t="str">
        <f ca="1">VLOOKUP(H5,ID_Chordata!$1:$100,2,FALSE)</f>
        <v>Y</v>
      </c>
      <c r="H4" t="s">
        <v>10</v>
      </c>
      <c r="I4" t="s">
        <v>72</v>
      </c>
      <c r="Q4">
        <f>1-COUNTIF($G4:$G$58,"&lt;&gt;Y")/COUNTIF($G$2:$G$58,"&lt;&gt;Y")</f>
        <v>0</v>
      </c>
      <c r="R4">
        <f>COUNTIF($G$2:$G4,"=Y")/COUNTIF($G$2:$I$46,"=Y")</f>
        <v>0.14285714285714285</v>
      </c>
    </row>
    <row r="5" spans="1:18">
      <c r="A5" s="4">
        <v>48.24</v>
      </c>
      <c r="B5">
        <v>4824</v>
      </c>
      <c r="C5" t="s">
        <v>0</v>
      </c>
      <c r="D5">
        <v>1</v>
      </c>
      <c r="E5" t="s">
        <v>1</v>
      </c>
      <c r="F5">
        <v>181</v>
      </c>
      <c r="G5" t="str">
        <f ca="1">VLOOKUP(H6,ID_Chordata!$1:$100,2,FALSE)</f>
        <v>Y</v>
      </c>
      <c r="H5" t="s">
        <v>11</v>
      </c>
      <c r="I5" t="s">
        <v>72</v>
      </c>
      <c r="Q5">
        <f>1-COUNTIF($G5:$G$58,"&lt;&gt;Y")/COUNTIF($G$2:$G$58,"&lt;&gt;Y")</f>
        <v>0</v>
      </c>
      <c r="R5">
        <f>COUNTIF($G$2:$G5,"=Y")/COUNTIF($G$2:$I$46,"=Y")</f>
        <v>0.19047619047619047</v>
      </c>
    </row>
    <row r="6" spans="1:18">
      <c r="A6" s="4">
        <v>48.2</v>
      </c>
      <c r="B6">
        <v>4820</v>
      </c>
      <c r="C6" t="s">
        <v>0</v>
      </c>
      <c r="D6">
        <v>1</v>
      </c>
      <c r="E6" t="s">
        <v>1</v>
      </c>
      <c r="F6">
        <v>181</v>
      </c>
      <c r="G6" t="str">
        <f ca="1">VLOOKUP(H7,ID_Chordata!$1:$100,2,FALSE)</f>
        <v>Y</v>
      </c>
      <c r="H6" t="s">
        <v>7</v>
      </c>
      <c r="I6" t="s">
        <v>73</v>
      </c>
      <c r="Q6">
        <f>1-COUNTIF($G6:$G$58,"&lt;&gt;Y")/COUNTIF($G$2:$G$58,"&lt;&gt;Y")</f>
        <v>0</v>
      </c>
      <c r="R6">
        <f>COUNTIF($G$2:$G6,"=Y")/COUNTIF($G$2:$I$46,"=Y")</f>
        <v>0.23809523809523808</v>
      </c>
    </row>
    <row r="7" spans="1:18">
      <c r="A7" s="4">
        <v>47.82</v>
      </c>
      <c r="B7">
        <v>4782</v>
      </c>
      <c r="C7" t="s">
        <v>0</v>
      </c>
      <c r="D7">
        <v>1</v>
      </c>
      <c r="E7" t="s">
        <v>1</v>
      </c>
      <c r="F7">
        <v>181</v>
      </c>
      <c r="G7" t="str">
        <f ca="1">VLOOKUP(H8,ID_Chordata!$1:$100,2,FALSE)</f>
        <v>Y</v>
      </c>
      <c r="H7" t="s">
        <v>12</v>
      </c>
      <c r="I7" t="s">
        <v>74</v>
      </c>
      <c r="Q7">
        <f>1-COUNTIF($G7:$G$58,"&lt;&gt;Y")/COUNTIF($G$2:$G$58,"&lt;&gt;Y")</f>
        <v>0</v>
      </c>
      <c r="R7">
        <f>COUNTIF($G$2:$G7,"=Y")/COUNTIF($G$2:$I$46,"=Y")</f>
        <v>0.2857142857142857</v>
      </c>
    </row>
    <row r="8" spans="1:18">
      <c r="A8" s="4">
        <v>45.9</v>
      </c>
      <c r="B8">
        <v>4590</v>
      </c>
      <c r="C8" t="s">
        <v>0</v>
      </c>
      <c r="D8">
        <v>1</v>
      </c>
      <c r="E8" t="s">
        <v>1</v>
      </c>
      <c r="F8">
        <v>181</v>
      </c>
      <c r="G8" t="str">
        <f ca="1">VLOOKUP(H9,ID_Chordata!$1:$100,2,FALSE)</f>
        <v>Y</v>
      </c>
      <c r="H8" t="s">
        <v>18</v>
      </c>
      <c r="I8" t="s">
        <v>71</v>
      </c>
      <c r="Q8">
        <f>1-COUNTIF($G8:$G$58,"&lt;&gt;Y")/COUNTIF($G$2:$G$58,"&lt;&gt;Y")</f>
        <v>0</v>
      </c>
      <c r="R8">
        <f>COUNTIF($G$2:$G8,"=Y")/COUNTIF($G$2:$I$46,"=Y")</f>
        <v>0.33333333333333331</v>
      </c>
    </row>
    <row r="9" spans="1:18">
      <c r="A9" s="4">
        <v>45.65</v>
      </c>
      <c r="B9">
        <v>4565</v>
      </c>
      <c r="C9" t="s">
        <v>0</v>
      </c>
      <c r="D9">
        <v>1</v>
      </c>
      <c r="E9" t="s">
        <v>1</v>
      </c>
      <c r="F9">
        <v>181</v>
      </c>
      <c r="G9" t="str">
        <f ca="1">VLOOKUP(H10,ID_Chordata!$1:$100,2,FALSE)</f>
        <v>Y</v>
      </c>
      <c r="H9" t="s">
        <v>16</v>
      </c>
      <c r="I9" t="s">
        <v>75</v>
      </c>
      <c r="Q9">
        <f>1-COUNTIF($G9:$G$58,"&lt;&gt;Y")/COUNTIF($G$2:$G$58,"&lt;&gt;Y")</f>
        <v>0</v>
      </c>
      <c r="R9">
        <f>COUNTIF($G$2:$G9,"=Y")/COUNTIF($G$2:$I$46,"=Y")</f>
        <v>0.38095238095238093</v>
      </c>
    </row>
    <row r="10" spans="1:18">
      <c r="A10" s="4">
        <v>45.5</v>
      </c>
      <c r="B10">
        <v>4550</v>
      </c>
      <c r="C10" t="s">
        <v>0</v>
      </c>
      <c r="D10">
        <v>1</v>
      </c>
      <c r="E10" t="s">
        <v>1</v>
      </c>
      <c r="F10">
        <v>181</v>
      </c>
      <c r="G10" t="e">
        <f ca="1">VLOOKUP(H11,ID_Chordata!$1:$100,2,FALSE)</f>
        <v>#N/A</v>
      </c>
      <c r="H10" t="s">
        <v>19</v>
      </c>
      <c r="I10" t="s">
        <v>76</v>
      </c>
      <c r="Q10">
        <f>1-COUNTIF($G10:$G$58,"&lt;&gt;Y")/COUNTIF($G$2:$G$58,"&lt;&gt;Y")</f>
        <v>0</v>
      </c>
      <c r="R10">
        <f>COUNTIF($G$2:$G10,"=Y")/COUNTIF($G$2:$I$46,"=Y")</f>
        <v>0.38095238095238093</v>
      </c>
    </row>
    <row r="11" spans="1:18">
      <c r="A11" s="4">
        <v>45.26</v>
      </c>
      <c r="B11">
        <v>4526</v>
      </c>
      <c r="C11" t="s">
        <v>0</v>
      </c>
      <c r="D11">
        <v>1</v>
      </c>
      <c r="E11" t="s">
        <v>1</v>
      </c>
      <c r="F11">
        <v>182</v>
      </c>
      <c r="G11" t="str">
        <f ca="1">VLOOKUP(H12,ID_Chordata!$1:$100,2,FALSE)</f>
        <v>Y</v>
      </c>
      <c r="H11" t="s">
        <v>2</v>
      </c>
      <c r="I11" t="s">
        <v>77</v>
      </c>
      <c r="Q11">
        <f>1-COUNTIF($G11:$G$58,"&lt;&gt;Y")/COUNTIF($G$2:$G$58,"&lt;&gt;Y")</f>
        <v>3.703703703703709E-2</v>
      </c>
      <c r="R11">
        <f>COUNTIF($G$2:$G11,"=Y")/COUNTIF($G$2:$I$46,"=Y")</f>
        <v>0.42857142857142855</v>
      </c>
    </row>
    <row r="12" spans="1:18">
      <c r="A12" s="4">
        <v>45.23</v>
      </c>
      <c r="B12">
        <v>4523</v>
      </c>
      <c r="C12" t="s">
        <v>0</v>
      </c>
      <c r="D12">
        <v>1</v>
      </c>
      <c r="E12" t="s">
        <v>1</v>
      </c>
      <c r="F12">
        <v>181</v>
      </c>
      <c r="G12" t="str">
        <f ca="1">VLOOKUP(H13,ID_Chordata!$1:$100,2,FALSE)</f>
        <v>Y</v>
      </c>
      <c r="H12" t="s">
        <v>21</v>
      </c>
      <c r="I12" t="s">
        <v>78</v>
      </c>
      <c r="Q12">
        <f>1-COUNTIF($G12:$G$58,"&lt;&gt;Y")/COUNTIF($G$2:$G$58,"&lt;&gt;Y")</f>
        <v>3.703703703703709E-2</v>
      </c>
      <c r="R12">
        <f>COUNTIF($G$2:$G12,"=Y")/COUNTIF($G$2:$I$46,"=Y")</f>
        <v>0.47619047619047616</v>
      </c>
    </row>
    <row r="13" spans="1:18">
      <c r="A13" s="4">
        <v>45.23</v>
      </c>
      <c r="B13">
        <v>4523</v>
      </c>
      <c r="C13" t="s">
        <v>0</v>
      </c>
      <c r="D13">
        <v>1</v>
      </c>
      <c r="E13" t="s">
        <v>1</v>
      </c>
      <c r="F13">
        <v>181</v>
      </c>
      <c r="G13" t="str">
        <f ca="1">VLOOKUP(H14,ID_Chordata!$1:$100,2,FALSE)</f>
        <v>Y</v>
      </c>
      <c r="H13" t="s">
        <v>22</v>
      </c>
      <c r="I13" t="s">
        <v>71</v>
      </c>
      <c r="Q13">
        <f>1-COUNTIF($G13:$G$58,"&lt;&gt;Y")/COUNTIF($G$2:$G$58,"&lt;&gt;Y")</f>
        <v>3.703703703703709E-2</v>
      </c>
      <c r="R13">
        <f>COUNTIF($G$2:$G13,"=Y")/COUNTIF($G$2:$I$46,"=Y")</f>
        <v>0.52380952380952384</v>
      </c>
    </row>
    <row r="14" spans="1:18">
      <c r="A14" s="4">
        <v>45.06</v>
      </c>
      <c r="B14">
        <v>4506</v>
      </c>
      <c r="C14" t="s">
        <v>0</v>
      </c>
      <c r="D14">
        <v>1</v>
      </c>
      <c r="E14" t="s">
        <v>1</v>
      </c>
      <c r="F14">
        <v>181</v>
      </c>
      <c r="G14" t="e">
        <f ca="1">VLOOKUP(H15,ID_Chordata!$1:$100,2,FALSE)</f>
        <v>#N/A</v>
      </c>
      <c r="H14" t="s">
        <v>17</v>
      </c>
      <c r="I14" t="s">
        <v>71</v>
      </c>
      <c r="Q14">
        <f>1-COUNTIF($G14:$G$58,"&lt;&gt;Y")/COUNTIF($G$2:$G$58,"&lt;&gt;Y")</f>
        <v>3.703703703703709E-2</v>
      </c>
      <c r="R14">
        <f>COUNTIF($G$2:$G14,"=Y")/COUNTIF($G$2:$I$46,"=Y")</f>
        <v>0.52380952380952384</v>
      </c>
    </row>
    <row r="15" spans="1:18">
      <c r="A15" s="4">
        <v>44.21</v>
      </c>
      <c r="B15">
        <v>4421</v>
      </c>
      <c r="C15" t="s">
        <v>0</v>
      </c>
      <c r="D15">
        <v>1</v>
      </c>
      <c r="E15" t="s">
        <v>1</v>
      </c>
      <c r="F15">
        <v>181</v>
      </c>
      <c r="G15" t="e">
        <f ca="1">VLOOKUP(H16,ID_Chordata!$1:$100,2,FALSE)</f>
        <v>#N/A</v>
      </c>
      <c r="H15" t="s">
        <v>3</v>
      </c>
      <c r="I15" t="s">
        <v>60</v>
      </c>
      <c r="Q15">
        <f>1-COUNTIF($G15:$G$58,"&lt;&gt;Y")/COUNTIF($G$2:$G$58,"&lt;&gt;Y")</f>
        <v>7.407407407407407E-2</v>
      </c>
      <c r="R15">
        <f>COUNTIF($G$2:$G15,"=Y")/COUNTIF($G$2:$I$46,"=Y")</f>
        <v>0.52380952380952384</v>
      </c>
    </row>
    <row r="16" spans="1:18">
      <c r="A16" s="4">
        <v>43.88</v>
      </c>
      <c r="B16">
        <v>4388</v>
      </c>
      <c r="C16" t="s">
        <v>0</v>
      </c>
      <c r="D16">
        <v>1</v>
      </c>
      <c r="E16" t="s">
        <v>1</v>
      </c>
      <c r="F16">
        <v>181</v>
      </c>
      <c r="G16" t="e">
        <f ca="1">VLOOKUP(H17,ID_Chordata!$1:$100,2,FALSE)</f>
        <v>#N/A</v>
      </c>
      <c r="H16" t="s">
        <v>5</v>
      </c>
      <c r="I16" t="s">
        <v>61</v>
      </c>
      <c r="Q16">
        <f>1-COUNTIF($G16:$G$58,"&lt;&gt;Y")/COUNTIF($G$2:$G$58,"&lt;&gt;Y")</f>
        <v>0.11111111111111116</v>
      </c>
      <c r="R16">
        <f>COUNTIF($G$2:$G16,"=Y")/COUNTIF($G$2:$I$46,"=Y")</f>
        <v>0.52380952380952384</v>
      </c>
    </row>
    <row r="17" spans="1:18">
      <c r="A17" s="4">
        <v>43.5</v>
      </c>
      <c r="B17">
        <v>4350</v>
      </c>
      <c r="C17" t="s">
        <v>0</v>
      </c>
      <c r="D17">
        <v>1</v>
      </c>
      <c r="E17" t="s">
        <v>1</v>
      </c>
      <c r="F17">
        <v>181</v>
      </c>
      <c r="G17" t="e">
        <f ca="1">VLOOKUP(H18,ID_Chordata!$1:$100,2,FALSE)</f>
        <v>#N/A</v>
      </c>
      <c r="H17" t="s">
        <v>4</v>
      </c>
      <c r="I17" t="s">
        <v>79</v>
      </c>
      <c r="Q17">
        <f>1-COUNTIF($G17:$G$58,"&lt;&gt;Y")/COUNTIF($G$2:$G$58,"&lt;&gt;Y")</f>
        <v>0.14814814814814814</v>
      </c>
      <c r="R17">
        <f>COUNTIF($G$2:$G17,"=Y")/COUNTIF($G$2:$I$46,"=Y")</f>
        <v>0.52380952380952384</v>
      </c>
    </row>
    <row r="18" spans="1:18">
      <c r="A18" s="4">
        <v>42.5</v>
      </c>
      <c r="B18">
        <v>4250</v>
      </c>
      <c r="C18" t="s">
        <v>0</v>
      </c>
      <c r="D18">
        <v>1</v>
      </c>
      <c r="E18" t="s">
        <v>1</v>
      </c>
      <c r="F18">
        <v>181</v>
      </c>
      <c r="G18" t="str">
        <f ca="1">VLOOKUP(H19,ID_Chordata!$1:$100,2,FALSE)</f>
        <v>Y</v>
      </c>
      <c r="H18" t="s">
        <v>8</v>
      </c>
      <c r="I18" t="s">
        <v>80</v>
      </c>
      <c r="Q18">
        <f>1-COUNTIF($G18:$G$58,"&lt;&gt;Y")/COUNTIF($G$2:$G$58,"&lt;&gt;Y")</f>
        <v>0.18518518518518523</v>
      </c>
      <c r="R18">
        <f>COUNTIF($G$2:$G18,"=Y")/COUNTIF($G$2:$I$46,"=Y")</f>
        <v>0.5714285714285714</v>
      </c>
    </row>
    <row r="19" spans="1:18">
      <c r="A19" s="4">
        <v>42.4</v>
      </c>
      <c r="B19">
        <v>4240</v>
      </c>
      <c r="C19" t="s">
        <v>0</v>
      </c>
      <c r="D19">
        <v>1</v>
      </c>
      <c r="E19" t="s">
        <v>1</v>
      </c>
      <c r="F19">
        <v>170</v>
      </c>
      <c r="G19" t="e">
        <f ca="1">VLOOKUP(H20,ID_Chordata!$1:$100,2,FALSE)</f>
        <v>#N/A</v>
      </c>
      <c r="H19" t="s">
        <v>23</v>
      </c>
      <c r="I19" t="s">
        <v>81</v>
      </c>
      <c r="Q19">
        <f>1-COUNTIF($G19:$G$58,"&lt;&gt;Y")/COUNTIF($G$2:$G$58,"&lt;&gt;Y")</f>
        <v>0.18518518518518523</v>
      </c>
      <c r="R19">
        <f>COUNTIF($G$2:$G19,"=Y")/COUNTIF($G$2:$I$46,"=Y")</f>
        <v>0.5714285714285714</v>
      </c>
    </row>
    <row r="20" spans="1:18">
      <c r="A20" s="4">
        <v>39.6</v>
      </c>
      <c r="B20">
        <v>3960</v>
      </c>
      <c r="C20" t="s">
        <v>0</v>
      </c>
      <c r="D20">
        <v>1</v>
      </c>
      <c r="E20" t="s">
        <v>1</v>
      </c>
      <c r="F20">
        <v>181</v>
      </c>
      <c r="G20" t="str">
        <f ca="1">VLOOKUP(H21,ID_Chordata!$1:$100,2,FALSE)</f>
        <v>Y</v>
      </c>
      <c r="H20" t="s">
        <v>13</v>
      </c>
      <c r="I20" t="s">
        <v>82</v>
      </c>
      <c r="Q20">
        <f>1-COUNTIF($G20:$G$58,"&lt;&gt;Y")/COUNTIF($G$2:$G$58,"&lt;&gt;Y")</f>
        <v>0.22222222222222221</v>
      </c>
      <c r="R20">
        <f>COUNTIF($G$2:$G20,"=Y")/COUNTIF($G$2:$I$46,"=Y")</f>
        <v>0.61904761904761907</v>
      </c>
    </row>
    <row r="21" spans="1:18">
      <c r="A21" s="4">
        <v>37.57</v>
      </c>
      <c r="B21">
        <v>3757</v>
      </c>
      <c r="C21" t="s">
        <v>0</v>
      </c>
      <c r="D21">
        <v>1</v>
      </c>
      <c r="E21" t="s">
        <v>1</v>
      </c>
      <c r="F21">
        <v>183</v>
      </c>
      <c r="G21" t="str">
        <f ca="1">VLOOKUP(H22,ID_Chordata!$1:$100,2,FALSE)</f>
        <v>Y</v>
      </c>
      <c r="H21" t="s">
        <v>30</v>
      </c>
      <c r="I21" t="s">
        <v>31</v>
      </c>
      <c r="Q21">
        <f>1-COUNTIF($G21:$G$58,"&lt;&gt;Y")/COUNTIF($G$2:$G$58,"&lt;&gt;Y")</f>
        <v>0.22222222222222221</v>
      </c>
      <c r="R21">
        <f>COUNTIF($G$2:$G21,"=Y")/COUNTIF($G$2:$I$46,"=Y")</f>
        <v>0.66666666666666663</v>
      </c>
    </row>
    <row r="22" spans="1:18">
      <c r="A22" s="4">
        <v>35.9</v>
      </c>
      <c r="B22">
        <v>3590</v>
      </c>
      <c r="C22" t="s">
        <v>0</v>
      </c>
      <c r="D22">
        <v>1</v>
      </c>
      <c r="E22" t="s">
        <v>1</v>
      </c>
      <c r="F22">
        <v>184</v>
      </c>
      <c r="G22" t="e">
        <f ca="1">VLOOKUP(H23,ID_Chordata!$1:$100,2,FALSE)</f>
        <v>#N/A</v>
      </c>
      <c r="H22" t="s">
        <v>38</v>
      </c>
      <c r="I22" t="s">
        <v>39</v>
      </c>
      <c r="Q22">
        <f>1-COUNTIF($G22:$G$58,"&lt;&gt;Y")/COUNTIF($G$2:$G$58,"&lt;&gt;Y")</f>
        <v>0.22222222222222221</v>
      </c>
      <c r="R22">
        <f>COUNTIF($G$2:$G22,"=Y")/COUNTIF($G$2:$I$46,"=Y")</f>
        <v>0.66666666666666663</v>
      </c>
    </row>
    <row r="23" spans="1:18">
      <c r="A23" s="4">
        <v>35.840000000000003</v>
      </c>
      <c r="B23">
        <v>3584</v>
      </c>
      <c r="C23" t="s">
        <v>0</v>
      </c>
      <c r="D23">
        <v>1</v>
      </c>
      <c r="E23" t="s">
        <v>1</v>
      </c>
      <c r="F23">
        <v>186</v>
      </c>
      <c r="G23" t="str">
        <f ca="1">VLOOKUP(H24,ID_Chordata!$1:$100,2,FALSE)</f>
        <v>Y</v>
      </c>
      <c r="H23" t="s">
        <v>26</v>
      </c>
      <c r="I23" t="s">
        <v>83</v>
      </c>
      <c r="Q23">
        <f>1-COUNTIF($G23:$G$58,"&lt;&gt;Y")/COUNTIF($G$2:$G$58,"&lt;&gt;Y")</f>
        <v>0.2592592592592593</v>
      </c>
      <c r="R23">
        <f>COUNTIF($G$2:$G23,"=Y")/COUNTIF($G$2:$I$46,"=Y")</f>
        <v>0.7142857142857143</v>
      </c>
    </row>
    <row r="24" spans="1:18">
      <c r="A24" s="4">
        <v>35.840000000000003</v>
      </c>
      <c r="B24">
        <v>3584</v>
      </c>
      <c r="C24" t="s">
        <v>0</v>
      </c>
      <c r="D24">
        <v>1</v>
      </c>
      <c r="E24" t="s">
        <v>1</v>
      </c>
      <c r="F24">
        <v>186</v>
      </c>
      <c r="G24" t="e">
        <f ca="1">VLOOKUP(H25,ID_Chordata!$1:$100,2,FALSE)</f>
        <v>#N/A</v>
      </c>
      <c r="H24" t="s">
        <v>27</v>
      </c>
      <c r="I24" t="s">
        <v>28</v>
      </c>
      <c r="Q24">
        <f>1-COUNTIF($G24:$G$58,"&lt;&gt;Y")/COUNTIF($G$2:$G$58,"&lt;&gt;Y")</f>
        <v>0.2592592592592593</v>
      </c>
      <c r="R24">
        <f>COUNTIF($G$2:$G24,"=Y")/COUNTIF($G$2:$I$46,"=Y")</f>
        <v>0.7142857142857143</v>
      </c>
    </row>
    <row r="25" spans="1:18">
      <c r="A25" s="4">
        <v>35.840000000000003</v>
      </c>
      <c r="B25">
        <v>3584</v>
      </c>
      <c r="C25" t="s">
        <v>0</v>
      </c>
      <c r="D25">
        <v>1</v>
      </c>
      <c r="E25" t="s">
        <v>1</v>
      </c>
      <c r="F25">
        <v>186</v>
      </c>
      <c r="G25" t="e">
        <f ca="1">VLOOKUP(H26,ID_Chordata!$1:$100,2,FALSE)</f>
        <v>#N/A</v>
      </c>
      <c r="H25" t="s">
        <v>29</v>
      </c>
      <c r="I25" t="s">
        <v>28</v>
      </c>
      <c r="Q25">
        <f>1-COUNTIF($G25:$G$58,"&lt;&gt;Y")/COUNTIF($G$2:$G$58,"&lt;&gt;Y")</f>
        <v>0.29629629629629628</v>
      </c>
      <c r="R25">
        <f>COUNTIF($G$2:$G25,"=Y")/COUNTIF($G$2:$I$46,"=Y")</f>
        <v>0.7142857142857143</v>
      </c>
    </row>
    <row r="26" spans="1:18">
      <c r="A26" s="4">
        <v>35.72</v>
      </c>
      <c r="B26">
        <v>3572</v>
      </c>
      <c r="C26" t="s">
        <v>0</v>
      </c>
      <c r="D26">
        <v>1</v>
      </c>
      <c r="E26" t="s">
        <v>1</v>
      </c>
      <c r="F26">
        <v>187</v>
      </c>
      <c r="G26" t="e">
        <f ca="1">VLOOKUP(H27,ID_Chordata!$1:$100,2,FALSE)</f>
        <v>#N/A</v>
      </c>
      <c r="H26" t="s">
        <v>14</v>
      </c>
      <c r="I26" t="s">
        <v>84</v>
      </c>
      <c r="Q26">
        <f>1-COUNTIF($G26:$G$58,"&lt;&gt;Y")/COUNTIF($G$2:$G$58,"&lt;&gt;Y")</f>
        <v>0.33333333333333337</v>
      </c>
      <c r="R26">
        <f>COUNTIF($G$2:$G26,"=Y")/COUNTIF($G$2:$I$46,"=Y")</f>
        <v>0.7142857142857143</v>
      </c>
    </row>
    <row r="27" spans="1:18">
      <c r="A27" s="4">
        <v>34.54</v>
      </c>
      <c r="B27">
        <v>3454</v>
      </c>
      <c r="C27" t="s">
        <v>0</v>
      </c>
      <c r="D27">
        <v>1</v>
      </c>
      <c r="E27" t="s">
        <v>1</v>
      </c>
      <c r="F27">
        <v>187</v>
      </c>
      <c r="G27" t="e">
        <f ca="1">VLOOKUP(H28,ID_Chordata!$1:$100,2,FALSE)</f>
        <v>#N/A</v>
      </c>
      <c r="H27" t="s">
        <v>15</v>
      </c>
      <c r="I27" t="s">
        <v>85</v>
      </c>
      <c r="Q27">
        <f>1-COUNTIF($G27:$G$58,"&lt;&gt;Y")/COUNTIF($G$2:$G$58,"&lt;&gt;Y")</f>
        <v>0.37037037037037035</v>
      </c>
      <c r="R27">
        <f>COUNTIF($G$2:$G27,"=Y")/COUNTIF($G$2:$I$46,"=Y")</f>
        <v>0.7142857142857143</v>
      </c>
    </row>
    <row r="28" spans="1:18">
      <c r="A28" s="4">
        <v>32.35</v>
      </c>
      <c r="B28">
        <v>3235</v>
      </c>
      <c r="C28" t="s">
        <v>0</v>
      </c>
      <c r="D28">
        <v>1</v>
      </c>
      <c r="E28" t="s">
        <v>1</v>
      </c>
      <c r="F28">
        <v>184</v>
      </c>
      <c r="G28" t="e">
        <f ca="1">VLOOKUP(H29,ID_Chordata!$1:$100,2,FALSE)</f>
        <v>#N/A</v>
      </c>
      <c r="H28" t="s">
        <v>20</v>
      </c>
      <c r="I28" t="s">
        <v>86</v>
      </c>
      <c r="Q28">
        <f>1-COUNTIF($G28:$G$58,"&lt;&gt;Y")/COUNTIF($G$2:$G$58,"&lt;&gt;Y")</f>
        <v>0.40740740740740744</v>
      </c>
      <c r="R28">
        <f>COUNTIF($G$2:$G28,"=Y")/COUNTIF($G$2:$I$46,"=Y")</f>
        <v>0.7142857142857143</v>
      </c>
    </row>
    <row r="29" spans="1:18">
      <c r="A29" s="4">
        <v>31.48</v>
      </c>
      <c r="B29">
        <v>3148</v>
      </c>
      <c r="C29" t="s">
        <v>0</v>
      </c>
      <c r="D29">
        <v>1</v>
      </c>
      <c r="E29" t="s">
        <v>1</v>
      </c>
      <c r="F29">
        <v>186</v>
      </c>
      <c r="G29" t="str">
        <f ca="1">VLOOKUP(H30,ID_Chordata!$1:$100,2,FALSE)</f>
        <v>Y</v>
      </c>
      <c r="H29" t="s">
        <v>62</v>
      </c>
      <c r="I29" t="s">
        <v>87</v>
      </c>
      <c r="Q29">
        <f>1-COUNTIF($G29:$G$58,"&lt;&gt;Y")/COUNTIF($G$2:$G$58,"&lt;&gt;Y")</f>
        <v>0.44444444444444442</v>
      </c>
      <c r="R29">
        <f>COUNTIF($G$2:$G29,"=Y")/COUNTIF($G$2:$I$46,"=Y")</f>
        <v>0.76190476190476186</v>
      </c>
    </row>
    <row r="30" spans="1:18">
      <c r="A30" s="4">
        <v>30.55</v>
      </c>
      <c r="B30">
        <v>3055</v>
      </c>
      <c r="C30" t="s">
        <v>0</v>
      </c>
      <c r="D30">
        <v>1</v>
      </c>
      <c r="E30" t="s">
        <v>1</v>
      </c>
      <c r="F30">
        <v>119</v>
      </c>
      <c r="G30" t="str">
        <f ca="1">VLOOKUP(H31,ID_Chordata!$1:$100,2,FALSE)</f>
        <v>Y</v>
      </c>
      <c r="H30" t="s">
        <v>50</v>
      </c>
      <c r="I30" t="s">
        <v>51</v>
      </c>
      <c r="Q30">
        <f>1-COUNTIF($G30:$G$58,"&lt;&gt;Y")/COUNTIF($G$2:$G$58,"&lt;&gt;Y")</f>
        <v>0.44444444444444442</v>
      </c>
      <c r="R30">
        <f>COUNTIF($G$2:$G30,"=Y")/COUNTIF($G$2:$I$46,"=Y")</f>
        <v>0.80952380952380953</v>
      </c>
    </row>
    <row r="31" spans="1:18">
      <c r="A31" s="4">
        <v>29.8</v>
      </c>
      <c r="B31">
        <v>2980</v>
      </c>
      <c r="C31" t="s">
        <v>0</v>
      </c>
      <c r="D31">
        <v>1</v>
      </c>
      <c r="E31" t="s">
        <v>1</v>
      </c>
      <c r="F31">
        <v>155</v>
      </c>
      <c r="G31" t="e">
        <f ca="1">VLOOKUP(H32,ID_Chordata!$1:$100,2,FALSE)</f>
        <v>#N/A</v>
      </c>
      <c r="H31" t="s">
        <v>52</v>
      </c>
      <c r="I31" t="s">
        <v>53</v>
      </c>
      <c r="Q31">
        <f>1-COUNTIF($G31:$G$58,"&lt;&gt;Y")/COUNTIF($G$2:$G$58,"&lt;&gt;Y")</f>
        <v>0.44444444444444442</v>
      </c>
      <c r="R31">
        <f>COUNTIF($G$2:$G31,"=Y")/COUNTIF($G$2:$I$46,"=Y")</f>
        <v>0.80952380952380953</v>
      </c>
    </row>
    <row r="32" spans="1:18">
      <c r="A32" s="4">
        <v>28.78</v>
      </c>
      <c r="B32">
        <v>2878</v>
      </c>
      <c r="C32" t="s">
        <v>0</v>
      </c>
      <c r="D32">
        <v>1</v>
      </c>
      <c r="E32" t="s">
        <v>1</v>
      </c>
      <c r="F32">
        <v>153</v>
      </c>
      <c r="G32" t="str">
        <f ca="1">VLOOKUP(H33,ID_Chordata!$1:$100,2,FALSE)</f>
        <v>Y</v>
      </c>
      <c r="H32" t="s">
        <v>25</v>
      </c>
      <c r="I32" t="s">
        <v>88</v>
      </c>
      <c r="J32" s="2"/>
      <c r="K32" s="2"/>
      <c r="L32" s="2" t="s">
        <v>90</v>
      </c>
      <c r="M32" s="3" t="s">
        <v>1</v>
      </c>
      <c r="Q32">
        <f>1-COUNTIF($G32:$G$58,"&lt;&gt;Y")/COUNTIF($G$2:$G$58,"&lt;&gt;Y")</f>
        <v>0.48148148148148151</v>
      </c>
      <c r="R32">
        <f>COUNTIF($G$2:$G32,"=Y")/COUNTIF($G$2:$I$46,"=Y")</f>
        <v>0.8571428571428571</v>
      </c>
    </row>
    <row r="33" spans="1:18">
      <c r="A33" s="4">
        <v>28.72</v>
      </c>
      <c r="B33">
        <v>2872</v>
      </c>
      <c r="C33" t="s">
        <v>0</v>
      </c>
      <c r="D33">
        <v>1</v>
      </c>
      <c r="E33" t="s">
        <v>1</v>
      </c>
      <c r="F33">
        <v>145</v>
      </c>
      <c r="G33" t="e">
        <f ca="1">VLOOKUP(H34,ID_Chordata!$1:$100,2,FALSE)</f>
        <v>#N/A</v>
      </c>
      <c r="H33" t="s">
        <v>46</v>
      </c>
      <c r="I33" t="s">
        <v>47</v>
      </c>
      <c r="J33" s="7" t="s">
        <v>91</v>
      </c>
      <c r="K33" s="2" t="s">
        <v>92</v>
      </c>
      <c r="L33" s="5">
        <f>COUNTIF(G2:G38,"=Y")</f>
        <v>20</v>
      </c>
      <c r="M33" s="2">
        <f>COUNTIF(G2:G38,"&lt;&gt;Y")</f>
        <v>17</v>
      </c>
      <c r="N33">
        <f>M33+L33</f>
        <v>37</v>
      </c>
      <c r="Q33">
        <f>1-COUNTIF($G33:$G$58,"&lt;&gt;Y")/COUNTIF($G$2:$G$58,"&lt;&gt;Y")</f>
        <v>0.48148148148148151</v>
      </c>
      <c r="R33">
        <f>COUNTIF($G$2:$G33,"=Y")/COUNTIF($G$2:$I$46,"=Y")</f>
        <v>0.8571428571428571</v>
      </c>
    </row>
    <row r="34" spans="1:18">
      <c r="A34" s="4">
        <v>28.42</v>
      </c>
      <c r="B34">
        <v>2842</v>
      </c>
      <c r="C34" t="s">
        <v>0</v>
      </c>
      <c r="D34">
        <v>1</v>
      </c>
      <c r="E34" t="s">
        <v>1</v>
      </c>
      <c r="F34">
        <v>156</v>
      </c>
      <c r="G34" t="e">
        <f ca="1">VLOOKUP(H35,ID_Chordata!$1:$100,2,FALSE)</f>
        <v>#N/A</v>
      </c>
      <c r="H34" t="s">
        <v>36</v>
      </c>
      <c r="I34" t="s">
        <v>37</v>
      </c>
      <c r="J34" s="7"/>
      <c r="K34" s="2" t="s">
        <v>93</v>
      </c>
      <c r="L34" s="2">
        <f>COUNTIF(G39:G58,"=Y")</f>
        <v>10</v>
      </c>
      <c r="M34" s="5">
        <f>COUNTIF(G39:G58,"&lt;&gt;Y")</f>
        <v>10</v>
      </c>
      <c r="N34">
        <f>M34+L34</f>
        <v>20</v>
      </c>
      <c r="Q34">
        <f>1-COUNTIF($G34:$G$58,"&lt;&gt;Y")/COUNTIF($G$2:$G$58,"&lt;&gt;Y")</f>
        <v>0.5185185185185186</v>
      </c>
      <c r="R34">
        <f>COUNTIF($G$2:$G34,"=Y")/COUNTIF($G$2:$I$46,"=Y")</f>
        <v>0.8571428571428571</v>
      </c>
    </row>
    <row r="35" spans="1:18">
      <c r="A35" s="4">
        <v>27.83</v>
      </c>
      <c r="B35">
        <v>2783</v>
      </c>
      <c r="C35" t="s">
        <v>0</v>
      </c>
      <c r="D35">
        <v>1</v>
      </c>
      <c r="E35" t="s">
        <v>1</v>
      </c>
      <c r="F35">
        <v>154</v>
      </c>
      <c r="G35" t="e">
        <f ca="1">VLOOKUP(H36,ID_Chordata!$1:$100,2,FALSE)</f>
        <v>#N/A</v>
      </c>
      <c r="H35" t="s">
        <v>34</v>
      </c>
      <c r="I35" t="s">
        <v>35</v>
      </c>
      <c r="L35">
        <f>L34+L33</f>
        <v>30</v>
      </c>
      <c r="M35">
        <f>M33+M34</f>
        <v>27</v>
      </c>
      <c r="Q35">
        <f>1-COUNTIF($G35:$G$58,"&lt;&gt;Y")/COUNTIF($G$2:$G$58,"&lt;&gt;Y")</f>
        <v>0.55555555555555558</v>
      </c>
      <c r="R35">
        <f>COUNTIF($G$2:$G35,"=Y")/COUNTIF($G$2:$I$46,"=Y")</f>
        <v>0.8571428571428571</v>
      </c>
    </row>
    <row r="36" spans="1:18">
      <c r="A36" s="4">
        <v>27.77</v>
      </c>
      <c r="B36">
        <v>2777</v>
      </c>
      <c r="C36" t="s">
        <v>0</v>
      </c>
      <c r="D36">
        <v>1</v>
      </c>
      <c r="E36" t="s">
        <v>1</v>
      </c>
      <c r="F36">
        <v>154</v>
      </c>
      <c r="G36" t="e">
        <f ca="1">VLOOKUP(H37,ID_Chordata!$1:$100,2,FALSE)</f>
        <v>#N/A</v>
      </c>
      <c r="H36" t="s">
        <v>32</v>
      </c>
      <c r="I36" t="s">
        <v>33</v>
      </c>
      <c r="Q36">
        <f>1-COUNTIF($G36:$G$58,"&lt;&gt;Y")/COUNTIF($G$2:$G$58,"&lt;&gt;Y")</f>
        <v>0.59259259259259256</v>
      </c>
      <c r="R36">
        <f>COUNTIF($G$2:$G36,"=Y")/COUNTIF($G$2:$I$46,"=Y")</f>
        <v>0.8571428571428571</v>
      </c>
    </row>
    <row r="37" spans="1:18">
      <c r="A37" s="4">
        <v>27.77</v>
      </c>
      <c r="B37">
        <v>2777</v>
      </c>
      <c r="C37" t="s">
        <v>0</v>
      </c>
      <c r="D37">
        <v>1</v>
      </c>
      <c r="E37" t="s">
        <v>1</v>
      </c>
      <c r="F37">
        <v>136</v>
      </c>
      <c r="G37" t="str">
        <f ca="1">VLOOKUP(H38,ID_Chordata!$1:$100,2,FALSE)</f>
        <v>Y</v>
      </c>
      <c r="H37" t="s">
        <v>40</v>
      </c>
      <c r="I37" t="s">
        <v>41</v>
      </c>
      <c r="Q37">
        <f>1-COUNTIF($G37:$G$58,"&lt;&gt;Y")/COUNTIF($G$2:$G$58,"&lt;&gt;Y")</f>
        <v>0.62962962962962965</v>
      </c>
      <c r="R37">
        <f>COUNTIF($G$2:$G37,"=Y")/COUNTIF($G$2:$I$46,"=Y")</f>
        <v>0.90476190476190477</v>
      </c>
    </row>
    <row r="38" spans="1:18">
      <c r="A38" s="4">
        <v>27.45</v>
      </c>
      <c r="B38">
        <v>2745</v>
      </c>
      <c r="C38" t="s">
        <v>0</v>
      </c>
      <c r="D38">
        <v>1</v>
      </c>
      <c r="E38" t="s">
        <v>1</v>
      </c>
      <c r="F38">
        <v>141</v>
      </c>
      <c r="G38" t="str">
        <f ca="1">VLOOKUP(H39,ID_Chordata!$1:$100,2,FALSE)</f>
        <v>Y</v>
      </c>
      <c r="H38" t="s">
        <v>48</v>
      </c>
      <c r="I38" t="s">
        <v>49</v>
      </c>
      <c r="Q38">
        <f>1-COUNTIF($G38:$G$58,"&lt;&gt;Y")/COUNTIF($G$2:$G$58,"&lt;&gt;Y")</f>
        <v>0.62962962962962965</v>
      </c>
      <c r="R38">
        <f>COUNTIF($G$2:$G38,"=Y")/COUNTIF($G$2:$I$46,"=Y")</f>
        <v>0.95238095238095233</v>
      </c>
    </row>
    <row r="39" spans="1:18">
      <c r="A39" s="1">
        <v>23.78</v>
      </c>
      <c r="B39">
        <v>2378</v>
      </c>
      <c r="C39" t="s">
        <v>0</v>
      </c>
      <c r="D39">
        <v>1</v>
      </c>
      <c r="E39" t="s">
        <v>1</v>
      </c>
      <c r="F39">
        <v>131</v>
      </c>
      <c r="G39" t="str">
        <f ca="1">VLOOKUP(H40,ID_Chordata!$1:$100,2,FALSE)</f>
        <v>Y</v>
      </c>
      <c r="H39" t="s">
        <v>54</v>
      </c>
      <c r="I39" t="s">
        <v>55</v>
      </c>
      <c r="Q39">
        <f>1-COUNTIF($G39:$G$58,"&lt;&gt;Y")/COUNTIF($G$2:$G$58,"&lt;&gt;Y")</f>
        <v>0.62962962962962965</v>
      </c>
      <c r="R39">
        <f>COUNTIF($G$2:$G39,"=Y")/COUNTIF($G$2:$I$46,"=Y")</f>
        <v>1</v>
      </c>
    </row>
    <row r="40" spans="1:18">
      <c r="A40" s="1">
        <v>21.64</v>
      </c>
      <c r="B40">
        <v>2164</v>
      </c>
      <c r="C40" t="s">
        <v>0</v>
      </c>
      <c r="D40">
        <v>1</v>
      </c>
      <c r="E40" t="s">
        <v>1</v>
      </c>
      <c r="F40">
        <v>169</v>
      </c>
      <c r="G40" t="e">
        <f ca="1">VLOOKUP(H41,ID_Chordata!$1:$100,2,FALSE)</f>
        <v>#N/A</v>
      </c>
      <c r="H40" t="s">
        <v>58</v>
      </c>
      <c r="I40" t="s">
        <v>59</v>
      </c>
      <c r="Q40">
        <f>1-COUNTIF($G40:$G$58,"&lt;&gt;Y")/COUNTIF($G$2:$G$58,"&lt;&gt;Y")</f>
        <v>0.62962962962962965</v>
      </c>
      <c r="R40">
        <f>COUNTIF($G$2:$G40,"=Y")/COUNTIF($G$2:$I$46,"=Y")</f>
        <v>1</v>
      </c>
    </row>
    <row r="41" spans="1:18">
      <c r="A41" s="1">
        <v>21.19</v>
      </c>
      <c r="B41">
        <v>2119</v>
      </c>
      <c r="C41" t="s">
        <v>0</v>
      </c>
      <c r="D41">
        <v>1</v>
      </c>
      <c r="E41" t="s">
        <v>1</v>
      </c>
      <c r="F41">
        <v>162</v>
      </c>
      <c r="G41" t="e">
        <f ca="1">VLOOKUP(H42,ID_Chordata!$1:$100,2,FALSE)</f>
        <v>#N/A</v>
      </c>
      <c r="H41" t="s">
        <v>56</v>
      </c>
      <c r="I41" t="s">
        <v>57</v>
      </c>
      <c r="Q41">
        <f>1-COUNTIF($G41:$G$58,"&lt;&gt;Y")/COUNTIF($G$2:$G$58,"&lt;&gt;Y")</f>
        <v>0.66666666666666674</v>
      </c>
      <c r="R41">
        <f>COUNTIF($G$2:$G41,"=Y")/COUNTIF($G$2:$I$46,"=Y")</f>
        <v>1</v>
      </c>
    </row>
    <row r="42" spans="1:18">
      <c r="A42" s="1">
        <v>16.7</v>
      </c>
      <c r="B42">
        <v>1670</v>
      </c>
      <c r="C42" t="s">
        <v>0</v>
      </c>
      <c r="D42">
        <v>1</v>
      </c>
      <c r="E42" t="s">
        <v>1</v>
      </c>
      <c r="F42">
        <v>173</v>
      </c>
      <c r="G42" t="e">
        <f ca="1">VLOOKUP(H43,ID_Chordata!$1:$100,2,FALSE)</f>
        <v>#N/A</v>
      </c>
      <c r="H42" t="s">
        <v>44</v>
      </c>
      <c r="I42" t="s">
        <v>45</v>
      </c>
      <c r="Q42">
        <f>1-COUNTIF($G42:$G$58,"&lt;&gt;Y")/COUNTIF($G$2:$G$58,"&lt;&gt;Y")</f>
        <v>0.70370370370370372</v>
      </c>
      <c r="R42">
        <f>COUNTIF($G$2:$G42,"=Y")/COUNTIF($G$2:$I$46,"=Y")</f>
        <v>1</v>
      </c>
    </row>
    <row r="43" spans="1:18">
      <c r="A43" s="1">
        <v>14.38</v>
      </c>
      <c r="B43">
        <v>1438</v>
      </c>
      <c r="C43" t="s">
        <v>0</v>
      </c>
      <c r="D43">
        <v>1</v>
      </c>
      <c r="E43" t="s">
        <v>1</v>
      </c>
      <c r="F43">
        <v>171</v>
      </c>
      <c r="G43" t="e">
        <f ca="1">VLOOKUP(H44,ID_Chordata!$1:$100,2,FALSE)</f>
        <v>#N/A</v>
      </c>
      <c r="H43" t="s">
        <v>42</v>
      </c>
      <c r="I43" t="s">
        <v>43</v>
      </c>
      <c r="Q43">
        <f>1-COUNTIF($G43:$G$58,"&lt;&gt;Y")/COUNTIF($G$2:$G$58,"&lt;&gt;Y")</f>
        <v>0.7407407407407407</v>
      </c>
      <c r="R43">
        <f>COUNTIF($G$2:$G43,"=Y")/COUNTIF($G$2:$I$46,"=Y")</f>
        <v>1</v>
      </c>
    </row>
    <row r="44" spans="1:18" hidden="1">
      <c r="A44" s="1">
        <v>0.6</v>
      </c>
      <c r="B44">
        <v>60</v>
      </c>
      <c r="C44" t="s">
        <v>0</v>
      </c>
      <c r="D44">
        <v>1</v>
      </c>
      <c r="E44" t="s">
        <v>1</v>
      </c>
      <c r="F44">
        <v>10</v>
      </c>
      <c r="G44" t="e">
        <f ca="1">VLOOKUP(H45,ID_Chordata!$1:$100,2,FALSE)</f>
        <v>#N/A</v>
      </c>
      <c r="H44" t="s">
        <v>3</v>
      </c>
      <c r="I44" t="s">
        <v>60</v>
      </c>
      <c r="Q44">
        <f>1-COUNTIF($G44:$G$58,"&lt;&gt;Y")/COUNTIF($G$2:$G$58,"&lt;&gt;Y")</f>
        <v>0.77777777777777779</v>
      </c>
      <c r="R44">
        <f>COUNTIF($G$2:$G44,"=Y")/COUNTIF($G$2:$I$46,"=Y")</f>
        <v>1</v>
      </c>
    </row>
    <row r="45" spans="1:18" hidden="1">
      <c r="A45" s="1">
        <v>0.5</v>
      </c>
      <c r="B45">
        <v>50</v>
      </c>
      <c r="C45" t="s">
        <v>0</v>
      </c>
      <c r="D45">
        <v>1</v>
      </c>
      <c r="E45" t="s">
        <v>1</v>
      </c>
      <c r="F45">
        <v>10</v>
      </c>
      <c r="G45" t="e">
        <f ca="1">VLOOKUP(H46,ID_Chordata!$1:$100,2,FALSE)</f>
        <v>#N/A</v>
      </c>
      <c r="H45" t="s">
        <v>5</v>
      </c>
      <c r="I45" t="s">
        <v>61</v>
      </c>
      <c r="Q45">
        <f>1-COUNTIF($G45:$G$58,"&lt;&gt;Y")/COUNTIF($G$2:$G$58,"&lt;&gt;Y")</f>
        <v>0.81481481481481488</v>
      </c>
      <c r="R45">
        <f>COUNTIF($G$2:$G45,"=Y")/COUNTIF($G$2:$I$46,"=Y")</f>
        <v>1</v>
      </c>
    </row>
    <row r="46" spans="1:18" hidden="1">
      <c r="A46" s="1">
        <v>0.4</v>
      </c>
      <c r="B46">
        <v>40</v>
      </c>
      <c r="C46" t="s">
        <v>0</v>
      </c>
      <c r="D46">
        <v>1</v>
      </c>
      <c r="E46" t="s">
        <v>1</v>
      </c>
      <c r="F46">
        <v>10</v>
      </c>
      <c r="G46" t="e">
        <f ca="1">VLOOKUP(H47,ID_Chordata!$1:$100,2,FALSE)</f>
        <v>#N/A</v>
      </c>
      <c r="H46" t="s">
        <v>4</v>
      </c>
      <c r="I46" t="s">
        <v>79</v>
      </c>
      <c r="Q46">
        <f>1-COUNTIF($G46:$G$58,"&lt;&gt;Y")/COUNTIF($G$2:$G$58,"&lt;&gt;Y")</f>
        <v>0.85185185185185186</v>
      </c>
      <c r="R46">
        <f>COUNTIF($G$2:$G46,"=Y")/COUNTIF($G$2:$I$46,"=Y")</f>
        <v>1</v>
      </c>
    </row>
    <row r="47" spans="1:18" hidden="1">
      <c r="A47" s="1">
        <v>0.4</v>
      </c>
      <c r="B47">
        <v>40</v>
      </c>
      <c r="C47" t="s">
        <v>0</v>
      </c>
      <c r="D47">
        <v>1</v>
      </c>
      <c r="E47" t="s">
        <v>1</v>
      </c>
      <c r="F47">
        <v>10</v>
      </c>
      <c r="G47" t="str">
        <f ca="1">VLOOKUP(H48,ID_Chordata!$1:$100,2,FALSE)</f>
        <v>Y</v>
      </c>
      <c r="H47" t="s">
        <v>2</v>
      </c>
      <c r="I47" t="s">
        <v>77</v>
      </c>
      <c r="Q47">
        <f>1-COUNTIF($G47:$G$58,"&lt;&gt;Y")/COUNTIF($G$2:$G$58,"&lt;&gt;Y")</f>
        <v>0.88888888888888884</v>
      </c>
      <c r="R47">
        <f>COUNTIF($G$2:$G47,"=Y")/COUNTIF($G$2:$I$46,"=Y")</f>
        <v>1.0476190476190477</v>
      </c>
    </row>
    <row r="48" spans="1:18" hidden="1">
      <c r="A48" s="1">
        <v>0.31</v>
      </c>
      <c r="B48">
        <v>31</v>
      </c>
      <c r="C48" t="s">
        <v>0</v>
      </c>
      <c r="D48">
        <v>1</v>
      </c>
      <c r="E48" t="s">
        <v>1</v>
      </c>
      <c r="F48">
        <v>10</v>
      </c>
      <c r="G48" t="e">
        <f ca="1">VLOOKUP(H49,ID_Chordata!$1:$100,2,FALSE)</f>
        <v>#N/A</v>
      </c>
      <c r="H48" t="s">
        <v>18</v>
      </c>
      <c r="I48" t="s">
        <v>71</v>
      </c>
      <c r="Q48">
        <f>1-COUNTIF($G48:$G$58,"&lt;&gt;Y")/COUNTIF($G$2:$G$58,"&lt;&gt;Y")</f>
        <v>0.88888888888888884</v>
      </c>
      <c r="R48">
        <f>COUNTIF($G$2:$G48,"=Y")/COUNTIF($G$2:$I$46,"=Y")</f>
        <v>1.0476190476190477</v>
      </c>
    </row>
    <row r="49" spans="1:18" hidden="1">
      <c r="A49" s="1">
        <v>0.28999999999999998</v>
      </c>
      <c r="B49">
        <v>29</v>
      </c>
      <c r="C49" t="s">
        <v>0</v>
      </c>
      <c r="D49">
        <v>1</v>
      </c>
      <c r="E49" t="s">
        <v>1</v>
      </c>
      <c r="F49">
        <v>10</v>
      </c>
      <c r="G49" t="e">
        <f ca="1">VLOOKUP(H50,ID_Chordata!$1:$100,2,FALSE)</f>
        <v>#N/A</v>
      </c>
      <c r="H49" t="s">
        <v>13</v>
      </c>
      <c r="I49" t="s">
        <v>82</v>
      </c>
      <c r="Q49">
        <f>1-COUNTIF($G49:$G$58,"&lt;&gt;Y")/COUNTIF($G$2:$G$58,"&lt;&gt;Y")</f>
        <v>0.92592592592592593</v>
      </c>
      <c r="R49">
        <f>COUNTIF($G$2:$G49,"=Y")/COUNTIF($G$2:$I$46,"=Y")</f>
        <v>1.0476190476190477</v>
      </c>
    </row>
    <row r="50" spans="1:18" hidden="1">
      <c r="A50" s="1">
        <v>0.2</v>
      </c>
      <c r="B50">
        <v>20</v>
      </c>
      <c r="C50" t="s">
        <v>0</v>
      </c>
      <c r="D50">
        <v>1</v>
      </c>
      <c r="E50" t="s">
        <v>1</v>
      </c>
      <c r="F50">
        <v>10</v>
      </c>
      <c r="G50" t="str">
        <f ca="1">VLOOKUP(H51,ID_Chordata!$1:$100,2,FALSE)</f>
        <v>Y</v>
      </c>
      <c r="H50" t="s">
        <v>8</v>
      </c>
      <c r="I50" t="s">
        <v>80</v>
      </c>
      <c r="Q50">
        <f>1-COUNTIF($G50:$G$58,"&lt;&gt;Y")/COUNTIF($G$2:$G$58,"&lt;&gt;Y")</f>
        <v>0.96296296296296302</v>
      </c>
      <c r="R50">
        <f>COUNTIF($G$2:$G50,"=Y")/COUNTIF($G$2:$I$46,"=Y")</f>
        <v>1.0952380952380953</v>
      </c>
    </row>
    <row r="51" spans="1:18" hidden="1">
      <c r="A51" s="1">
        <v>0.17</v>
      </c>
      <c r="B51">
        <v>17</v>
      </c>
      <c r="C51" t="s">
        <v>0</v>
      </c>
      <c r="D51">
        <v>1</v>
      </c>
      <c r="E51" t="s">
        <v>1</v>
      </c>
      <c r="F51">
        <v>7</v>
      </c>
      <c r="G51" t="str">
        <f ca="1">VLOOKUP(H52,ID_Chordata!$1:$100,2,FALSE)</f>
        <v>Y</v>
      </c>
      <c r="H51" t="s">
        <v>30</v>
      </c>
      <c r="I51" t="s">
        <v>31</v>
      </c>
      <c r="Q51">
        <f>1-COUNTIF($G51:$G$58,"&lt;&gt;Y")/COUNTIF($G$2:$G$58,"&lt;&gt;Y")</f>
        <v>0.96296296296296302</v>
      </c>
      <c r="R51">
        <f>COUNTIF($G$2:$G51,"=Y")/COUNTIF($G$2:$I$46,"=Y")</f>
        <v>1.1428571428571428</v>
      </c>
    </row>
    <row r="52" spans="1:18" hidden="1">
      <c r="A52" s="1">
        <v>0.04</v>
      </c>
      <c r="B52">
        <v>4</v>
      </c>
      <c r="C52" t="s">
        <v>0</v>
      </c>
      <c r="D52">
        <v>1</v>
      </c>
      <c r="E52" t="s">
        <v>1</v>
      </c>
      <c r="F52">
        <v>10</v>
      </c>
      <c r="G52" t="str">
        <f ca="1">VLOOKUP(H53,ID_Chordata!$1:$100,2,FALSE)</f>
        <v>Y</v>
      </c>
      <c r="H52" t="s">
        <v>10</v>
      </c>
      <c r="I52" t="s">
        <v>72</v>
      </c>
      <c r="Q52">
        <f>1-COUNTIF($G52:$G$58,"&lt;&gt;Y")/COUNTIF($G$2:$G$58,"&lt;&gt;Y")</f>
        <v>0.96296296296296302</v>
      </c>
      <c r="R52">
        <f>COUNTIF($G$2:$G52,"=Y")/COUNTIF($G$2:$I$46,"=Y")</f>
        <v>1.1904761904761905</v>
      </c>
    </row>
    <row r="53" spans="1:18" hidden="1">
      <c r="A53" s="1">
        <v>0.04</v>
      </c>
      <c r="B53">
        <v>4</v>
      </c>
      <c r="C53" t="s">
        <v>0</v>
      </c>
      <c r="D53">
        <v>1</v>
      </c>
      <c r="E53" t="s">
        <v>1</v>
      </c>
      <c r="F53">
        <v>10</v>
      </c>
      <c r="G53" t="str">
        <f ca="1">VLOOKUP(H54,ID_Chordata!$1:$100,2,FALSE)</f>
        <v>Y</v>
      </c>
      <c r="H53" t="s">
        <v>11</v>
      </c>
      <c r="I53" t="s">
        <v>72</v>
      </c>
      <c r="Q53">
        <f>1-COUNTIF($G53:$G$58,"&lt;&gt;Y")/COUNTIF($G$2:$G$58,"&lt;&gt;Y")</f>
        <v>0.96296296296296302</v>
      </c>
      <c r="R53">
        <f>COUNTIF($G$2:$G53,"=Y")/COUNTIF($G$2:$I$46,"=Y")</f>
        <v>1.2380952380952381</v>
      </c>
    </row>
    <row r="54" spans="1:18" hidden="1">
      <c r="A54" s="1">
        <v>0.04</v>
      </c>
      <c r="B54">
        <v>4</v>
      </c>
      <c r="C54" t="s">
        <v>0</v>
      </c>
      <c r="D54">
        <v>1</v>
      </c>
      <c r="E54" t="s">
        <v>1</v>
      </c>
      <c r="F54">
        <v>10</v>
      </c>
      <c r="G54" t="str">
        <f ca="1">VLOOKUP(H55,ID_Chordata!$1:$100,2,FALSE)</f>
        <v>Y</v>
      </c>
      <c r="H54" t="s">
        <v>7</v>
      </c>
      <c r="I54" t="s">
        <v>73</v>
      </c>
      <c r="Q54">
        <f>1-COUNTIF($G54:$G$58,"&lt;&gt;Y")/COUNTIF($G$2:$G$58,"&lt;&gt;Y")</f>
        <v>0.96296296296296302</v>
      </c>
      <c r="R54">
        <f>COUNTIF($G$2:$G54,"=Y")/COUNTIF($G$2:$I$46,"=Y")</f>
        <v>1.2857142857142858</v>
      </c>
    </row>
    <row r="55" spans="1:18" hidden="1">
      <c r="A55" s="1">
        <v>0.04</v>
      </c>
      <c r="B55">
        <v>4</v>
      </c>
      <c r="C55" t="s">
        <v>0</v>
      </c>
      <c r="D55">
        <v>1</v>
      </c>
      <c r="E55" t="s">
        <v>1</v>
      </c>
      <c r="F55">
        <v>10</v>
      </c>
      <c r="G55" t="str">
        <f ca="1">VLOOKUP(H56,ID_Chordata!$1:$100,2,FALSE)</f>
        <v>Y</v>
      </c>
      <c r="H55" t="s">
        <v>6</v>
      </c>
      <c r="I55" t="s">
        <v>70</v>
      </c>
      <c r="Q55">
        <f>1-COUNTIF($G55:$G$58,"&lt;&gt;Y")/COUNTIF($G$2:$G$58,"&lt;&gt;Y")</f>
        <v>0.96296296296296302</v>
      </c>
      <c r="R55">
        <f>COUNTIF($G$2:$G55,"=Y")/COUNTIF($G$2:$I$46,"=Y")</f>
        <v>1.3333333333333333</v>
      </c>
    </row>
    <row r="56" spans="1:18" hidden="1">
      <c r="A56" s="1">
        <v>0.02</v>
      </c>
      <c r="B56">
        <v>2</v>
      </c>
      <c r="C56" t="s">
        <v>0</v>
      </c>
      <c r="D56">
        <v>1</v>
      </c>
      <c r="E56" t="s">
        <v>1</v>
      </c>
      <c r="F56">
        <v>10</v>
      </c>
      <c r="G56" t="str">
        <f ca="1">VLOOKUP(H57,ID_Chordata!$1:$100,2,FALSE)</f>
        <v>Y</v>
      </c>
      <c r="H56" t="s">
        <v>12</v>
      </c>
      <c r="I56" t="s">
        <v>74</v>
      </c>
      <c r="Q56">
        <f>1-COUNTIF($G56:$G$58,"&lt;&gt;Y")/COUNTIF($G$2:$G$58,"&lt;&gt;Y")</f>
        <v>0.96296296296296302</v>
      </c>
      <c r="R56">
        <f>COUNTIF($G$2:$G56,"=Y")/COUNTIF($G$2:$I$46,"=Y")</f>
        <v>1.3809523809523809</v>
      </c>
    </row>
    <row r="57" spans="1:18" hidden="1">
      <c r="A57" s="1">
        <v>0.02</v>
      </c>
      <c r="B57">
        <v>2</v>
      </c>
      <c r="C57" t="s">
        <v>0</v>
      </c>
      <c r="D57">
        <v>1</v>
      </c>
      <c r="E57" t="s">
        <v>1</v>
      </c>
      <c r="F57">
        <v>10</v>
      </c>
      <c r="G57" t="str">
        <f ca="1">VLOOKUP(H58,ID_Chordata!$1:$100,2,FALSE)</f>
        <v>Y</v>
      </c>
      <c r="H57" t="s">
        <v>9</v>
      </c>
      <c r="I57" t="s">
        <v>71</v>
      </c>
      <c r="Q57">
        <f>1-COUNTIF($G57:$G$58,"&lt;&gt;Y")/COUNTIF($G$2:$G$58,"&lt;&gt;Y")</f>
        <v>0.96296296296296302</v>
      </c>
      <c r="R57">
        <f>COUNTIF($G$2:$G57,"=Y")/COUNTIF($G$2:$I$46,"=Y")</f>
        <v>1.4285714285714286</v>
      </c>
    </row>
    <row r="58" spans="1:18" hidden="1">
      <c r="A58" s="1">
        <v>0</v>
      </c>
      <c r="B58">
        <v>0</v>
      </c>
      <c r="C58" t="s">
        <v>0</v>
      </c>
      <c r="D58">
        <v>1</v>
      </c>
      <c r="E58" t="s">
        <v>1</v>
      </c>
      <c r="F58">
        <v>10</v>
      </c>
      <c r="G58" t="e">
        <f ca="1">VLOOKUP(H59,ID_Chordata!$1:$100,2,FALSE)</f>
        <v>#N/A</v>
      </c>
      <c r="H58" t="s">
        <v>50</v>
      </c>
      <c r="I58" t="s">
        <v>51</v>
      </c>
      <c r="Q58">
        <f>1-COUNTIF($G58:$G$58,"&lt;&gt;Y")/COUNTIF($G$2:$G$58,"&lt;&gt;Y")</f>
        <v>0.96296296296296302</v>
      </c>
      <c r="R58">
        <f>COUNTIF($G$2:$G58,"=Y")/COUNTIF($G$2:$I$46,"=Y")</f>
        <v>1.4285714285714286</v>
      </c>
    </row>
  </sheetData>
  <sheetCalcPr fullCalcOnLoad="1"/>
  <mergeCells count="1">
    <mergeCell ref="J33:J34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1" sqref="B1:B22"/>
    </sheetView>
  </sheetViews>
  <sheetFormatPr defaultRowHeight="15"/>
  <cols>
    <col min="1" max="1" width="19.42578125" bestFit="1" customWidth="1"/>
  </cols>
  <sheetData>
    <row r="1" spans="1:2">
      <c r="A1" t="s">
        <v>27</v>
      </c>
      <c r="B1" t="s">
        <v>63</v>
      </c>
    </row>
    <row r="2" spans="1:2">
      <c r="A2" t="s">
        <v>6</v>
      </c>
      <c r="B2" t="s">
        <v>63</v>
      </c>
    </row>
    <row r="3" spans="1:2">
      <c r="A3" t="s">
        <v>48</v>
      </c>
      <c r="B3" t="s">
        <v>63</v>
      </c>
    </row>
    <row r="4" spans="1:2">
      <c r="A4" t="s">
        <v>46</v>
      </c>
      <c r="B4" t="s">
        <v>63</v>
      </c>
    </row>
    <row r="5" spans="1:2">
      <c r="A5" t="s">
        <v>38</v>
      </c>
      <c r="B5" t="s">
        <v>63</v>
      </c>
    </row>
    <row r="6" spans="1:2">
      <c r="A6" t="s">
        <v>50</v>
      </c>
      <c r="B6" t="s">
        <v>63</v>
      </c>
    </row>
    <row r="7" spans="1:2">
      <c r="A7" t="s">
        <v>58</v>
      </c>
      <c r="B7" t="s">
        <v>63</v>
      </c>
    </row>
    <row r="8" spans="1:2">
      <c r="A8" t="s">
        <v>30</v>
      </c>
      <c r="B8" t="s">
        <v>63</v>
      </c>
    </row>
    <row r="9" spans="1:2">
      <c r="A9" t="s">
        <v>52</v>
      </c>
      <c r="B9" t="s">
        <v>63</v>
      </c>
    </row>
    <row r="10" spans="1:2">
      <c r="A10" t="s">
        <v>23</v>
      </c>
      <c r="B10" t="s">
        <v>63</v>
      </c>
    </row>
    <row r="11" spans="1:2">
      <c r="A11" t="s">
        <v>54</v>
      </c>
      <c r="B11" t="s">
        <v>63</v>
      </c>
    </row>
    <row r="12" spans="1:2">
      <c r="A12" t="s">
        <v>16</v>
      </c>
      <c r="B12" t="s">
        <v>63</v>
      </c>
    </row>
    <row r="13" spans="1:2">
      <c r="A13" t="s">
        <v>9</v>
      </c>
      <c r="B13" t="s">
        <v>63</v>
      </c>
    </row>
    <row r="14" spans="1:2">
      <c r="A14" t="s">
        <v>12</v>
      </c>
      <c r="B14" t="s">
        <v>63</v>
      </c>
    </row>
    <row r="15" spans="1:2">
      <c r="A15" t="s">
        <v>22</v>
      </c>
      <c r="B15" t="s">
        <v>63</v>
      </c>
    </row>
    <row r="16" spans="1:2">
      <c r="A16" t="s">
        <v>19</v>
      </c>
      <c r="B16" t="s">
        <v>63</v>
      </c>
    </row>
    <row r="17" spans="1:2">
      <c r="A17" t="s">
        <v>7</v>
      </c>
      <c r="B17" t="s">
        <v>63</v>
      </c>
    </row>
    <row r="18" spans="1:2">
      <c r="A18" t="s">
        <v>17</v>
      </c>
      <c r="B18" t="s">
        <v>63</v>
      </c>
    </row>
    <row r="19" spans="1:2">
      <c r="A19" t="s">
        <v>11</v>
      </c>
      <c r="B19" t="s">
        <v>63</v>
      </c>
    </row>
    <row r="20" spans="1:2">
      <c r="A20" t="s">
        <v>21</v>
      </c>
      <c r="B20" t="s">
        <v>63</v>
      </c>
    </row>
    <row r="21" spans="1:2">
      <c r="A21" t="s">
        <v>10</v>
      </c>
      <c r="B21" t="s">
        <v>63</v>
      </c>
    </row>
    <row r="22" spans="1:2">
      <c r="A22" t="s">
        <v>18</v>
      </c>
      <c r="B22" t="s">
        <v>63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Results_Ecdysozoa</vt:lpstr>
      <vt:lpstr>ID_Ecdysozoa</vt:lpstr>
      <vt:lpstr>Results_Chordata</vt:lpstr>
      <vt:lpstr>ID_Chordata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Елена</cp:lastModifiedBy>
  <dcterms:created xsi:type="dcterms:W3CDTF">2013-05-30T14:26:51Z</dcterms:created>
  <dcterms:modified xsi:type="dcterms:W3CDTF">2013-05-31T03:40:35Z</dcterms:modified>
</cp:coreProperties>
</file>