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activeTab="2"/>
  </bookViews>
  <sheets>
    <sheet name="find" sheetId="1" r:id="rId1"/>
    <sheet name="ROC" sheetId="2" r:id="rId2"/>
    <sheet name="Hist" sheetId="3" r:id="rId3"/>
  </sheets>
  <definedNames>
    <definedName name="find" localSheetId="0">find!$A$1:$A$12957</definedName>
    <definedName name="find_1" localSheetId="0">find!$A$1:$D$12957</definedName>
  </definedNames>
  <calcPr calcId="152511" concurrentCalc="0"/>
</workbook>
</file>

<file path=xl/calcChain.xml><?xml version="1.0" encoding="utf-8"?>
<calcChain xmlns="http://schemas.openxmlformats.org/spreadsheetml/2006/main">
  <c r="F17" i="3" l="1"/>
  <c r="F16" i="3"/>
  <c r="F15" i="3"/>
  <c r="F14" i="3"/>
  <c r="F13" i="3"/>
  <c r="F12" i="3"/>
  <c r="F10" i="3"/>
  <c r="F11" i="3"/>
  <c r="F9" i="3"/>
  <c r="F8" i="3"/>
  <c r="F7" i="3"/>
  <c r="F6" i="3"/>
  <c r="F4" i="3"/>
  <c r="F3" i="3"/>
  <c r="F2" i="3"/>
  <c r="F5" i="3"/>
  <c r="F18" i="3"/>
  <c r="C12836" i="1"/>
  <c r="C12827" i="1"/>
  <c r="B12818" i="1"/>
  <c r="C12817" i="1"/>
  <c r="B12809" i="1"/>
  <c r="C12772" i="1"/>
  <c r="C12763" i="1"/>
  <c r="C12754" i="1"/>
  <c r="C12745" i="1"/>
  <c r="C12727" i="1"/>
  <c r="C12682" i="1"/>
  <c r="C12673" i="1"/>
  <c r="B12665" i="1"/>
  <c r="C12655" i="1"/>
  <c r="B12638" i="1"/>
  <c r="C12619" i="1"/>
  <c r="C12556" i="1"/>
  <c r="C12547" i="1"/>
  <c r="C12520" i="1"/>
  <c r="B12520" i="1"/>
  <c r="B12503" i="1"/>
  <c r="C12484" i="1"/>
  <c r="B12458" i="1"/>
  <c r="B12449" i="1"/>
  <c r="C12439" i="1"/>
  <c r="B12422" i="1"/>
  <c r="C12421" i="1"/>
  <c r="C12394" i="1"/>
  <c r="B12377" i="1"/>
  <c r="C12376" i="1"/>
  <c r="B12350" i="1"/>
  <c r="B12314" i="1"/>
  <c r="B12296" i="1"/>
  <c r="C12295" i="1"/>
  <c r="B12286" i="1"/>
  <c r="B12233" i="1"/>
  <c r="C12223" i="1"/>
  <c r="C12214" i="1"/>
  <c r="C12205" i="1"/>
  <c r="C12196" i="1"/>
  <c r="C12187" i="1"/>
  <c r="C12178" i="1"/>
  <c r="B12170" i="1"/>
  <c r="B12161" i="1"/>
  <c r="B12125" i="1"/>
  <c r="C12115" i="1"/>
  <c r="C12106" i="1"/>
  <c r="B12098" i="1"/>
  <c r="C12088" i="1"/>
  <c r="B12070" i="1"/>
  <c r="B12035" i="1"/>
  <c r="B12026" i="1"/>
  <c r="B12017" i="1"/>
  <c r="B12008" i="1"/>
  <c r="B11999" i="1"/>
  <c r="B11990" i="1"/>
  <c r="C11971" i="1"/>
  <c r="B11846" i="1"/>
  <c r="B11837" i="1"/>
  <c r="B11828" i="1"/>
  <c r="B11792" i="1"/>
  <c r="B11791" i="1"/>
  <c r="B11747" i="1"/>
  <c r="C11629" i="1"/>
  <c r="B11621" i="1"/>
  <c r="B11612" i="1"/>
  <c r="B11594" i="1"/>
  <c r="B11540" i="1"/>
  <c r="C11539" i="1"/>
  <c r="C11512" i="1"/>
  <c r="C11413" i="1"/>
  <c r="B11368" i="1"/>
  <c r="B11360" i="1"/>
  <c r="B11341" i="1"/>
  <c r="C11296" i="1"/>
  <c r="C11287" i="1"/>
  <c r="C11278" i="1"/>
  <c r="C11269" i="1"/>
  <c r="C11260" i="1"/>
  <c r="C11251" i="1"/>
  <c r="C11242" i="1"/>
  <c r="C11152" i="1"/>
  <c r="B11144" i="1"/>
  <c r="B11135" i="1"/>
  <c r="B11134" i="1"/>
  <c r="B11125" i="1"/>
  <c r="C11107" i="1"/>
  <c r="B10927" i="1"/>
  <c r="B10909" i="1"/>
  <c r="B10883" i="1"/>
  <c r="B10874" i="1"/>
  <c r="B10865" i="1"/>
  <c r="B10856" i="1"/>
  <c r="B10847" i="1"/>
  <c r="B10838" i="1"/>
  <c r="B10829" i="1"/>
  <c r="B10820" i="1"/>
  <c r="B10811" i="1"/>
  <c r="B10784" i="1"/>
  <c r="B10774" i="1"/>
  <c r="C10765" i="1"/>
  <c r="C10756" i="1"/>
  <c r="B10730" i="1"/>
  <c r="C10684" i="1"/>
  <c r="C10648" i="1"/>
  <c r="B10648" i="1"/>
  <c r="B10604" i="1"/>
  <c r="B10595" i="1"/>
  <c r="C10576" i="1"/>
  <c r="C10549" i="1"/>
  <c r="B10514" i="1"/>
  <c r="C10504" i="1"/>
  <c r="C10450" i="1"/>
  <c r="B10433" i="1"/>
  <c r="B10406" i="1"/>
  <c r="B10405" i="1"/>
  <c r="C10369" i="1"/>
  <c r="B10369" i="1"/>
  <c r="C10297" i="1"/>
  <c r="C10288" i="1"/>
  <c r="B10244" i="1"/>
  <c r="C10198" i="1"/>
  <c r="C10189" i="1"/>
  <c r="B10109" i="1"/>
  <c r="B10100" i="1"/>
  <c r="C10045" i="1"/>
  <c r="B10045" i="1"/>
  <c r="C10036" i="1"/>
  <c r="C10027" i="1"/>
  <c r="C10018" i="1"/>
  <c r="B10001" i="1"/>
  <c r="B9992" i="1"/>
  <c r="C9982" i="1"/>
  <c r="B9920" i="1"/>
  <c r="C9919" i="1"/>
  <c r="B9911" i="1"/>
  <c r="C9910" i="1"/>
  <c r="B9884" i="1"/>
  <c r="B9875" i="1"/>
  <c r="B9874" i="1"/>
  <c r="C9838" i="1"/>
  <c r="B9830" i="1"/>
  <c r="C9820" i="1"/>
  <c r="C9811" i="1"/>
  <c r="C9802" i="1"/>
  <c r="C9793" i="1"/>
  <c r="C9784" i="1"/>
  <c r="C9775" i="1"/>
  <c r="C9766" i="1"/>
  <c r="C9757" i="1"/>
  <c r="C9748" i="1"/>
  <c r="C9739" i="1"/>
  <c r="C9730" i="1"/>
  <c r="C9721" i="1"/>
  <c r="C9712" i="1"/>
  <c r="C9703" i="1"/>
  <c r="B9658" i="1"/>
  <c r="B9586" i="1"/>
  <c r="C9523" i="1"/>
  <c r="B9514" i="1"/>
  <c r="B9505" i="1"/>
  <c r="B9496" i="1"/>
  <c r="B9487" i="1"/>
  <c r="B9461" i="1"/>
  <c r="B9460" i="1"/>
  <c r="B9452" i="1"/>
  <c r="B9451" i="1"/>
  <c r="B9443" i="1"/>
  <c r="B9442" i="1"/>
  <c r="B9434" i="1"/>
  <c r="B9433" i="1"/>
  <c r="B9425" i="1"/>
  <c r="B9424" i="1"/>
  <c r="B9416" i="1"/>
  <c r="B9371" i="1"/>
  <c r="C9343" i="1"/>
  <c r="C9325" i="1"/>
  <c r="B9316" i="1"/>
  <c r="B9245" i="1"/>
  <c r="C9235" i="1"/>
  <c r="B9218" i="1"/>
  <c r="B9209" i="1"/>
  <c r="C9199" i="1"/>
  <c r="C9145" i="1"/>
  <c r="B9128" i="1"/>
  <c r="C9118" i="1"/>
  <c r="C9109" i="1"/>
  <c r="B9029" i="1"/>
  <c r="B9020" i="1"/>
  <c r="B8299" i="1"/>
  <c r="B8291" i="1"/>
  <c r="B8210" i="1"/>
  <c r="C8209" i="1"/>
  <c r="B8174" i="1"/>
  <c r="B8173" i="1"/>
  <c r="B7715" i="1"/>
  <c r="B7696" i="1"/>
  <c r="C7615" i="1"/>
  <c r="B7517" i="1"/>
  <c r="B7516" i="1"/>
  <c r="B7463" i="1"/>
  <c r="C7210" i="1"/>
  <c r="B7201" i="1"/>
  <c r="B7130" i="1"/>
  <c r="B7121" i="1"/>
  <c r="C7111" i="1"/>
  <c r="B7013" i="1"/>
  <c r="C6922" i="1"/>
  <c r="C6904" i="1"/>
  <c r="B6904" i="1"/>
  <c r="C6895" i="1"/>
  <c r="B6895" i="1"/>
  <c r="C6886" i="1"/>
  <c r="C6877" i="1"/>
  <c r="C6868" i="1"/>
  <c r="C6841" i="1"/>
  <c r="B6833" i="1"/>
  <c r="C6814" i="1"/>
  <c r="C6805" i="1"/>
  <c r="C6787" i="1"/>
  <c r="B6787" i="1"/>
  <c r="C6769" i="1"/>
  <c r="B6761" i="1"/>
  <c r="B6752" i="1"/>
  <c r="B6671" i="1"/>
  <c r="B6662" i="1"/>
  <c r="B6644" i="1"/>
  <c r="B6643" i="1"/>
  <c r="C6634" i="1"/>
  <c r="C6625" i="1"/>
  <c r="C6598" i="1"/>
  <c r="B6598" i="1"/>
  <c r="B6572" i="1"/>
  <c r="B6571" i="1"/>
  <c r="C6544" i="1"/>
  <c r="B6428" i="1"/>
  <c r="B6419" i="1"/>
  <c r="B6410" i="1"/>
  <c r="C6346" i="1"/>
  <c r="C6337" i="1"/>
  <c r="B6311" i="1"/>
  <c r="C6310" i="1"/>
  <c r="C6301" i="1"/>
  <c r="C6283" i="1"/>
  <c r="B6283" i="1"/>
  <c r="B6248" i="1"/>
  <c r="C6166" i="1"/>
  <c r="B6166" i="1"/>
  <c r="B6121" i="1"/>
  <c r="C6103" i="1"/>
  <c r="C6094" i="1"/>
  <c r="C6085" i="1"/>
  <c r="C6076" i="1"/>
  <c r="C6058" i="1"/>
  <c r="B6041" i="1"/>
  <c r="B6032" i="1"/>
  <c r="C5995" i="1"/>
  <c r="B5995" i="1"/>
  <c r="C5986" i="1"/>
  <c r="B5986" i="1"/>
  <c r="B5951" i="1"/>
  <c r="B5906" i="1"/>
  <c r="C5905" i="1"/>
  <c r="B5897" i="1"/>
  <c r="C5887" i="1"/>
  <c r="B5870" i="1"/>
  <c r="C5860" i="1"/>
  <c r="C5851" i="1"/>
  <c r="C5842" i="1"/>
  <c r="B5815" i="1"/>
  <c r="C5806" i="1"/>
  <c r="B5780" i="1"/>
  <c r="C5770" i="1"/>
  <c r="C5725" i="1"/>
  <c r="C5707" i="1"/>
  <c r="C5698" i="1"/>
  <c r="C5689" i="1"/>
  <c r="B5681" i="1"/>
  <c r="B5672" i="1"/>
  <c r="B5645" i="1"/>
  <c r="B5636" i="1"/>
  <c r="C5635" i="1"/>
  <c r="B5635" i="1"/>
  <c r="B5627" i="1"/>
  <c r="C5626" i="1"/>
  <c r="B5626" i="1"/>
  <c r="B5573" i="1"/>
  <c r="B5564" i="1"/>
  <c r="C5554" i="1"/>
  <c r="C5545" i="1"/>
  <c r="B5537" i="1"/>
  <c r="B5528" i="1"/>
  <c r="C5527" i="1"/>
  <c r="B5527" i="1"/>
  <c r="B5519" i="1"/>
  <c r="C5518" i="1"/>
  <c r="B5518" i="1"/>
  <c r="B5510" i="1"/>
  <c r="C5509" i="1"/>
  <c r="B5509" i="1"/>
  <c r="B5501" i="1"/>
  <c r="C5500" i="1"/>
  <c r="B5500" i="1"/>
  <c r="B5492" i="1"/>
  <c r="C5491" i="1"/>
  <c r="B5491" i="1"/>
  <c r="C5455" i="1"/>
  <c r="B5446" i="1"/>
  <c r="C5437" i="1"/>
  <c r="C5410" i="1"/>
  <c r="C5401" i="1"/>
  <c r="B5393" i="1"/>
  <c r="B5356" i="1"/>
  <c r="B5347" i="1"/>
  <c r="B5312" i="1"/>
  <c r="C5293" i="1"/>
  <c r="B5267" i="1"/>
  <c r="C5248" i="1"/>
  <c r="B5213" i="1"/>
  <c r="B5177" i="1"/>
  <c r="B5168" i="1"/>
  <c r="B5159" i="1"/>
  <c r="B5150" i="1"/>
  <c r="B5141" i="1"/>
  <c r="B5132" i="1"/>
  <c r="B5123" i="1"/>
  <c r="B5060" i="1"/>
  <c r="C5032" i="1"/>
  <c r="B5024" i="1"/>
  <c r="B5015" i="1"/>
  <c r="B5006" i="1"/>
  <c r="B4997" i="1"/>
  <c r="B4988" i="1"/>
  <c r="B4979" i="1"/>
  <c r="B4970" i="1"/>
  <c r="B4961" i="1"/>
  <c r="B4952" i="1"/>
  <c r="B4943" i="1"/>
  <c r="C4933" i="1"/>
  <c r="B4916" i="1"/>
  <c r="B4907" i="1"/>
  <c r="C4897" i="1"/>
  <c r="C4888" i="1"/>
  <c r="B4888" i="1"/>
  <c r="B4880" i="1"/>
  <c r="B4871" i="1"/>
  <c r="B4835" i="1"/>
  <c r="B4826" i="1"/>
  <c r="B4817" i="1"/>
  <c r="B4808" i="1"/>
  <c r="C4798" i="1"/>
  <c r="B4798" i="1"/>
  <c r="B4790" i="1"/>
  <c r="C4789" i="1"/>
  <c r="B4745" i="1"/>
  <c r="B4744" i="1"/>
  <c r="B4727" i="1"/>
  <c r="B4718" i="1"/>
  <c r="B4709" i="1"/>
  <c r="B4700" i="1"/>
  <c r="C4663" i="1"/>
  <c r="B4655" i="1"/>
  <c r="B4628" i="1"/>
  <c r="B4619" i="1"/>
  <c r="B4601" i="1"/>
  <c r="C4600" i="1"/>
  <c r="B4592" i="1"/>
  <c r="C4591" i="1"/>
  <c r="B4583" i="1"/>
  <c r="B4574" i="1"/>
  <c r="B4565" i="1"/>
  <c r="B4556" i="1"/>
  <c r="B4547" i="1"/>
  <c r="B4538" i="1"/>
  <c r="B4520" i="1"/>
  <c r="B4511" i="1"/>
  <c r="B4502" i="1"/>
  <c r="B4493" i="1"/>
  <c r="B4484" i="1"/>
  <c r="B4475" i="1"/>
  <c r="B4466" i="1"/>
  <c r="C4447" i="1"/>
  <c r="B4439" i="1"/>
  <c r="B4430" i="1"/>
  <c r="B4421" i="1"/>
  <c r="B4403" i="1"/>
  <c r="C4402" i="1"/>
  <c r="B4394" i="1"/>
  <c r="C4393" i="1"/>
  <c r="B4393" i="1"/>
  <c r="B4349" i="1"/>
  <c r="B4340" i="1"/>
  <c r="B4331" i="1"/>
  <c r="B4322" i="1"/>
  <c r="B4313" i="1"/>
  <c r="C4312" i="1"/>
  <c r="B4304" i="1"/>
  <c r="C4303" i="1"/>
  <c r="B4303" i="1"/>
  <c r="B4295" i="1"/>
  <c r="B4268" i="1"/>
  <c r="C4267" i="1"/>
  <c r="B4267" i="1"/>
  <c r="B4259" i="1"/>
  <c r="C4258" i="1"/>
  <c r="B4258" i="1"/>
  <c r="B4250" i="1"/>
  <c r="B4241" i="1"/>
  <c r="B4232" i="1"/>
  <c r="C4222" i="1"/>
  <c r="B4196" i="1"/>
  <c r="C4177" i="1"/>
  <c r="B4177" i="1"/>
  <c r="C4168" i="1"/>
  <c r="B4160" i="1"/>
  <c r="C4159" i="1"/>
  <c r="B4159" i="1"/>
  <c r="B4151" i="1"/>
  <c r="B4142" i="1"/>
  <c r="B4133" i="1"/>
  <c r="B4124" i="1"/>
  <c r="C4123" i="1"/>
  <c r="B4115" i="1"/>
  <c r="C4114" i="1"/>
  <c r="B4106" i="1"/>
  <c r="C4105" i="1"/>
  <c r="B4097" i="1"/>
  <c r="C4096" i="1"/>
  <c r="B4088" i="1"/>
  <c r="C4087" i="1"/>
  <c r="B4079" i="1"/>
  <c r="C4078" i="1"/>
  <c r="B4070" i="1"/>
  <c r="C4069" i="1"/>
  <c r="C4060" i="1"/>
  <c r="C4042" i="1"/>
  <c r="B4034" i="1"/>
  <c r="C4024" i="1"/>
  <c r="C4006" i="1"/>
  <c r="B3998" i="1"/>
  <c r="B3989" i="1"/>
  <c r="B3980" i="1"/>
  <c r="B3971" i="1"/>
  <c r="B3962" i="1"/>
  <c r="C3952" i="1"/>
  <c r="B3952" i="1"/>
  <c r="B3944" i="1"/>
  <c r="B3935" i="1"/>
  <c r="B3926" i="1"/>
  <c r="C3925" i="1"/>
  <c r="C3916" i="1"/>
  <c r="C3907" i="1"/>
  <c r="B3907" i="1"/>
  <c r="B3899" i="1"/>
  <c r="B3881" i="1"/>
  <c r="B3872" i="1"/>
  <c r="B3863" i="1"/>
  <c r="B3854" i="1"/>
  <c r="B3845" i="1"/>
  <c r="B3836" i="1"/>
  <c r="B3827" i="1"/>
  <c r="B3818" i="1"/>
  <c r="B3809" i="1"/>
  <c r="B3800" i="1"/>
  <c r="C3790" i="1"/>
  <c r="C3781" i="1"/>
  <c r="B3781" i="1"/>
  <c r="B3772" i="1"/>
  <c r="B3755" i="1"/>
  <c r="C3745" i="1"/>
  <c r="C3727" i="1"/>
  <c r="B3727" i="1"/>
  <c r="B3719" i="1"/>
  <c r="C3709" i="1"/>
  <c r="B3709" i="1"/>
  <c r="C3700" i="1"/>
  <c r="B3700" i="1"/>
  <c r="B3692" i="1"/>
  <c r="C3691" i="1"/>
  <c r="B3683" i="1"/>
  <c r="C3682" i="1"/>
  <c r="B3674" i="1"/>
  <c r="C3673" i="1"/>
  <c r="B3673" i="1"/>
  <c r="B3665" i="1"/>
  <c r="C3655" i="1"/>
  <c r="B3647" i="1"/>
  <c r="B3628" i="1"/>
  <c r="C3619" i="1"/>
  <c r="C3610" i="1"/>
  <c r="C3601" i="1"/>
  <c r="B3584" i="1"/>
  <c r="B3575" i="1"/>
  <c r="C3574" i="1"/>
  <c r="B3566" i="1"/>
  <c r="C3538" i="1"/>
  <c r="C3493" i="1"/>
  <c r="B3493" i="1"/>
  <c r="B3484" i="1"/>
  <c r="B3475" i="1"/>
  <c r="C3466" i="1"/>
  <c r="B3466" i="1"/>
  <c r="C3457" i="1"/>
  <c r="B3457" i="1"/>
  <c r="C3448" i="1"/>
  <c r="B3448" i="1"/>
  <c r="C3430" i="1"/>
  <c r="B3422" i="1"/>
  <c r="C3403" i="1"/>
  <c r="B3394" i="1"/>
  <c r="C3385" i="1"/>
  <c r="B3359" i="1"/>
  <c r="C3358" i="1"/>
  <c r="C3349" i="1"/>
  <c r="B3341" i="1"/>
  <c r="C3331" i="1"/>
  <c r="C3322" i="1"/>
  <c r="C3313" i="1"/>
  <c r="B3305" i="1"/>
  <c r="C3286" i="1"/>
  <c r="C3268" i="1"/>
  <c r="C3259" i="1"/>
  <c r="C3250" i="1"/>
  <c r="B3206" i="1"/>
  <c r="B3197" i="1"/>
  <c r="B3188" i="1"/>
  <c r="C3187" i="1"/>
  <c r="B3179" i="1"/>
  <c r="C3178" i="1"/>
  <c r="C3160" i="1"/>
  <c r="B3160" i="1"/>
  <c r="C3142" i="1"/>
  <c r="B3133" i="1"/>
  <c r="C3124" i="1"/>
  <c r="B3124" i="1"/>
  <c r="C3106" i="1"/>
  <c r="C3097" i="1"/>
  <c r="C2989" i="1"/>
  <c r="C2980" i="1"/>
  <c r="C2971" i="1"/>
  <c r="C2953" i="1"/>
  <c r="C2944" i="1"/>
  <c r="C2872" i="1"/>
  <c r="C2863" i="1"/>
  <c r="C2854" i="1"/>
  <c r="C2809" i="1"/>
  <c r="C2800" i="1"/>
  <c r="C2710" i="1"/>
  <c r="C2683" i="1"/>
  <c r="C2656" i="1"/>
  <c r="C2620" i="1"/>
  <c r="C2575" i="1"/>
  <c r="C2566" i="1"/>
  <c r="C2557" i="1"/>
  <c r="C2548" i="1"/>
  <c r="C2503" i="1"/>
  <c r="C2404" i="1"/>
  <c r="C2368" i="1"/>
  <c r="D17" i="3"/>
  <c r="C18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D9377" i="1"/>
  <c r="D8009" i="1"/>
  <c r="D3527" i="1"/>
  <c r="D3518" i="1"/>
  <c r="D3437" i="1"/>
  <c r="J3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2" i="2"/>
  <c r="H493" i="2"/>
  <c r="H494" i="2"/>
  <c r="H495" i="2"/>
  <c r="H496" i="2"/>
  <c r="H497" i="2"/>
  <c r="H498" i="2"/>
  <c r="H499" i="2"/>
  <c r="H500" i="2"/>
  <c r="H501" i="2"/>
  <c r="H502" i="2"/>
  <c r="H503" i="2"/>
  <c r="H504" i="2"/>
  <c r="H505" i="2"/>
  <c r="H506" i="2"/>
  <c r="H507" i="2"/>
  <c r="H508" i="2"/>
  <c r="H509" i="2"/>
  <c r="H510" i="2"/>
  <c r="H511" i="2"/>
  <c r="H512" i="2"/>
  <c r="H513" i="2"/>
  <c r="H514" i="2"/>
  <c r="H515" i="2"/>
  <c r="H516" i="2"/>
  <c r="H517" i="2"/>
  <c r="H518" i="2"/>
  <c r="H519" i="2"/>
  <c r="H520" i="2"/>
  <c r="H521" i="2"/>
  <c r="H522" i="2"/>
  <c r="H523" i="2"/>
  <c r="H524" i="2"/>
  <c r="H525" i="2"/>
  <c r="H526" i="2"/>
  <c r="H527" i="2"/>
  <c r="H528" i="2"/>
  <c r="H529" i="2"/>
  <c r="H530" i="2"/>
  <c r="H531" i="2"/>
  <c r="H532" i="2"/>
  <c r="H533" i="2"/>
  <c r="H534" i="2"/>
  <c r="H535" i="2"/>
  <c r="H536" i="2"/>
  <c r="H537" i="2"/>
  <c r="H538" i="2"/>
  <c r="H539" i="2"/>
  <c r="H540" i="2"/>
  <c r="H541" i="2"/>
  <c r="H542" i="2"/>
  <c r="H543" i="2"/>
  <c r="H544" i="2"/>
  <c r="H545" i="2"/>
  <c r="H546" i="2"/>
  <c r="H547" i="2"/>
  <c r="H548" i="2"/>
  <c r="H549" i="2"/>
  <c r="H550" i="2"/>
  <c r="H551" i="2"/>
  <c r="H552" i="2"/>
  <c r="H553" i="2"/>
  <c r="H554" i="2"/>
  <c r="H555" i="2"/>
  <c r="H556" i="2"/>
  <c r="H557" i="2"/>
  <c r="H558" i="2"/>
  <c r="H559" i="2"/>
  <c r="H560" i="2"/>
  <c r="H561" i="2"/>
  <c r="H562" i="2"/>
  <c r="H563" i="2"/>
  <c r="H564" i="2"/>
  <c r="H565" i="2"/>
  <c r="H566" i="2"/>
  <c r="H567" i="2"/>
  <c r="H568" i="2"/>
  <c r="H569" i="2"/>
  <c r="H570" i="2"/>
  <c r="H571" i="2"/>
  <c r="H572" i="2"/>
  <c r="H573" i="2"/>
  <c r="H574" i="2"/>
  <c r="H575" i="2"/>
  <c r="H576" i="2"/>
  <c r="H577" i="2"/>
  <c r="H578" i="2"/>
  <c r="H579" i="2"/>
  <c r="H580" i="2"/>
  <c r="H581" i="2"/>
  <c r="H582" i="2"/>
  <c r="H583" i="2"/>
  <c r="H584" i="2"/>
  <c r="H585" i="2"/>
  <c r="H586" i="2"/>
  <c r="H587" i="2"/>
  <c r="H588" i="2"/>
  <c r="H589" i="2"/>
  <c r="H590" i="2"/>
  <c r="H591" i="2"/>
  <c r="H592" i="2"/>
  <c r="H593" i="2"/>
  <c r="H594" i="2"/>
  <c r="H595" i="2"/>
  <c r="H596" i="2"/>
  <c r="H597" i="2"/>
  <c r="H598" i="2"/>
  <c r="H599" i="2"/>
  <c r="H600" i="2"/>
  <c r="H601" i="2"/>
  <c r="H602" i="2"/>
  <c r="H603" i="2"/>
  <c r="H604" i="2"/>
  <c r="H605" i="2"/>
  <c r="H606" i="2"/>
  <c r="H607" i="2"/>
  <c r="H608" i="2"/>
  <c r="H609" i="2"/>
  <c r="H610" i="2"/>
  <c r="H611" i="2"/>
  <c r="H612" i="2"/>
  <c r="H613" i="2"/>
  <c r="H614" i="2"/>
  <c r="H615" i="2"/>
  <c r="H616" i="2"/>
  <c r="H617" i="2"/>
  <c r="H618" i="2"/>
  <c r="H619" i="2"/>
  <c r="H620" i="2"/>
  <c r="H621" i="2"/>
  <c r="H622" i="2"/>
  <c r="H623" i="2"/>
  <c r="H624" i="2"/>
  <c r="H625" i="2"/>
  <c r="H626" i="2"/>
  <c r="H627" i="2"/>
  <c r="H628" i="2"/>
  <c r="H629" i="2"/>
  <c r="H630" i="2"/>
  <c r="H631" i="2"/>
  <c r="H632" i="2"/>
  <c r="H633" i="2"/>
  <c r="H634" i="2"/>
  <c r="H635" i="2"/>
  <c r="H636" i="2"/>
  <c r="H637" i="2"/>
  <c r="H638" i="2"/>
  <c r="H639" i="2"/>
  <c r="H640" i="2"/>
  <c r="H641" i="2"/>
  <c r="H642" i="2"/>
  <c r="H643" i="2"/>
  <c r="H644" i="2"/>
  <c r="H645" i="2"/>
  <c r="H646" i="2"/>
  <c r="H647" i="2"/>
  <c r="H648" i="2"/>
  <c r="H649" i="2"/>
  <c r="H650" i="2"/>
  <c r="H651" i="2"/>
  <c r="H652" i="2"/>
  <c r="H653" i="2"/>
  <c r="H654" i="2"/>
  <c r="H655" i="2"/>
  <c r="H656" i="2"/>
  <c r="H657" i="2"/>
  <c r="H658" i="2"/>
  <c r="H659" i="2"/>
  <c r="H660" i="2"/>
  <c r="H661" i="2"/>
  <c r="H662" i="2"/>
  <c r="H663" i="2"/>
  <c r="H664" i="2"/>
  <c r="H665" i="2"/>
  <c r="H666" i="2"/>
  <c r="H667" i="2"/>
  <c r="H668" i="2"/>
  <c r="H669" i="2"/>
  <c r="H670" i="2"/>
  <c r="H671" i="2"/>
  <c r="H672" i="2"/>
  <c r="H673" i="2"/>
  <c r="H674" i="2"/>
  <c r="H675" i="2"/>
  <c r="H676" i="2"/>
  <c r="H677" i="2"/>
  <c r="H678" i="2"/>
  <c r="H679" i="2"/>
  <c r="H680" i="2"/>
  <c r="H681" i="2"/>
  <c r="H682" i="2"/>
  <c r="H683" i="2"/>
  <c r="H684" i="2"/>
  <c r="H685" i="2"/>
  <c r="H686" i="2"/>
  <c r="H687" i="2"/>
  <c r="H688" i="2"/>
  <c r="H689" i="2"/>
  <c r="H690" i="2"/>
  <c r="H691" i="2"/>
  <c r="H692" i="2"/>
  <c r="H693" i="2"/>
  <c r="H694" i="2"/>
  <c r="H695" i="2"/>
  <c r="H696" i="2"/>
  <c r="H697" i="2"/>
  <c r="H698" i="2"/>
  <c r="H699" i="2"/>
  <c r="H700" i="2"/>
  <c r="H701" i="2"/>
  <c r="H702" i="2"/>
  <c r="H703" i="2"/>
  <c r="H704" i="2"/>
  <c r="H705" i="2"/>
  <c r="H706" i="2"/>
  <c r="H707" i="2"/>
  <c r="H708" i="2"/>
  <c r="H709" i="2"/>
  <c r="H710" i="2"/>
  <c r="H711" i="2"/>
  <c r="H712" i="2"/>
  <c r="H713" i="2"/>
  <c r="H714" i="2"/>
  <c r="H715" i="2"/>
  <c r="H716" i="2"/>
  <c r="H717" i="2"/>
  <c r="H718" i="2"/>
  <c r="H719" i="2"/>
  <c r="H720" i="2"/>
  <c r="H721" i="2"/>
  <c r="H722" i="2"/>
  <c r="H723" i="2"/>
  <c r="H724" i="2"/>
  <c r="H725" i="2"/>
  <c r="H726" i="2"/>
  <c r="H727" i="2"/>
  <c r="H728" i="2"/>
  <c r="H729" i="2"/>
  <c r="H730" i="2"/>
  <c r="H731" i="2"/>
  <c r="H732" i="2"/>
  <c r="H733" i="2"/>
  <c r="H734" i="2"/>
  <c r="H735" i="2"/>
  <c r="H736" i="2"/>
  <c r="H737" i="2"/>
  <c r="H738" i="2"/>
  <c r="H739" i="2"/>
  <c r="H740" i="2"/>
  <c r="H741" i="2"/>
  <c r="H742" i="2"/>
  <c r="H743" i="2"/>
  <c r="H744" i="2"/>
  <c r="H745" i="2"/>
  <c r="H746" i="2"/>
  <c r="H747" i="2"/>
  <c r="H748" i="2"/>
  <c r="H749" i="2"/>
  <c r="H750" i="2"/>
  <c r="H751" i="2"/>
  <c r="H752" i="2"/>
  <c r="H753" i="2"/>
  <c r="H754" i="2"/>
  <c r="H755" i="2"/>
  <c r="H756" i="2"/>
  <c r="H757" i="2"/>
  <c r="H758" i="2"/>
  <c r="H759" i="2"/>
  <c r="H760" i="2"/>
  <c r="H761" i="2"/>
  <c r="H762" i="2"/>
  <c r="H763" i="2"/>
  <c r="H764" i="2"/>
  <c r="H765" i="2"/>
  <c r="H766" i="2"/>
  <c r="H767" i="2"/>
  <c r="H768" i="2"/>
  <c r="H769" i="2"/>
  <c r="H770" i="2"/>
  <c r="H771" i="2"/>
  <c r="H772" i="2"/>
  <c r="H773" i="2"/>
  <c r="H774" i="2"/>
  <c r="H775" i="2"/>
  <c r="H776" i="2"/>
  <c r="H777" i="2"/>
  <c r="H778" i="2"/>
  <c r="H779" i="2"/>
  <c r="H780" i="2"/>
  <c r="H781" i="2"/>
  <c r="H782" i="2"/>
  <c r="H783" i="2"/>
  <c r="H784" i="2"/>
  <c r="H785" i="2"/>
  <c r="H786" i="2"/>
  <c r="H787" i="2"/>
  <c r="H788" i="2"/>
  <c r="H789" i="2"/>
  <c r="H790" i="2"/>
  <c r="H791" i="2"/>
  <c r="H792" i="2"/>
  <c r="H793" i="2"/>
  <c r="H794" i="2"/>
  <c r="H795" i="2"/>
  <c r="H796" i="2"/>
  <c r="H797" i="2"/>
  <c r="H798" i="2"/>
  <c r="H799" i="2"/>
  <c r="H800" i="2"/>
  <c r="H801" i="2"/>
  <c r="H802" i="2"/>
  <c r="H803" i="2"/>
  <c r="H804" i="2"/>
  <c r="H805" i="2"/>
  <c r="H806" i="2"/>
  <c r="H807" i="2"/>
  <c r="H808" i="2"/>
  <c r="H809" i="2"/>
  <c r="H810" i="2"/>
  <c r="H811" i="2"/>
  <c r="H812" i="2"/>
  <c r="H813" i="2"/>
  <c r="H814" i="2"/>
  <c r="H815" i="2"/>
  <c r="H816" i="2"/>
  <c r="H817" i="2"/>
  <c r="H818" i="2"/>
  <c r="H819" i="2"/>
  <c r="H820" i="2"/>
  <c r="H821" i="2"/>
  <c r="H822" i="2"/>
  <c r="H823" i="2"/>
  <c r="H824" i="2"/>
  <c r="H825" i="2"/>
  <c r="H826" i="2"/>
  <c r="H827" i="2"/>
  <c r="H828" i="2"/>
  <c r="H829" i="2"/>
  <c r="H830" i="2"/>
  <c r="H831" i="2"/>
  <c r="H832" i="2"/>
  <c r="H833" i="2"/>
  <c r="H834" i="2"/>
  <c r="H835" i="2"/>
  <c r="H836" i="2"/>
  <c r="H837" i="2"/>
  <c r="H838" i="2"/>
  <c r="H839" i="2"/>
  <c r="H840" i="2"/>
  <c r="H841" i="2"/>
  <c r="H842" i="2"/>
  <c r="H843" i="2"/>
  <c r="H844" i="2"/>
  <c r="H845" i="2"/>
  <c r="H846" i="2"/>
  <c r="H847" i="2"/>
  <c r="H848" i="2"/>
  <c r="H849" i="2"/>
  <c r="H850" i="2"/>
  <c r="H851" i="2"/>
  <c r="H852" i="2"/>
  <c r="H853" i="2"/>
  <c r="H854" i="2"/>
  <c r="H855" i="2"/>
  <c r="H856" i="2"/>
  <c r="H857" i="2"/>
  <c r="H858" i="2"/>
  <c r="H859" i="2"/>
  <c r="H860" i="2"/>
  <c r="H861" i="2"/>
  <c r="H862" i="2"/>
  <c r="H863" i="2"/>
  <c r="H864" i="2"/>
  <c r="H865" i="2"/>
  <c r="H866" i="2"/>
  <c r="H867" i="2"/>
  <c r="H868" i="2"/>
  <c r="H869" i="2"/>
  <c r="H870" i="2"/>
  <c r="H871" i="2"/>
  <c r="H872" i="2"/>
  <c r="H873" i="2"/>
  <c r="H874" i="2"/>
  <c r="H875" i="2"/>
  <c r="H876" i="2"/>
  <c r="H877" i="2"/>
  <c r="H878" i="2"/>
  <c r="H879" i="2"/>
  <c r="H880" i="2"/>
  <c r="H881" i="2"/>
  <c r="H882" i="2"/>
  <c r="H883" i="2"/>
  <c r="H884" i="2"/>
  <c r="H885" i="2"/>
  <c r="H886" i="2"/>
  <c r="H887" i="2"/>
  <c r="H888" i="2"/>
  <c r="H889" i="2"/>
  <c r="H890" i="2"/>
  <c r="H891" i="2"/>
  <c r="H892" i="2"/>
  <c r="H893" i="2"/>
  <c r="H894" i="2"/>
  <c r="H895" i="2"/>
  <c r="H896" i="2"/>
  <c r="H897" i="2"/>
  <c r="H898" i="2"/>
  <c r="H899" i="2"/>
  <c r="H900" i="2"/>
  <c r="H901" i="2"/>
  <c r="H902" i="2"/>
  <c r="H903" i="2"/>
  <c r="H904" i="2"/>
  <c r="H905" i="2"/>
  <c r="H906" i="2"/>
  <c r="H907" i="2"/>
  <c r="H908" i="2"/>
  <c r="H909" i="2"/>
  <c r="H910" i="2"/>
  <c r="H911" i="2"/>
  <c r="H912" i="2"/>
  <c r="H913" i="2"/>
  <c r="H914" i="2"/>
  <c r="H915" i="2"/>
  <c r="H916" i="2"/>
  <c r="H917" i="2"/>
  <c r="H918" i="2"/>
  <c r="H919" i="2"/>
  <c r="H920" i="2"/>
  <c r="H921" i="2"/>
  <c r="H922" i="2"/>
  <c r="H923" i="2"/>
  <c r="H924" i="2"/>
  <c r="H925" i="2"/>
  <c r="H926" i="2"/>
  <c r="H927" i="2"/>
  <c r="H928" i="2"/>
  <c r="H929" i="2"/>
  <c r="H930" i="2"/>
  <c r="H931" i="2"/>
  <c r="H932" i="2"/>
  <c r="H933" i="2"/>
  <c r="H934" i="2"/>
  <c r="H935" i="2"/>
  <c r="H936" i="2"/>
  <c r="H937" i="2"/>
  <c r="H938" i="2"/>
  <c r="H939" i="2"/>
  <c r="H940" i="2"/>
  <c r="H941" i="2"/>
  <c r="H942" i="2"/>
  <c r="H943" i="2"/>
  <c r="H944" i="2"/>
  <c r="H945" i="2"/>
  <c r="H946" i="2"/>
  <c r="H947" i="2"/>
  <c r="H948" i="2"/>
  <c r="H949" i="2"/>
  <c r="H950" i="2"/>
  <c r="H951" i="2"/>
  <c r="H952" i="2"/>
  <c r="H953" i="2"/>
  <c r="H954" i="2"/>
  <c r="H955" i="2"/>
  <c r="H956" i="2"/>
  <c r="H957" i="2"/>
  <c r="H958" i="2"/>
  <c r="H959" i="2"/>
  <c r="H960" i="2"/>
  <c r="H961" i="2"/>
  <c r="H962" i="2"/>
  <c r="H963" i="2"/>
  <c r="H964" i="2"/>
  <c r="H965" i="2"/>
  <c r="H966" i="2"/>
  <c r="H967" i="2"/>
  <c r="H968" i="2"/>
  <c r="H969" i="2"/>
  <c r="H970" i="2"/>
  <c r="H971" i="2"/>
  <c r="H972" i="2"/>
  <c r="H973" i="2"/>
  <c r="H974" i="2"/>
  <c r="H975" i="2"/>
  <c r="H976" i="2"/>
  <c r="H977" i="2"/>
  <c r="H978" i="2"/>
  <c r="H979" i="2"/>
  <c r="H980" i="2"/>
  <c r="H981" i="2"/>
  <c r="H982" i="2"/>
  <c r="H983" i="2"/>
  <c r="H984" i="2"/>
  <c r="H985" i="2"/>
  <c r="H986" i="2"/>
  <c r="H987" i="2"/>
  <c r="H988" i="2"/>
  <c r="H989" i="2"/>
  <c r="H990" i="2"/>
  <c r="H991" i="2"/>
  <c r="H992" i="2"/>
  <c r="H993" i="2"/>
  <c r="H994" i="2"/>
  <c r="H995" i="2"/>
  <c r="H996" i="2"/>
  <c r="H997" i="2"/>
  <c r="H998" i="2"/>
  <c r="H999" i="2"/>
  <c r="H1000" i="2"/>
  <c r="H1001" i="2"/>
  <c r="H1002" i="2"/>
  <c r="H1003" i="2"/>
  <c r="H1004" i="2"/>
  <c r="H1005" i="2"/>
  <c r="H1006" i="2"/>
  <c r="H1007" i="2"/>
  <c r="H1008" i="2"/>
  <c r="H1009" i="2"/>
  <c r="H1010" i="2"/>
  <c r="H1011" i="2"/>
  <c r="H1012" i="2"/>
  <c r="H1013" i="2"/>
  <c r="H1014" i="2"/>
  <c r="H1015" i="2"/>
  <c r="H1016" i="2"/>
  <c r="H1017" i="2"/>
  <c r="H1018" i="2"/>
  <c r="H1019" i="2"/>
  <c r="H1020" i="2"/>
  <c r="H1021" i="2"/>
  <c r="H1022" i="2"/>
  <c r="H1023" i="2"/>
  <c r="H1024" i="2"/>
  <c r="H1025" i="2"/>
  <c r="H1026" i="2"/>
  <c r="H1027" i="2"/>
  <c r="H1028" i="2"/>
  <c r="H1029" i="2"/>
  <c r="H1030" i="2"/>
  <c r="H1031" i="2"/>
  <c r="H1032" i="2"/>
  <c r="H1033" i="2"/>
  <c r="H1034" i="2"/>
  <c r="H1035" i="2"/>
  <c r="H1036" i="2"/>
  <c r="H1037" i="2"/>
  <c r="H1038" i="2"/>
  <c r="H1039" i="2"/>
  <c r="H1040" i="2"/>
  <c r="H1041" i="2"/>
  <c r="H1042" i="2"/>
  <c r="H1043" i="2"/>
  <c r="H1044" i="2"/>
  <c r="H1045" i="2"/>
  <c r="H1046" i="2"/>
  <c r="H1047" i="2"/>
  <c r="H1048" i="2"/>
  <c r="H1049" i="2"/>
  <c r="H1050" i="2"/>
  <c r="H1051" i="2"/>
  <c r="H1052" i="2"/>
  <c r="H1053" i="2"/>
  <c r="H1054" i="2"/>
  <c r="H1055" i="2"/>
  <c r="H1056" i="2"/>
  <c r="H1057" i="2"/>
  <c r="H1058" i="2"/>
  <c r="H1059" i="2"/>
  <c r="H1060" i="2"/>
  <c r="H1061" i="2"/>
  <c r="H1062" i="2"/>
  <c r="H1063" i="2"/>
  <c r="H1064" i="2"/>
  <c r="H1065" i="2"/>
  <c r="H1066" i="2"/>
  <c r="H1067" i="2"/>
  <c r="H1068" i="2"/>
  <c r="H1069" i="2"/>
  <c r="H1070" i="2"/>
  <c r="H1071" i="2"/>
  <c r="H1072" i="2"/>
  <c r="H1073" i="2"/>
  <c r="H1074" i="2"/>
  <c r="H1075" i="2"/>
  <c r="H1076" i="2"/>
  <c r="H1077" i="2"/>
  <c r="H1078" i="2"/>
  <c r="H1079" i="2"/>
  <c r="H1080" i="2"/>
  <c r="H1081" i="2"/>
  <c r="H1082" i="2"/>
  <c r="H1083" i="2"/>
  <c r="H1084" i="2"/>
  <c r="H1085" i="2"/>
  <c r="H1086" i="2"/>
  <c r="H1087" i="2"/>
  <c r="H1088" i="2"/>
  <c r="H1089" i="2"/>
  <c r="H1090" i="2"/>
  <c r="H1091" i="2"/>
  <c r="H1092" i="2"/>
  <c r="H1093" i="2"/>
  <c r="H1094" i="2"/>
  <c r="H1095" i="2"/>
  <c r="H1096" i="2"/>
  <c r="H1097" i="2"/>
  <c r="H1098" i="2"/>
  <c r="H1099" i="2"/>
  <c r="H1100" i="2"/>
  <c r="H1101" i="2"/>
  <c r="H1102" i="2"/>
  <c r="H1103" i="2"/>
  <c r="H1104" i="2"/>
  <c r="H1105" i="2"/>
  <c r="H1106" i="2"/>
  <c r="H1107" i="2"/>
  <c r="H1108" i="2"/>
  <c r="H1109" i="2"/>
  <c r="H1110" i="2"/>
  <c r="H1111" i="2"/>
  <c r="H1112" i="2"/>
  <c r="H1113" i="2"/>
  <c r="H1114" i="2"/>
  <c r="H1115" i="2"/>
  <c r="H1116" i="2"/>
  <c r="H1117" i="2"/>
  <c r="H1118" i="2"/>
  <c r="H1119" i="2"/>
  <c r="H1120" i="2"/>
  <c r="H1121" i="2"/>
  <c r="H1122" i="2"/>
  <c r="H1123" i="2"/>
  <c r="H1124" i="2"/>
  <c r="H1125" i="2"/>
  <c r="H1126" i="2"/>
  <c r="H1127" i="2"/>
  <c r="H1128" i="2"/>
  <c r="H1129" i="2"/>
  <c r="H1130" i="2"/>
  <c r="H1131" i="2"/>
  <c r="H1132" i="2"/>
  <c r="H1133" i="2"/>
  <c r="H1134" i="2"/>
  <c r="H1135" i="2"/>
  <c r="H1136" i="2"/>
  <c r="H1137" i="2"/>
  <c r="H1138" i="2"/>
  <c r="H1139" i="2"/>
  <c r="H1140" i="2"/>
  <c r="H1141" i="2"/>
  <c r="H1142" i="2"/>
  <c r="H1143" i="2"/>
  <c r="H1144" i="2"/>
  <c r="H1145" i="2"/>
  <c r="H1146" i="2"/>
  <c r="H1147" i="2"/>
  <c r="H1148" i="2"/>
  <c r="H1149" i="2"/>
  <c r="H1150" i="2"/>
  <c r="H1151" i="2"/>
  <c r="H1152" i="2"/>
  <c r="H1153" i="2"/>
  <c r="H1154" i="2"/>
  <c r="H1155" i="2"/>
  <c r="H1156" i="2"/>
  <c r="H1157" i="2"/>
  <c r="H1158" i="2"/>
  <c r="H1159" i="2"/>
  <c r="H1160" i="2"/>
  <c r="H1161" i="2"/>
  <c r="H1162" i="2"/>
  <c r="H1163" i="2"/>
  <c r="H1164" i="2"/>
  <c r="H1165" i="2"/>
  <c r="H1166" i="2"/>
  <c r="H1167" i="2"/>
  <c r="H1168" i="2"/>
  <c r="H1169" i="2"/>
  <c r="H1170" i="2"/>
  <c r="H1171" i="2"/>
  <c r="H1172" i="2"/>
  <c r="H1173" i="2"/>
  <c r="H1174" i="2"/>
  <c r="H1175" i="2"/>
  <c r="H1176" i="2"/>
  <c r="H1177" i="2"/>
  <c r="H1178" i="2"/>
  <c r="H1179" i="2"/>
  <c r="H1180" i="2"/>
  <c r="H1181" i="2"/>
  <c r="H1182" i="2"/>
  <c r="H1183" i="2"/>
  <c r="H1184" i="2"/>
  <c r="H1185" i="2"/>
  <c r="H1186" i="2"/>
  <c r="H1187" i="2"/>
  <c r="H1188" i="2"/>
  <c r="H1189" i="2"/>
  <c r="H1190" i="2"/>
  <c r="H1191" i="2"/>
  <c r="H1192" i="2"/>
  <c r="H1193" i="2"/>
  <c r="H1194" i="2"/>
  <c r="H1195" i="2"/>
  <c r="H1196" i="2"/>
  <c r="H1197" i="2"/>
  <c r="H1198" i="2"/>
  <c r="H1199" i="2"/>
  <c r="H1200" i="2"/>
  <c r="H1201" i="2"/>
  <c r="H1202" i="2"/>
  <c r="H1203" i="2"/>
  <c r="H1204" i="2"/>
  <c r="H1205" i="2"/>
  <c r="H1206" i="2"/>
  <c r="H1207" i="2"/>
  <c r="H2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81" i="2"/>
  <c r="G482" i="2"/>
  <c r="G483" i="2"/>
  <c r="G484" i="2"/>
  <c r="G485" i="2"/>
  <c r="G486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G501" i="2"/>
  <c r="G502" i="2"/>
  <c r="G503" i="2"/>
  <c r="G504" i="2"/>
  <c r="G505" i="2"/>
  <c r="G506" i="2"/>
  <c r="G507" i="2"/>
  <c r="G508" i="2"/>
  <c r="G509" i="2"/>
  <c r="G510" i="2"/>
  <c r="G511" i="2"/>
  <c r="G512" i="2"/>
  <c r="G513" i="2"/>
  <c r="G514" i="2"/>
  <c r="G515" i="2"/>
  <c r="G516" i="2"/>
  <c r="G517" i="2"/>
  <c r="G518" i="2"/>
  <c r="G519" i="2"/>
  <c r="G520" i="2"/>
  <c r="G521" i="2"/>
  <c r="G522" i="2"/>
  <c r="G523" i="2"/>
  <c r="G524" i="2"/>
  <c r="G525" i="2"/>
  <c r="G526" i="2"/>
  <c r="G527" i="2"/>
  <c r="G528" i="2"/>
  <c r="G529" i="2"/>
  <c r="G530" i="2"/>
  <c r="G531" i="2"/>
  <c r="G532" i="2"/>
  <c r="G533" i="2"/>
  <c r="G534" i="2"/>
  <c r="G535" i="2"/>
  <c r="G536" i="2"/>
  <c r="G537" i="2"/>
  <c r="G538" i="2"/>
  <c r="G539" i="2"/>
  <c r="G540" i="2"/>
  <c r="G541" i="2"/>
  <c r="G542" i="2"/>
  <c r="G543" i="2"/>
  <c r="G544" i="2"/>
  <c r="G545" i="2"/>
  <c r="G546" i="2"/>
  <c r="G547" i="2"/>
  <c r="G548" i="2"/>
  <c r="G549" i="2"/>
  <c r="G550" i="2"/>
  <c r="G551" i="2"/>
  <c r="G552" i="2"/>
  <c r="G553" i="2"/>
  <c r="G554" i="2"/>
  <c r="G555" i="2"/>
  <c r="G556" i="2"/>
  <c r="G557" i="2"/>
  <c r="G558" i="2"/>
  <c r="G559" i="2"/>
  <c r="G560" i="2"/>
  <c r="G561" i="2"/>
  <c r="G562" i="2"/>
  <c r="G563" i="2"/>
  <c r="G564" i="2"/>
  <c r="G565" i="2"/>
  <c r="G566" i="2"/>
  <c r="G567" i="2"/>
  <c r="G568" i="2"/>
  <c r="G569" i="2"/>
  <c r="G570" i="2"/>
  <c r="G571" i="2"/>
  <c r="G572" i="2"/>
  <c r="G573" i="2"/>
  <c r="G574" i="2"/>
  <c r="G575" i="2"/>
  <c r="G576" i="2"/>
  <c r="G577" i="2"/>
  <c r="G578" i="2"/>
  <c r="G579" i="2"/>
  <c r="G580" i="2"/>
  <c r="G581" i="2"/>
  <c r="G582" i="2"/>
  <c r="G583" i="2"/>
  <c r="G584" i="2"/>
  <c r="G585" i="2"/>
  <c r="G586" i="2"/>
  <c r="G587" i="2"/>
  <c r="G588" i="2"/>
  <c r="G589" i="2"/>
  <c r="G590" i="2"/>
  <c r="G591" i="2"/>
  <c r="G592" i="2"/>
  <c r="G593" i="2"/>
  <c r="G594" i="2"/>
  <c r="G595" i="2"/>
  <c r="G596" i="2"/>
  <c r="G597" i="2"/>
  <c r="G598" i="2"/>
  <c r="G599" i="2"/>
  <c r="G600" i="2"/>
  <c r="G601" i="2"/>
  <c r="G602" i="2"/>
  <c r="G603" i="2"/>
  <c r="G604" i="2"/>
  <c r="G605" i="2"/>
  <c r="G606" i="2"/>
  <c r="G607" i="2"/>
  <c r="G608" i="2"/>
  <c r="G609" i="2"/>
  <c r="G610" i="2"/>
  <c r="G611" i="2"/>
  <c r="G612" i="2"/>
  <c r="G613" i="2"/>
  <c r="G614" i="2"/>
  <c r="G615" i="2"/>
  <c r="G616" i="2"/>
  <c r="G617" i="2"/>
  <c r="G618" i="2"/>
  <c r="G619" i="2"/>
  <c r="G620" i="2"/>
  <c r="G621" i="2"/>
  <c r="G622" i="2"/>
  <c r="G623" i="2"/>
  <c r="G624" i="2"/>
  <c r="G625" i="2"/>
  <c r="G626" i="2"/>
  <c r="G627" i="2"/>
  <c r="G628" i="2"/>
  <c r="G629" i="2"/>
  <c r="G630" i="2"/>
  <c r="G631" i="2"/>
  <c r="G632" i="2"/>
  <c r="G633" i="2"/>
  <c r="G634" i="2"/>
  <c r="G635" i="2"/>
  <c r="G636" i="2"/>
  <c r="G637" i="2"/>
  <c r="G638" i="2"/>
  <c r="G639" i="2"/>
  <c r="G640" i="2"/>
  <c r="G641" i="2"/>
  <c r="G642" i="2"/>
  <c r="G643" i="2"/>
  <c r="G644" i="2"/>
  <c r="G645" i="2"/>
  <c r="G646" i="2"/>
  <c r="G647" i="2"/>
  <c r="G648" i="2"/>
  <c r="G649" i="2"/>
  <c r="G650" i="2"/>
  <c r="G651" i="2"/>
  <c r="G652" i="2"/>
  <c r="G653" i="2"/>
  <c r="G654" i="2"/>
  <c r="G655" i="2"/>
  <c r="G656" i="2"/>
  <c r="G657" i="2"/>
  <c r="G658" i="2"/>
  <c r="G659" i="2"/>
  <c r="G660" i="2"/>
  <c r="G661" i="2"/>
  <c r="G662" i="2"/>
  <c r="G663" i="2"/>
  <c r="G664" i="2"/>
  <c r="G665" i="2"/>
  <c r="G666" i="2"/>
  <c r="G667" i="2"/>
  <c r="G668" i="2"/>
  <c r="G669" i="2"/>
  <c r="G670" i="2"/>
  <c r="G671" i="2"/>
  <c r="G672" i="2"/>
  <c r="G673" i="2"/>
  <c r="G674" i="2"/>
  <c r="G675" i="2"/>
  <c r="G676" i="2"/>
  <c r="G677" i="2"/>
  <c r="G678" i="2"/>
  <c r="G679" i="2"/>
  <c r="G680" i="2"/>
  <c r="G681" i="2"/>
  <c r="G682" i="2"/>
  <c r="G683" i="2"/>
  <c r="G684" i="2"/>
  <c r="G685" i="2"/>
  <c r="G686" i="2"/>
  <c r="G687" i="2"/>
  <c r="G688" i="2"/>
  <c r="G689" i="2"/>
  <c r="G690" i="2"/>
  <c r="G691" i="2"/>
  <c r="G692" i="2"/>
  <c r="G693" i="2"/>
  <c r="G694" i="2"/>
  <c r="G695" i="2"/>
  <c r="G696" i="2"/>
  <c r="G697" i="2"/>
  <c r="G698" i="2"/>
  <c r="G699" i="2"/>
  <c r="G700" i="2"/>
  <c r="G701" i="2"/>
  <c r="G702" i="2"/>
  <c r="G703" i="2"/>
  <c r="G704" i="2"/>
  <c r="G705" i="2"/>
  <c r="G706" i="2"/>
  <c r="G707" i="2"/>
  <c r="G708" i="2"/>
  <c r="G709" i="2"/>
  <c r="G710" i="2"/>
  <c r="G711" i="2"/>
  <c r="G712" i="2"/>
  <c r="G713" i="2"/>
  <c r="G714" i="2"/>
  <c r="G715" i="2"/>
  <c r="G716" i="2"/>
  <c r="G717" i="2"/>
  <c r="G718" i="2"/>
  <c r="G719" i="2"/>
  <c r="G720" i="2"/>
  <c r="G721" i="2"/>
  <c r="G722" i="2"/>
  <c r="G723" i="2"/>
  <c r="G724" i="2"/>
  <c r="G725" i="2"/>
  <c r="G726" i="2"/>
  <c r="G727" i="2"/>
  <c r="G728" i="2"/>
  <c r="G729" i="2"/>
  <c r="G730" i="2"/>
  <c r="G731" i="2"/>
  <c r="G732" i="2"/>
  <c r="G733" i="2"/>
  <c r="G734" i="2"/>
  <c r="G735" i="2"/>
  <c r="G736" i="2"/>
  <c r="G737" i="2"/>
  <c r="G738" i="2"/>
  <c r="G739" i="2"/>
  <c r="G740" i="2"/>
  <c r="G741" i="2"/>
  <c r="G742" i="2"/>
  <c r="G743" i="2"/>
  <c r="G744" i="2"/>
  <c r="G745" i="2"/>
  <c r="G746" i="2"/>
  <c r="G747" i="2"/>
  <c r="G748" i="2"/>
  <c r="G749" i="2"/>
  <c r="G750" i="2"/>
  <c r="G751" i="2"/>
  <c r="G752" i="2"/>
  <c r="G753" i="2"/>
  <c r="G754" i="2"/>
  <c r="G755" i="2"/>
  <c r="G756" i="2"/>
  <c r="G757" i="2"/>
  <c r="G758" i="2"/>
  <c r="G759" i="2"/>
  <c r="G760" i="2"/>
  <c r="G761" i="2"/>
  <c r="G762" i="2"/>
  <c r="G763" i="2"/>
  <c r="G764" i="2"/>
  <c r="G765" i="2"/>
  <c r="G766" i="2"/>
  <c r="G767" i="2"/>
  <c r="G768" i="2"/>
  <c r="G769" i="2"/>
  <c r="G770" i="2"/>
  <c r="G771" i="2"/>
  <c r="G772" i="2"/>
  <c r="G773" i="2"/>
  <c r="G774" i="2"/>
  <c r="G775" i="2"/>
  <c r="G776" i="2"/>
  <c r="G777" i="2"/>
  <c r="G778" i="2"/>
  <c r="G779" i="2"/>
  <c r="G780" i="2"/>
  <c r="G781" i="2"/>
  <c r="G782" i="2"/>
  <c r="G783" i="2"/>
  <c r="G784" i="2"/>
  <c r="G785" i="2"/>
  <c r="G786" i="2"/>
  <c r="G787" i="2"/>
  <c r="G788" i="2"/>
  <c r="G789" i="2"/>
  <c r="G790" i="2"/>
  <c r="G791" i="2"/>
  <c r="G792" i="2"/>
  <c r="G793" i="2"/>
  <c r="G794" i="2"/>
  <c r="G795" i="2"/>
  <c r="G796" i="2"/>
  <c r="G797" i="2"/>
  <c r="G798" i="2"/>
  <c r="G799" i="2"/>
  <c r="G800" i="2"/>
  <c r="G801" i="2"/>
  <c r="G802" i="2"/>
  <c r="G803" i="2"/>
  <c r="G804" i="2"/>
  <c r="G805" i="2"/>
  <c r="G806" i="2"/>
  <c r="G807" i="2"/>
  <c r="G808" i="2"/>
  <c r="G809" i="2"/>
  <c r="G810" i="2"/>
  <c r="G811" i="2"/>
  <c r="G812" i="2"/>
  <c r="G813" i="2"/>
  <c r="G814" i="2"/>
  <c r="G815" i="2"/>
  <c r="G816" i="2"/>
  <c r="G817" i="2"/>
  <c r="G818" i="2"/>
  <c r="G819" i="2"/>
  <c r="G820" i="2"/>
  <c r="G821" i="2"/>
  <c r="G822" i="2"/>
  <c r="G823" i="2"/>
  <c r="G824" i="2"/>
  <c r="G825" i="2"/>
  <c r="G826" i="2"/>
  <c r="G827" i="2"/>
  <c r="G828" i="2"/>
  <c r="G829" i="2"/>
  <c r="G830" i="2"/>
  <c r="G831" i="2"/>
  <c r="G832" i="2"/>
  <c r="G833" i="2"/>
  <c r="G834" i="2"/>
  <c r="G835" i="2"/>
  <c r="G836" i="2"/>
  <c r="G837" i="2"/>
  <c r="G838" i="2"/>
  <c r="G839" i="2"/>
  <c r="G840" i="2"/>
  <c r="G841" i="2"/>
  <c r="G842" i="2"/>
  <c r="G843" i="2"/>
  <c r="G844" i="2"/>
  <c r="G845" i="2"/>
  <c r="G846" i="2"/>
  <c r="G847" i="2"/>
  <c r="G848" i="2"/>
  <c r="G849" i="2"/>
  <c r="G850" i="2"/>
  <c r="G851" i="2"/>
  <c r="G852" i="2"/>
  <c r="G853" i="2"/>
  <c r="G854" i="2"/>
  <c r="G855" i="2"/>
  <c r="G856" i="2"/>
  <c r="G857" i="2"/>
  <c r="G858" i="2"/>
  <c r="G859" i="2"/>
  <c r="G860" i="2"/>
  <c r="G861" i="2"/>
  <c r="G862" i="2"/>
  <c r="G863" i="2"/>
  <c r="G864" i="2"/>
  <c r="G865" i="2"/>
  <c r="G866" i="2"/>
  <c r="G867" i="2"/>
  <c r="G868" i="2"/>
  <c r="G869" i="2"/>
  <c r="G870" i="2"/>
  <c r="G871" i="2"/>
  <c r="G872" i="2"/>
  <c r="G873" i="2"/>
  <c r="G874" i="2"/>
  <c r="G875" i="2"/>
  <c r="G876" i="2"/>
  <c r="G877" i="2"/>
  <c r="G878" i="2"/>
  <c r="G879" i="2"/>
  <c r="G880" i="2"/>
  <c r="G881" i="2"/>
  <c r="G882" i="2"/>
  <c r="G883" i="2"/>
  <c r="G884" i="2"/>
  <c r="G885" i="2"/>
  <c r="G886" i="2"/>
  <c r="G887" i="2"/>
  <c r="G888" i="2"/>
  <c r="G889" i="2"/>
  <c r="G890" i="2"/>
  <c r="G891" i="2"/>
  <c r="G892" i="2"/>
  <c r="G893" i="2"/>
  <c r="G894" i="2"/>
  <c r="G895" i="2"/>
  <c r="G896" i="2"/>
  <c r="G897" i="2"/>
  <c r="G898" i="2"/>
  <c r="G899" i="2"/>
  <c r="G900" i="2"/>
  <c r="G901" i="2"/>
  <c r="G902" i="2"/>
  <c r="G903" i="2"/>
  <c r="G904" i="2"/>
  <c r="G905" i="2"/>
  <c r="G906" i="2"/>
  <c r="G907" i="2"/>
  <c r="G908" i="2"/>
  <c r="G909" i="2"/>
  <c r="G910" i="2"/>
  <c r="G911" i="2"/>
  <c r="G912" i="2"/>
  <c r="G913" i="2"/>
  <c r="G914" i="2"/>
  <c r="G915" i="2"/>
  <c r="G916" i="2"/>
  <c r="G917" i="2"/>
  <c r="G918" i="2"/>
  <c r="G919" i="2"/>
  <c r="G920" i="2"/>
  <c r="G921" i="2"/>
  <c r="G922" i="2"/>
  <c r="G923" i="2"/>
  <c r="G924" i="2"/>
  <c r="G925" i="2"/>
  <c r="G926" i="2"/>
  <c r="G927" i="2"/>
  <c r="G928" i="2"/>
  <c r="G929" i="2"/>
  <c r="G930" i="2"/>
  <c r="G931" i="2"/>
  <c r="G932" i="2"/>
  <c r="G933" i="2"/>
  <c r="G934" i="2"/>
  <c r="G935" i="2"/>
  <c r="G936" i="2"/>
  <c r="G937" i="2"/>
  <c r="G938" i="2"/>
  <c r="G939" i="2"/>
  <c r="G940" i="2"/>
  <c r="G941" i="2"/>
  <c r="G942" i="2"/>
  <c r="G943" i="2"/>
  <c r="G944" i="2"/>
  <c r="G945" i="2"/>
  <c r="G946" i="2"/>
  <c r="G947" i="2"/>
  <c r="G948" i="2"/>
  <c r="G949" i="2"/>
  <c r="G950" i="2"/>
  <c r="G951" i="2"/>
  <c r="G952" i="2"/>
  <c r="G953" i="2"/>
  <c r="G954" i="2"/>
  <c r="G955" i="2"/>
  <c r="G956" i="2"/>
  <c r="G957" i="2"/>
  <c r="G958" i="2"/>
  <c r="G959" i="2"/>
  <c r="G960" i="2"/>
  <c r="G961" i="2"/>
  <c r="G962" i="2"/>
  <c r="G963" i="2"/>
  <c r="G964" i="2"/>
  <c r="G965" i="2"/>
  <c r="G966" i="2"/>
  <c r="G967" i="2"/>
  <c r="G968" i="2"/>
  <c r="G969" i="2"/>
  <c r="G970" i="2"/>
  <c r="G971" i="2"/>
  <c r="G972" i="2"/>
  <c r="G973" i="2"/>
  <c r="G974" i="2"/>
  <c r="G975" i="2"/>
  <c r="G976" i="2"/>
  <c r="G977" i="2"/>
  <c r="G978" i="2"/>
  <c r="G979" i="2"/>
  <c r="G980" i="2"/>
  <c r="G981" i="2"/>
  <c r="G982" i="2"/>
  <c r="G983" i="2"/>
  <c r="G984" i="2"/>
  <c r="G985" i="2"/>
  <c r="G986" i="2"/>
  <c r="G987" i="2"/>
  <c r="G988" i="2"/>
  <c r="G989" i="2"/>
  <c r="G990" i="2"/>
  <c r="G991" i="2"/>
  <c r="G992" i="2"/>
  <c r="G993" i="2"/>
  <c r="G994" i="2"/>
  <c r="G995" i="2"/>
  <c r="G996" i="2"/>
  <c r="G997" i="2"/>
  <c r="G998" i="2"/>
  <c r="G999" i="2"/>
  <c r="G1000" i="2"/>
  <c r="G1001" i="2"/>
  <c r="G1002" i="2"/>
  <c r="G1003" i="2"/>
  <c r="G1004" i="2"/>
  <c r="G1005" i="2"/>
  <c r="G1006" i="2"/>
  <c r="G1007" i="2"/>
  <c r="G1008" i="2"/>
  <c r="G1009" i="2"/>
  <c r="G1010" i="2"/>
  <c r="G1011" i="2"/>
  <c r="G1012" i="2"/>
  <c r="G1013" i="2"/>
  <c r="G1014" i="2"/>
  <c r="G1015" i="2"/>
  <c r="G1016" i="2"/>
  <c r="G1017" i="2"/>
  <c r="G1018" i="2"/>
  <c r="G1019" i="2"/>
  <c r="G1020" i="2"/>
  <c r="G1021" i="2"/>
  <c r="G1022" i="2"/>
  <c r="G1023" i="2"/>
  <c r="G1024" i="2"/>
  <c r="G1025" i="2"/>
  <c r="G1026" i="2"/>
  <c r="G1027" i="2"/>
  <c r="G1028" i="2"/>
  <c r="G1029" i="2"/>
  <c r="G1030" i="2"/>
  <c r="G1031" i="2"/>
  <c r="G1032" i="2"/>
  <c r="G1033" i="2"/>
  <c r="G1034" i="2"/>
  <c r="G1035" i="2"/>
  <c r="G1036" i="2"/>
  <c r="G1037" i="2"/>
  <c r="G1038" i="2"/>
  <c r="G1039" i="2"/>
  <c r="G1040" i="2"/>
  <c r="G1041" i="2"/>
  <c r="G1042" i="2"/>
  <c r="G1043" i="2"/>
  <c r="G1044" i="2"/>
  <c r="G1045" i="2"/>
  <c r="G1046" i="2"/>
  <c r="G1047" i="2"/>
  <c r="G1048" i="2"/>
  <c r="G1049" i="2"/>
  <c r="G1050" i="2"/>
  <c r="G1051" i="2"/>
  <c r="G1052" i="2"/>
  <c r="G1053" i="2"/>
  <c r="G1054" i="2"/>
  <c r="G1055" i="2"/>
  <c r="G1056" i="2"/>
  <c r="G1057" i="2"/>
  <c r="G1058" i="2"/>
  <c r="G1059" i="2"/>
  <c r="G1060" i="2"/>
  <c r="G1061" i="2"/>
  <c r="G1062" i="2"/>
  <c r="G1063" i="2"/>
  <c r="G1064" i="2"/>
  <c r="G1065" i="2"/>
  <c r="G1066" i="2"/>
  <c r="G1067" i="2"/>
  <c r="G1068" i="2"/>
  <c r="G1069" i="2"/>
  <c r="G1070" i="2"/>
  <c r="G1071" i="2"/>
  <c r="G1072" i="2"/>
  <c r="G1073" i="2"/>
  <c r="G1074" i="2"/>
  <c r="G1075" i="2"/>
  <c r="G1076" i="2"/>
  <c r="G1077" i="2"/>
  <c r="G1078" i="2"/>
  <c r="G1079" i="2"/>
  <c r="G1080" i="2"/>
  <c r="G1081" i="2"/>
  <c r="G1082" i="2"/>
  <c r="G1083" i="2"/>
  <c r="G1084" i="2"/>
  <c r="G1085" i="2"/>
  <c r="G1086" i="2"/>
  <c r="G1087" i="2"/>
  <c r="G1088" i="2"/>
  <c r="G1089" i="2"/>
  <c r="G1090" i="2"/>
  <c r="G1091" i="2"/>
  <c r="G1092" i="2"/>
  <c r="G1093" i="2"/>
  <c r="G1094" i="2"/>
  <c r="G1095" i="2"/>
  <c r="G1096" i="2"/>
  <c r="G1097" i="2"/>
  <c r="G1098" i="2"/>
  <c r="G1099" i="2"/>
  <c r="G1100" i="2"/>
  <c r="G1101" i="2"/>
  <c r="G1102" i="2"/>
  <c r="G1103" i="2"/>
  <c r="G1104" i="2"/>
  <c r="G1105" i="2"/>
  <c r="G1106" i="2"/>
  <c r="G1107" i="2"/>
  <c r="G1108" i="2"/>
  <c r="G1109" i="2"/>
  <c r="G1110" i="2"/>
  <c r="G1111" i="2"/>
  <c r="G1112" i="2"/>
  <c r="G1113" i="2"/>
  <c r="G1114" i="2"/>
  <c r="G1115" i="2"/>
  <c r="G1116" i="2"/>
  <c r="G1117" i="2"/>
  <c r="G1118" i="2"/>
  <c r="G1119" i="2"/>
  <c r="G1120" i="2"/>
  <c r="G1121" i="2"/>
  <c r="G1122" i="2"/>
  <c r="G1123" i="2"/>
  <c r="G1124" i="2"/>
  <c r="G1125" i="2"/>
  <c r="G1126" i="2"/>
  <c r="G1127" i="2"/>
  <c r="G1128" i="2"/>
  <c r="G1129" i="2"/>
  <c r="G1130" i="2"/>
  <c r="G1131" i="2"/>
  <c r="G1132" i="2"/>
  <c r="G1133" i="2"/>
  <c r="G1134" i="2"/>
  <c r="G1135" i="2"/>
  <c r="G1136" i="2"/>
  <c r="G1137" i="2"/>
  <c r="G1138" i="2"/>
  <c r="G1139" i="2"/>
  <c r="G1140" i="2"/>
  <c r="G1141" i="2"/>
  <c r="G1142" i="2"/>
  <c r="G1143" i="2"/>
  <c r="G1144" i="2"/>
  <c r="G1145" i="2"/>
  <c r="G1146" i="2"/>
  <c r="G1147" i="2"/>
  <c r="G1148" i="2"/>
  <c r="G1149" i="2"/>
  <c r="G1150" i="2"/>
  <c r="G1151" i="2"/>
  <c r="G1152" i="2"/>
  <c r="G1153" i="2"/>
  <c r="G1154" i="2"/>
  <c r="G1155" i="2"/>
  <c r="G1156" i="2"/>
  <c r="G1157" i="2"/>
  <c r="G1158" i="2"/>
  <c r="G1159" i="2"/>
  <c r="G1160" i="2"/>
  <c r="G1161" i="2"/>
  <c r="G1162" i="2"/>
  <c r="G1163" i="2"/>
  <c r="G1164" i="2"/>
  <c r="G1165" i="2"/>
  <c r="G1166" i="2"/>
  <c r="G1167" i="2"/>
  <c r="G1168" i="2"/>
  <c r="G1169" i="2"/>
  <c r="G1170" i="2"/>
  <c r="G1171" i="2"/>
  <c r="G1172" i="2"/>
  <c r="G1173" i="2"/>
  <c r="G1174" i="2"/>
  <c r="G1175" i="2"/>
  <c r="G1176" i="2"/>
  <c r="G1177" i="2"/>
  <c r="G1178" i="2"/>
  <c r="G1179" i="2"/>
  <c r="G1180" i="2"/>
  <c r="G1181" i="2"/>
  <c r="G1182" i="2"/>
  <c r="G1183" i="2"/>
  <c r="G1184" i="2"/>
  <c r="G1185" i="2"/>
  <c r="G1186" i="2"/>
  <c r="G1187" i="2"/>
  <c r="G1188" i="2"/>
  <c r="G1189" i="2"/>
  <c r="G1190" i="2"/>
  <c r="G1191" i="2"/>
  <c r="G1192" i="2"/>
  <c r="G1193" i="2"/>
  <c r="G1194" i="2"/>
  <c r="G1195" i="2"/>
  <c r="G1196" i="2"/>
  <c r="G1197" i="2"/>
  <c r="G1198" i="2"/>
  <c r="G1199" i="2"/>
  <c r="G1200" i="2"/>
  <c r="G1201" i="2"/>
  <c r="G1202" i="2"/>
  <c r="G1203" i="2"/>
  <c r="G1204" i="2"/>
  <c r="G1205" i="2"/>
  <c r="G1206" i="2"/>
  <c r="G1207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82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97" i="2"/>
  <c r="F698" i="2"/>
  <c r="F699" i="2"/>
  <c r="F700" i="2"/>
  <c r="F701" i="2"/>
  <c r="F702" i="2"/>
  <c r="F703" i="2"/>
  <c r="F704" i="2"/>
  <c r="F705" i="2"/>
  <c r="F706" i="2"/>
  <c r="F707" i="2"/>
  <c r="F708" i="2"/>
  <c r="F709" i="2"/>
  <c r="F710" i="2"/>
  <c r="F711" i="2"/>
  <c r="F712" i="2"/>
  <c r="F713" i="2"/>
  <c r="F714" i="2"/>
  <c r="F715" i="2"/>
  <c r="F716" i="2"/>
  <c r="F717" i="2"/>
  <c r="F718" i="2"/>
  <c r="F719" i="2"/>
  <c r="F720" i="2"/>
  <c r="F721" i="2"/>
  <c r="F722" i="2"/>
  <c r="F723" i="2"/>
  <c r="F724" i="2"/>
  <c r="F725" i="2"/>
  <c r="F726" i="2"/>
  <c r="F727" i="2"/>
  <c r="F728" i="2"/>
  <c r="F729" i="2"/>
  <c r="F730" i="2"/>
  <c r="F731" i="2"/>
  <c r="F732" i="2"/>
  <c r="F733" i="2"/>
  <c r="F734" i="2"/>
  <c r="F735" i="2"/>
  <c r="F736" i="2"/>
  <c r="F737" i="2"/>
  <c r="F738" i="2"/>
  <c r="F739" i="2"/>
  <c r="F740" i="2"/>
  <c r="F741" i="2"/>
  <c r="F742" i="2"/>
  <c r="F743" i="2"/>
  <c r="F744" i="2"/>
  <c r="F745" i="2"/>
  <c r="F746" i="2"/>
  <c r="F747" i="2"/>
  <c r="F748" i="2"/>
  <c r="F749" i="2"/>
  <c r="F750" i="2"/>
  <c r="F751" i="2"/>
  <c r="F752" i="2"/>
  <c r="F753" i="2"/>
  <c r="F754" i="2"/>
  <c r="F755" i="2"/>
  <c r="F756" i="2"/>
  <c r="F757" i="2"/>
  <c r="F758" i="2"/>
  <c r="F759" i="2"/>
  <c r="F760" i="2"/>
  <c r="F761" i="2"/>
  <c r="F762" i="2"/>
  <c r="F763" i="2"/>
  <c r="F764" i="2"/>
  <c r="F765" i="2"/>
  <c r="F766" i="2"/>
  <c r="F767" i="2"/>
  <c r="F768" i="2"/>
  <c r="F769" i="2"/>
  <c r="F770" i="2"/>
  <c r="F771" i="2"/>
  <c r="F772" i="2"/>
  <c r="F773" i="2"/>
  <c r="F774" i="2"/>
  <c r="F775" i="2"/>
  <c r="F776" i="2"/>
  <c r="F777" i="2"/>
  <c r="F778" i="2"/>
  <c r="F779" i="2"/>
  <c r="F780" i="2"/>
  <c r="F781" i="2"/>
  <c r="F782" i="2"/>
  <c r="F783" i="2"/>
  <c r="F784" i="2"/>
  <c r="F785" i="2"/>
  <c r="F786" i="2"/>
  <c r="F787" i="2"/>
  <c r="F788" i="2"/>
  <c r="F789" i="2"/>
  <c r="F790" i="2"/>
  <c r="F791" i="2"/>
  <c r="F792" i="2"/>
  <c r="F793" i="2"/>
  <c r="F794" i="2"/>
  <c r="F795" i="2"/>
  <c r="F796" i="2"/>
  <c r="F797" i="2"/>
  <c r="F798" i="2"/>
  <c r="F799" i="2"/>
  <c r="F800" i="2"/>
  <c r="F801" i="2"/>
  <c r="F802" i="2"/>
  <c r="F803" i="2"/>
  <c r="F804" i="2"/>
  <c r="F805" i="2"/>
  <c r="F806" i="2"/>
  <c r="F807" i="2"/>
  <c r="F808" i="2"/>
  <c r="F809" i="2"/>
  <c r="F810" i="2"/>
  <c r="F811" i="2"/>
  <c r="F812" i="2"/>
  <c r="F813" i="2"/>
  <c r="F814" i="2"/>
  <c r="F815" i="2"/>
  <c r="F816" i="2"/>
  <c r="F817" i="2"/>
  <c r="F818" i="2"/>
  <c r="F819" i="2"/>
  <c r="F820" i="2"/>
  <c r="F821" i="2"/>
  <c r="F822" i="2"/>
  <c r="F823" i="2"/>
  <c r="F824" i="2"/>
  <c r="F825" i="2"/>
  <c r="F826" i="2"/>
  <c r="F827" i="2"/>
  <c r="F828" i="2"/>
  <c r="F829" i="2"/>
  <c r="F830" i="2"/>
  <c r="F831" i="2"/>
  <c r="F832" i="2"/>
  <c r="F833" i="2"/>
  <c r="F834" i="2"/>
  <c r="F835" i="2"/>
  <c r="F836" i="2"/>
  <c r="F837" i="2"/>
  <c r="F838" i="2"/>
  <c r="F839" i="2"/>
  <c r="F840" i="2"/>
  <c r="F841" i="2"/>
  <c r="F842" i="2"/>
  <c r="F843" i="2"/>
  <c r="F844" i="2"/>
  <c r="F845" i="2"/>
  <c r="F846" i="2"/>
  <c r="F847" i="2"/>
  <c r="F848" i="2"/>
  <c r="F849" i="2"/>
  <c r="F850" i="2"/>
  <c r="F851" i="2"/>
  <c r="F852" i="2"/>
  <c r="F853" i="2"/>
  <c r="F854" i="2"/>
  <c r="F855" i="2"/>
  <c r="F856" i="2"/>
  <c r="F857" i="2"/>
  <c r="F858" i="2"/>
  <c r="F859" i="2"/>
  <c r="F860" i="2"/>
  <c r="F861" i="2"/>
  <c r="F862" i="2"/>
  <c r="F863" i="2"/>
  <c r="F864" i="2"/>
  <c r="F865" i="2"/>
  <c r="F866" i="2"/>
  <c r="F867" i="2"/>
  <c r="F868" i="2"/>
  <c r="F869" i="2"/>
  <c r="F870" i="2"/>
  <c r="F871" i="2"/>
  <c r="F872" i="2"/>
  <c r="F873" i="2"/>
  <c r="F874" i="2"/>
  <c r="F875" i="2"/>
  <c r="F876" i="2"/>
  <c r="F877" i="2"/>
  <c r="F878" i="2"/>
  <c r="F879" i="2"/>
  <c r="F880" i="2"/>
  <c r="F881" i="2"/>
  <c r="F882" i="2"/>
  <c r="F883" i="2"/>
  <c r="F884" i="2"/>
  <c r="F885" i="2"/>
  <c r="F886" i="2"/>
  <c r="F887" i="2"/>
  <c r="F888" i="2"/>
  <c r="F889" i="2"/>
  <c r="F890" i="2"/>
  <c r="F891" i="2"/>
  <c r="F892" i="2"/>
  <c r="F893" i="2"/>
  <c r="F894" i="2"/>
  <c r="F895" i="2"/>
  <c r="F896" i="2"/>
  <c r="F897" i="2"/>
  <c r="F898" i="2"/>
  <c r="F899" i="2"/>
  <c r="F900" i="2"/>
  <c r="F901" i="2"/>
  <c r="F902" i="2"/>
  <c r="F903" i="2"/>
  <c r="F904" i="2"/>
  <c r="F905" i="2"/>
  <c r="F906" i="2"/>
  <c r="F907" i="2"/>
  <c r="F908" i="2"/>
  <c r="F909" i="2"/>
  <c r="F910" i="2"/>
  <c r="F911" i="2"/>
  <c r="F912" i="2"/>
  <c r="F913" i="2"/>
  <c r="F914" i="2"/>
  <c r="F915" i="2"/>
  <c r="F916" i="2"/>
  <c r="F917" i="2"/>
  <c r="F918" i="2"/>
  <c r="F919" i="2"/>
  <c r="F920" i="2"/>
  <c r="F921" i="2"/>
  <c r="F922" i="2"/>
  <c r="F923" i="2"/>
  <c r="F924" i="2"/>
  <c r="F925" i="2"/>
  <c r="F926" i="2"/>
  <c r="F927" i="2"/>
  <c r="F928" i="2"/>
  <c r="F929" i="2"/>
  <c r="F930" i="2"/>
  <c r="F931" i="2"/>
  <c r="F932" i="2"/>
  <c r="F933" i="2"/>
  <c r="F934" i="2"/>
  <c r="F935" i="2"/>
  <c r="F936" i="2"/>
  <c r="F937" i="2"/>
  <c r="F938" i="2"/>
  <c r="F939" i="2"/>
  <c r="F940" i="2"/>
  <c r="F941" i="2"/>
  <c r="F942" i="2"/>
  <c r="F943" i="2"/>
  <c r="F944" i="2"/>
  <c r="F945" i="2"/>
  <c r="F946" i="2"/>
  <c r="F947" i="2"/>
  <c r="F948" i="2"/>
  <c r="F949" i="2"/>
  <c r="F950" i="2"/>
  <c r="F951" i="2"/>
  <c r="F952" i="2"/>
  <c r="F953" i="2"/>
  <c r="F954" i="2"/>
  <c r="F955" i="2"/>
  <c r="F956" i="2"/>
  <c r="F957" i="2"/>
  <c r="F958" i="2"/>
  <c r="F959" i="2"/>
  <c r="F960" i="2"/>
  <c r="F961" i="2"/>
  <c r="F962" i="2"/>
  <c r="F963" i="2"/>
  <c r="F964" i="2"/>
  <c r="F965" i="2"/>
  <c r="F966" i="2"/>
  <c r="F967" i="2"/>
  <c r="F968" i="2"/>
  <c r="F969" i="2"/>
  <c r="F970" i="2"/>
  <c r="F971" i="2"/>
  <c r="F972" i="2"/>
  <c r="F973" i="2"/>
  <c r="F974" i="2"/>
  <c r="F975" i="2"/>
  <c r="F976" i="2"/>
  <c r="F977" i="2"/>
  <c r="F978" i="2"/>
  <c r="F979" i="2"/>
  <c r="F980" i="2"/>
  <c r="F981" i="2"/>
  <c r="F982" i="2"/>
  <c r="F983" i="2"/>
  <c r="F984" i="2"/>
  <c r="F985" i="2"/>
  <c r="F986" i="2"/>
  <c r="F987" i="2"/>
  <c r="F988" i="2"/>
  <c r="F989" i="2"/>
  <c r="F990" i="2"/>
  <c r="F991" i="2"/>
  <c r="F992" i="2"/>
  <c r="F993" i="2"/>
  <c r="F994" i="2"/>
  <c r="F995" i="2"/>
  <c r="F996" i="2"/>
  <c r="F997" i="2"/>
  <c r="F998" i="2"/>
  <c r="F999" i="2"/>
  <c r="F1000" i="2"/>
  <c r="F1001" i="2"/>
  <c r="F1002" i="2"/>
  <c r="F1003" i="2"/>
  <c r="F1004" i="2"/>
  <c r="F1005" i="2"/>
  <c r="F1006" i="2"/>
  <c r="F1007" i="2"/>
  <c r="F1008" i="2"/>
  <c r="F1009" i="2"/>
  <c r="F1010" i="2"/>
  <c r="F1011" i="2"/>
  <c r="F1012" i="2"/>
  <c r="F1013" i="2"/>
  <c r="F1014" i="2"/>
  <c r="F1015" i="2"/>
  <c r="F1016" i="2"/>
  <c r="F1017" i="2"/>
  <c r="F1018" i="2"/>
  <c r="F1019" i="2"/>
  <c r="F1020" i="2"/>
  <c r="F1021" i="2"/>
  <c r="F1022" i="2"/>
  <c r="F1023" i="2"/>
  <c r="F1024" i="2"/>
  <c r="F1025" i="2"/>
  <c r="F1026" i="2"/>
  <c r="F1027" i="2"/>
  <c r="F1028" i="2"/>
  <c r="F1029" i="2"/>
  <c r="F1030" i="2"/>
  <c r="F1031" i="2"/>
  <c r="F1032" i="2"/>
  <c r="F1033" i="2"/>
  <c r="F1034" i="2"/>
  <c r="F1035" i="2"/>
  <c r="F1036" i="2"/>
  <c r="F1037" i="2"/>
  <c r="F1038" i="2"/>
  <c r="F1039" i="2"/>
  <c r="F1040" i="2"/>
  <c r="F1041" i="2"/>
  <c r="F1042" i="2"/>
  <c r="F1043" i="2"/>
  <c r="F1044" i="2"/>
  <c r="F1045" i="2"/>
  <c r="F1046" i="2"/>
  <c r="F1047" i="2"/>
  <c r="F1048" i="2"/>
  <c r="F1049" i="2"/>
  <c r="F1050" i="2"/>
  <c r="F1051" i="2"/>
  <c r="F1052" i="2"/>
  <c r="F1053" i="2"/>
  <c r="F1054" i="2"/>
  <c r="F1055" i="2"/>
  <c r="F1056" i="2"/>
  <c r="F1057" i="2"/>
  <c r="F1058" i="2"/>
  <c r="F1059" i="2"/>
  <c r="F1060" i="2"/>
  <c r="F1061" i="2"/>
  <c r="F1062" i="2"/>
  <c r="F1063" i="2"/>
  <c r="F1064" i="2"/>
  <c r="F1065" i="2"/>
  <c r="F1066" i="2"/>
  <c r="F1067" i="2"/>
  <c r="F1068" i="2"/>
  <c r="F1069" i="2"/>
  <c r="F1070" i="2"/>
  <c r="F1071" i="2"/>
  <c r="F1072" i="2"/>
  <c r="F1073" i="2"/>
  <c r="F1074" i="2"/>
  <c r="F1075" i="2"/>
  <c r="F1076" i="2"/>
  <c r="F1077" i="2"/>
  <c r="F1078" i="2"/>
  <c r="F1079" i="2"/>
  <c r="F1080" i="2"/>
  <c r="F1081" i="2"/>
  <c r="F1082" i="2"/>
  <c r="F1083" i="2"/>
  <c r="F1084" i="2"/>
  <c r="F1085" i="2"/>
  <c r="F1086" i="2"/>
  <c r="F1087" i="2"/>
  <c r="F1088" i="2"/>
  <c r="F1089" i="2"/>
  <c r="F1090" i="2"/>
  <c r="F1091" i="2"/>
  <c r="F1092" i="2"/>
  <c r="F1093" i="2"/>
  <c r="F1094" i="2"/>
  <c r="F1095" i="2"/>
  <c r="F1096" i="2"/>
  <c r="F1097" i="2"/>
  <c r="F1098" i="2"/>
  <c r="F1099" i="2"/>
  <c r="F1100" i="2"/>
  <c r="F1101" i="2"/>
  <c r="F1102" i="2"/>
  <c r="F1103" i="2"/>
  <c r="F1104" i="2"/>
  <c r="F1105" i="2"/>
  <c r="F1106" i="2"/>
  <c r="F1107" i="2"/>
  <c r="F1108" i="2"/>
  <c r="F1109" i="2"/>
  <c r="F1110" i="2"/>
  <c r="F1111" i="2"/>
  <c r="F1112" i="2"/>
  <c r="F1113" i="2"/>
  <c r="F1114" i="2"/>
  <c r="F1115" i="2"/>
  <c r="F1116" i="2"/>
  <c r="F1117" i="2"/>
  <c r="F1118" i="2"/>
  <c r="F1119" i="2"/>
  <c r="F1120" i="2"/>
  <c r="F1121" i="2"/>
  <c r="F1122" i="2"/>
  <c r="F1123" i="2"/>
  <c r="F1124" i="2"/>
  <c r="F1125" i="2"/>
  <c r="F1126" i="2"/>
  <c r="F1127" i="2"/>
  <c r="F1128" i="2"/>
  <c r="F1129" i="2"/>
  <c r="F1130" i="2"/>
  <c r="F1131" i="2"/>
  <c r="F1132" i="2"/>
  <c r="F1133" i="2"/>
  <c r="F1134" i="2"/>
  <c r="F1135" i="2"/>
  <c r="F1136" i="2"/>
  <c r="F1137" i="2"/>
  <c r="F1138" i="2"/>
  <c r="F1139" i="2"/>
  <c r="F1140" i="2"/>
  <c r="F1141" i="2"/>
  <c r="F1142" i="2"/>
  <c r="F1143" i="2"/>
  <c r="F1144" i="2"/>
  <c r="F1145" i="2"/>
  <c r="F1146" i="2"/>
  <c r="F1147" i="2"/>
  <c r="F1148" i="2"/>
  <c r="F1149" i="2"/>
  <c r="F1150" i="2"/>
  <c r="F1151" i="2"/>
  <c r="F1152" i="2"/>
  <c r="F1153" i="2"/>
  <c r="F1154" i="2"/>
  <c r="F1155" i="2"/>
  <c r="F1156" i="2"/>
  <c r="F1157" i="2"/>
  <c r="F1158" i="2"/>
  <c r="F1159" i="2"/>
  <c r="F1160" i="2"/>
  <c r="F1161" i="2"/>
  <c r="F1162" i="2"/>
  <c r="F1163" i="2"/>
  <c r="F1164" i="2"/>
  <c r="F1165" i="2"/>
  <c r="F1166" i="2"/>
  <c r="F1167" i="2"/>
  <c r="F1168" i="2"/>
  <c r="F1169" i="2"/>
  <c r="F1170" i="2"/>
  <c r="F1171" i="2"/>
  <c r="F1172" i="2"/>
  <c r="F1173" i="2"/>
  <c r="F1174" i="2"/>
  <c r="F1175" i="2"/>
  <c r="F1176" i="2"/>
  <c r="F1177" i="2"/>
  <c r="F1178" i="2"/>
  <c r="F1179" i="2"/>
  <c r="F1180" i="2"/>
  <c r="F1181" i="2"/>
  <c r="F1182" i="2"/>
  <c r="F1183" i="2"/>
  <c r="F1184" i="2"/>
  <c r="F1185" i="2"/>
  <c r="F1186" i="2"/>
  <c r="F1187" i="2"/>
  <c r="F1188" i="2"/>
  <c r="F1189" i="2"/>
  <c r="F1190" i="2"/>
  <c r="F1191" i="2"/>
  <c r="F1192" i="2"/>
  <c r="F1193" i="2"/>
  <c r="F1194" i="2"/>
  <c r="F1195" i="2"/>
  <c r="F1196" i="2"/>
  <c r="F1197" i="2"/>
  <c r="F1198" i="2"/>
  <c r="F1199" i="2"/>
  <c r="F1200" i="2"/>
  <c r="F1201" i="2"/>
  <c r="F1202" i="2"/>
  <c r="F1203" i="2"/>
  <c r="F1204" i="2"/>
  <c r="F1205" i="2"/>
  <c r="F1206" i="2"/>
  <c r="F1207" i="2"/>
  <c r="F2" i="2"/>
  <c r="G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  <c r="E650" i="2"/>
  <c r="E651" i="2"/>
  <c r="E652" i="2"/>
  <c r="E653" i="2"/>
  <c r="E654" i="2"/>
  <c r="E655" i="2"/>
  <c r="E656" i="2"/>
  <c r="E657" i="2"/>
  <c r="E658" i="2"/>
  <c r="E659" i="2"/>
  <c r="E660" i="2"/>
  <c r="E661" i="2"/>
  <c r="E662" i="2"/>
  <c r="E663" i="2"/>
  <c r="E664" i="2"/>
  <c r="E665" i="2"/>
  <c r="E666" i="2"/>
  <c r="E667" i="2"/>
  <c r="E668" i="2"/>
  <c r="E669" i="2"/>
  <c r="E670" i="2"/>
  <c r="E671" i="2"/>
  <c r="E672" i="2"/>
  <c r="E673" i="2"/>
  <c r="E674" i="2"/>
  <c r="E675" i="2"/>
  <c r="E676" i="2"/>
  <c r="E677" i="2"/>
  <c r="E678" i="2"/>
  <c r="E679" i="2"/>
  <c r="E680" i="2"/>
  <c r="E681" i="2"/>
  <c r="E682" i="2"/>
  <c r="E683" i="2"/>
  <c r="E684" i="2"/>
  <c r="E685" i="2"/>
  <c r="E686" i="2"/>
  <c r="E687" i="2"/>
  <c r="E688" i="2"/>
  <c r="E689" i="2"/>
  <c r="E690" i="2"/>
  <c r="E691" i="2"/>
  <c r="E692" i="2"/>
  <c r="E693" i="2"/>
  <c r="E694" i="2"/>
  <c r="E695" i="2"/>
  <c r="E696" i="2"/>
  <c r="E697" i="2"/>
  <c r="E698" i="2"/>
  <c r="E699" i="2"/>
  <c r="E700" i="2"/>
  <c r="E701" i="2"/>
  <c r="E702" i="2"/>
  <c r="E703" i="2"/>
  <c r="E704" i="2"/>
  <c r="E705" i="2"/>
  <c r="E706" i="2"/>
  <c r="E707" i="2"/>
  <c r="E708" i="2"/>
  <c r="E709" i="2"/>
  <c r="E710" i="2"/>
  <c r="E711" i="2"/>
  <c r="E712" i="2"/>
  <c r="E713" i="2"/>
  <c r="E714" i="2"/>
  <c r="E715" i="2"/>
  <c r="E716" i="2"/>
  <c r="E717" i="2"/>
  <c r="E718" i="2"/>
  <c r="E719" i="2"/>
  <c r="E720" i="2"/>
  <c r="E721" i="2"/>
  <c r="E722" i="2"/>
  <c r="E723" i="2"/>
  <c r="E724" i="2"/>
  <c r="E725" i="2"/>
  <c r="E726" i="2"/>
  <c r="E727" i="2"/>
  <c r="E728" i="2"/>
  <c r="E729" i="2"/>
  <c r="E730" i="2"/>
  <c r="E731" i="2"/>
  <c r="E732" i="2"/>
  <c r="E733" i="2"/>
  <c r="E734" i="2"/>
  <c r="E735" i="2"/>
  <c r="E736" i="2"/>
  <c r="E737" i="2"/>
  <c r="E738" i="2"/>
  <c r="E739" i="2"/>
  <c r="E740" i="2"/>
  <c r="E741" i="2"/>
  <c r="E742" i="2"/>
  <c r="E743" i="2"/>
  <c r="E744" i="2"/>
  <c r="E745" i="2"/>
  <c r="E746" i="2"/>
  <c r="E747" i="2"/>
  <c r="E748" i="2"/>
  <c r="E749" i="2"/>
  <c r="E750" i="2"/>
  <c r="E751" i="2"/>
  <c r="E752" i="2"/>
  <c r="E753" i="2"/>
  <c r="E754" i="2"/>
  <c r="E755" i="2"/>
  <c r="E756" i="2"/>
  <c r="E757" i="2"/>
  <c r="E758" i="2"/>
  <c r="E759" i="2"/>
  <c r="E760" i="2"/>
  <c r="E761" i="2"/>
  <c r="E762" i="2"/>
  <c r="E763" i="2"/>
  <c r="E764" i="2"/>
  <c r="E765" i="2"/>
  <c r="E766" i="2"/>
  <c r="E767" i="2"/>
  <c r="E768" i="2"/>
  <c r="E769" i="2"/>
  <c r="E770" i="2"/>
  <c r="E771" i="2"/>
  <c r="E772" i="2"/>
  <c r="E773" i="2"/>
  <c r="E774" i="2"/>
  <c r="E775" i="2"/>
  <c r="E776" i="2"/>
  <c r="E777" i="2"/>
  <c r="E778" i="2"/>
  <c r="E779" i="2"/>
  <c r="E780" i="2"/>
  <c r="E781" i="2"/>
  <c r="E782" i="2"/>
  <c r="E783" i="2"/>
  <c r="E784" i="2"/>
  <c r="E785" i="2"/>
  <c r="E786" i="2"/>
  <c r="E787" i="2"/>
  <c r="E788" i="2"/>
  <c r="E789" i="2"/>
  <c r="E790" i="2"/>
  <c r="E791" i="2"/>
  <c r="E792" i="2"/>
  <c r="E793" i="2"/>
  <c r="E794" i="2"/>
  <c r="E795" i="2"/>
  <c r="E796" i="2"/>
  <c r="E797" i="2"/>
  <c r="E798" i="2"/>
  <c r="E799" i="2"/>
  <c r="E800" i="2"/>
  <c r="E801" i="2"/>
  <c r="E802" i="2"/>
  <c r="E803" i="2"/>
  <c r="E804" i="2"/>
  <c r="E805" i="2"/>
  <c r="E806" i="2"/>
  <c r="E807" i="2"/>
  <c r="E808" i="2"/>
  <c r="E809" i="2"/>
  <c r="E810" i="2"/>
  <c r="E811" i="2"/>
  <c r="E812" i="2"/>
  <c r="E813" i="2"/>
  <c r="E814" i="2"/>
  <c r="E815" i="2"/>
  <c r="E816" i="2"/>
  <c r="E817" i="2"/>
  <c r="E818" i="2"/>
  <c r="E819" i="2"/>
  <c r="E820" i="2"/>
  <c r="E821" i="2"/>
  <c r="E822" i="2"/>
  <c r="E823" i="2"/>
  <c r="E824" i="2"/>
  <c r="E825" i="2"/>
  <c r="E826" i="2"/>
  <c r="E827" i="2"/>
  <c r="E828" i="2"/>
  <c r="E829" i="2"/>
  <c r="E830" i="2"/>
  <c r="E831" i="2"/>
  <c r="E832" i="2"/>
  <c r="E833" i="2"/>
  <c r="E834" i="2"/>
  <c r="E835" i="2"/>
  <c r="E836" i="2"/>
  <c r="E837" i="2"/>
  <c r="E838" i="2"/>
  <c r="E839" i="2"/>
  <c r="E840" i="2"/>
  <c r="E841" i="2"/>
  <c r="E842" i="2"/>
  <c r="E843" i="2"/>
  <c r="E844" i="2"/>
  <c r="E845" i="2"/>
  <c r="E846" i="2"/>
  <c r="E847" i="2"/>
  <c r="E848" i="2"/>
  <c r="E849" i="2"/>
  <c r="E850" i="2"/>
  <c r="E851" i="2"/>
  <c r="E852" i="2"/>
  <c r="E853" i="2"/>
  <c r="E854" i="2"/>
  <c r="E855" i="2"/>
  <c r="E856" i="2"/>
  <c r="E857" i="2"/>
  <c r="E858" i="2"/>
  <c r="E859" i="2"/>
  <c r="E860" i="2"/>
  <c r="E861" i="2"/>
  <c r="E862" i="2"/>
  <c r="E863" i="2"/>
  <c r="E864" i="2"/>
  <c r="E865" i="2"/>
  <c r="E866" i="2"/>
  <c r="E867" i="2"/>
  <c r="E868" i="2"/>
  <c r="E869" i="2"/>
  <c r="E870" i="2"/>
  <c r="E871" i="2"/>
  <c r="E872" i="2"/>
  <c r="E873" i="2"/>
  <c r="E874" i="2"/>
  <c r="E875" i="2"/>
  <c r="E876" i="2"/>
  <c r="E877" i="2"/>
  <c r="E878" i="2"/>
  <c r="E879" i="2"/>
  <c r="E880" i="2"/>
  <c r="E881" i="2"/>
  <c r="E882" i="2"/>
  <c r="E883" i="2"/>
  <c r="E884" i="2"/>
  <c r="E885" i="2"/>
  <c r="E886" i="2"/>
  <c r="E887" i="2"/>
  <c r="E888" i="2"/>
  <c r="E889" i="2"/>
  <c r="E890" i="2"/>
  <c r="E891" i="2"/>
  <c r="E892" i="2"/>
  <c r="E893" i="2"/>
  <c r="E894" i="2"/>
  <c r="E895" i="2"/>
  <c r="E896" i="2"/>
  <c r="E897" i="2"/>
  <c r="E898" i="2"/>
  <c r="E899" i="2"/>
  <c r="E900" i="2"/>
  <c r="E901" i="2"/>
  <c r="E902" i="2"/>
  <c r="E903" i="2"/>
  <c r="E904" i="2"/>
  <c r="E905" i="2"/>
  <c r="E906" i="2"/>
  <c r="E907" i="2"/>
  <c r="E908" i="2"/>
  <c r="E909" i="2"/>
  <c r="E910" i="2"/>
  <c r="E911" i="2"/>
  <c r="E912" i="2"/>
  <c r="E913" i="2"/>
  <c r="E914" i="2"/>
  <c r="E915" i="2"/>
  <c r="E916" i="2"/>
  <c r="E917" i="2"/>
  <c r="E918" i="2"/>
  <c r="E919" i="2"/>
  <c r="E920" i="2"/>
  <c r="E921" i="2"/>
  <c r="E922" i="2"/>
  <c r="E923" i="2"/>
  <c r="E924" i="2"/>
  <c r="E925" i="2"/>
  <c r="E926" i="2"/>
  <c r="E927" i="2"/>
  <c r="E928" i="2"/>
  <c r="E929" i="2"/>
  <c r="E930" i="2"/>
  <c r="E931" i="2"/>
  <c r="E932" i="2"/>
  <c r="E933" i="2"/>
  <c r="E934" i="2"/>
  <c r="E935" i="2"/>
  <c r="E936" i="2"/>
  <c r="E937" i="2"/>
  <c r="E938" i="2"/>
  <c r="E939" i="2"/>
  <c r="E940" i="2"/>
  <c r="E941" i="2"/>
  <c r="E942" i="2"/>
  <c r="E943" i="2"/>
  <c r="E944" i="2"/>
  <c r="E945" i="2"/>
  <c r="E946" i="2"/>
  <c r="E947" i="2"/>
  <c r="E948" i="2"/>
  <c r="E949" i="2"/>
  <c r="E950" i="2"/>
  <c r="E951" i="2"/>
  <c r="E952" i="2"/>
  <c r="E953" i="2"/>
  <c r="E954" i="2"/>
  <c r="E955" i="2"/>
  <c r="E956" i="2"/>
  <c r="E957" i="2"/>
  <c r="E958" i="2"/>
  <c r="E959" i="2"/>
  <c r="E960" i="2"/>
  <c r="E961" i="2"/>
  <c r="E962" i="2"/>
  <c r="E963" i="2"/>
  <c r="E964" i="2"/>
  <c r="E965" i="2"/>
  <c r="E966" i="2"/>
  <c r="E967" i="2"/>
  <c r="E968" i="2"/>
  <c r="E969" i="2"/>
  <c r="E970" i="2"/>
  <c r="E971" i="2"/>
  <c r="E972" i="2"/>
  <c r="E973" i="2"/>
  <c r="E974" i="2"/>
  <c r="E975" i="2"/>
  <c r="E976" i="2"/>
  <c r="E977" i="2"/>
  <c r="E978" i="2"/>
  <c r="E979" i="2"/>
  <c r="E980" i="2"/>
  <c r="E981" i="2"/>
  <c r="E982" i="2"/>
  <c r="E983" i="2"/>
  <c r="E984" i="2"/>
  <c r="E985" i="2"/>
  <c r="E986" i="2"/>
  <c r="E987" i="2"/>
  <c r="E988" i="2"/>
  <c r="E989" i="2"/>
  <c r="E990" i="2"/>
  <c r="E991" i="2"/>
  <c r="E992" i="2"/>
  <c r="E993" i="2"/>
  <c r="E994" i="2"/>
  <c r="E995" i="2"/>
  <c r="E996" i="2"/>
  <c r="E997" i="2"/>
  <c r="E998" i="2"/>
  <c r="E999" i="2"/>
  <c r="E1000" i="2"/>
  <c r="E1001" i="2"/>
  <c r="E1002" i="2"/>
  <c r="E1003" i="2"/>
  <c r="E1004" i="2"/>
  <c r="E1005" i="2"/>
  <c r="E1006" i="2"/>
  <c r="E1007" i="2"/>
  <c r="E1008" i="2"/>
  <c r="E1009" i="2"/>
  <c r="E1010" i="2"/>
  <c r="E1011" i="2"/>
  <c r="E1012" i="2"/>
  <c r="E1013" i="2"/>
  <c r="E1014" i="2"/>
  <c r="E1015" i="2"/>
  <c r="E1016" i="2"/>
  <c r="E1017" i="2"/>
  <c r="E1018" i="2"/>
  <c r="E1019" i="2"/>
  <c r="E1020" i="2"/>
  <c r="E1021" i="2"/>
  <c r="E1022" i="2"/>
  <c r="E1023" i="2"/>
  <c r="E1024" i="2"/>
  <c r="E1025" i="2"/>
  <c r="E1026" i="2"/>
  <c r="E1027" i="2"/>
  <c r="E1028" i="2"/>
  <c r="E1029" i="2"/>
  <c r="E1030" i="2"/>
  <c r="E1031" i="2"/>
  <c r="E1032" i="2"/>
  <c r="E1033" i="2"/>
  <c r="E1034" i="2"/>
  <c r="E1035" i="2"/>
  <c r="E1036" i="2"/>
  <c r="E1037" i="2"/>
  <c r="E1038" i="2"/>
  <c r="E1039" i="2"/>
  <c r="E1040" i="2"/>
  <c r="E1041" i="2"/>
  <c r="E1042" i="2"/>
  <c r="E1043" i="2"/>
  <c r="E1044" i="2"/>
  <c r="E1045" i="2"/>
  <c r="E1046" i="2"/>
  <c r="E1047" i="2"/>
  <c r="E1048" i="2"/>
  <c r="E1049" i="2"/>
  <c r="E1050" i="2"/>
  <c r="E1051" i="2"/>
  <c r="E1052" i="2"/>
  <c r="E1053" i="2"/>
  <c r="E1054" i="2"/>
  <c r="E1055" i="2"/>
  <c r="E1056" i="2"/>
  <c r="E1057" i="2"/>
  <c r="E1058" i="2"/>
  <c r="E1059" i="2"/>
  <c r="E1060" i="2"/>
  <c r="E1061" i="2"/>
  <c r="E1062" i="2"/>
  <c r="E1063" i="2"/>
  <c r="E1064" i="2"/>
  <c r="E1065" i="2"/>
  <c r="E1066" i="2"/>
  <c r="E1067" i="2"/>
  <c r="E1068" i="2"/>
  <c r="E1069" i="2"/>
  <c r="E1070" i="2"/>
  <c r="E1071" i="2"/>
  <c r="E1072" i="2"/>
  <c r="E1073" i="2"/>
  <c r="E1074" i="2"/>
  <c r="E1075" i="2"/>
  <c r="E1076" i="2"/>
  <c r="E1077" i="2"/>
  <c r="E1078" i="2"/>
  <c r="E1079" i="2"/>
  <c r="E1080" i="2"/>
  <c r="E1081" i="2"/>
  <c r="E1082" i="2"/>
  <c r="E1083" i="2"/>
  <c r="E1084" i="2"/>
  <c r="E1085" i="2"/>
  <c r="E1086" i="2"/>
  <c r="E1087" i="2"/>
  <c r="E1088" i="2"/>
  <c r="E1089" i="2"/>
  <c r="E1090" i="2"/>
  <c r="E1091" i="2"/>
  <c r="E1092" i="2"/>
  <c r="E1093" i="2"/>
  <c r="E1094" i="2"/>
  <c r="E1095" i="2"/>
  <c r="E1096" i="2"/>
  <c r="E1097" i="2"/>
  <c r="E1098" i="2"/>
  <c r="E1099" i="2"/>
  <c r="E1100" i="2"/>
  <c r="E1101" i="2"/>
  <c r="E1102" i="2"/>
  <c r="E1103" i="2"/>
  <c r="E1104" i="2"/>
  <c r="E1105" i="2"/>
  <c r="E1106" i="2"/>
  <c r="E1107" i="2"/>
  <c r="E1108" i="2"/>
  <c r="E1109" i="2"/>
  <c r="E1110" i="2"/>
  <c r="E1111" i="2"/>
  <c r="E1112" i="2"/>
  <c r="E1113" i="2"/>
  <c r="E1114" i="2"/>
  <c r="E1115" i="2"/>
  <c r="E1116" i="2"/>
  <c r="E1117" i="2"/>
  <c r="E1118" i="2"/>
  <c r="E1119" i="2"/>
  <c r="E1120" i="2"/>
  <c r="E1121" i="2"/>
  <c r="E1122" i="2"/>
  <c r="E1123" i="2"/>
  <c r="E1124" i="2"/>
  <c r="E1125" i="2"/>
  <c r="E1126" i="2"/>
  <c r="E1127" i="2"/>
  <c r="E1128" i="2"/>
  <c r="E1129" i="2"/>
  <c r="E1130" i="2"/>
  <c r="E1131" i="2"/>
  <c r="E1132" i="2"/>
  <c r="E1133" i="2"/>
  <c r="E1134" i="2"/>
  <c r="E1135" i="2"/>
  <c r="E1136" i="2"/>
  <c r="E1137" i="2"/>
  <c r="E1138" i="2"/>
  <c r="E1139" i="2"/>
  <c r="E1140" i="2"/>
  <c r="E1141" i="2"/>
  <c r="E1142" i="2"/>
  <c r="E1143" i="2"/>
  <c r="E1144" i="2"/>
  <c r="E1145" i="2"/>
  <c r="E1146" i="2"/>
  <c r="E1147" i="2"/>
  <c r="E1148" i="2"/>
  <c r="E1149" i="2"/>
  <c r="E1150" i="2"/>
  <c r="E1151" i="2"/>
  <c r="E1152" i="2"/>
  <c r="E1153" i="2"/>
  <c r="E1154" i="2"/>
  <c r="E1155" i="2"/>
  <c r="E1156" i="2"/>
  <c r="E1157" i="2"/>
  <c r="E1158" i="2"/>
  <c r="E1159" i="2"/>
  <c r="E1160" i="2"/>
  <c r="E1161" i="2"/>
  <c r="E1162" i="2"/>
  <c r="E1163" i="2"/>
  <c r="E1164" i="2"/>
  <c r="E1165" i="2"/>
  <c r="E1166" i="2"/>
  <c r="E1167" i="2"/>
  <c r="E1168" i="2"/>
  <c r="E1169" i="2"/>
  <c r="E1170" i="2"/>
  <c r="E1171" i="2"/>
  <c r="E1172" i="2"/>
  <c r="E1173" i="2"/>
  <c r="E1174" i="2"/>
  <c r="E1175" i="2"/>
  <c r="E1176" i="2"/>
  <c r="E1177" i="2"/>
  <c r="E1178" i="2"/>
  <c r="E1179" i="2"/>
  <c r="E1180" i="2"/>
  <c r="E1181" i="2"/>
  <c r="E1182" i="2"/>
  <c r="E1183" i="2"/>
  <c r="E1184" i="2"/>
  <c r="E1185" i="2"/>
  <c r="E1186" i="2"/>
  <c r="E1187" i="2"/>
  <c r="E1188" i="2"/>
  <c r="E1189" i="2"/>
  <c r="E1190" i="2"/>
  <c r="E1191" i="2"/>
  <c r="E1192" i="2"/>
  <c r="E1193" i="2"/>
  <c r="E1194" i="2"/>
  <c r="E1195" i="2"/>
  <c r="E1196" i="2"/>
  <c r="E1197" i="2"/>
  <c r="E1198" i="2"/>
  <c r="E1199" i="2"/>
  <c r="E1200" i="2"/>
  <c r="E1201" i="2"/>
  <c r="E1202" i="2"/>
  <c r="E1203" i="2"/>
  <c r="E1204" i="2"/>
  <c r="E1205" i="2"/>
  <c r="E1206" i="2"/>
  <c r="E1207" i="2"/>
  <c r="E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D541" i="2"/>
  <c r="D542" i="2"/>
  <c r="D543" i="2"/>
  <c r="D544" i="2"/>
  <c r="D545" i="2"/>
  <c r="D546" i="2"/>
  <c r="D547" i="2"/>
  <c r="D548" i="2"/>
  <c r="D549" i="2"/>
  <c r="D550" i="2"/>
  <c r="D551" i="2"/>
  <c r="D552" i="2"/>
  <c r="D553" i="2"/>
  <c r="D554" i="2"/>
  <c r="D555" i="2"/>
  <c r="D556" i="2"/>
  <c r="D557" i="2"/>
  <c r="D558" i="2"/>
  <c r="D559" i="2"/>
  <c r="D560" i="2"/>
  <c r="D561" i="2"/>
  <c r="D562" i="2"/>
  <c r="D563" i="2"/>
  <c r="D564" i="2"/>
  <c r="D565" i="2"/>
  <c r="D566" i="2"/>
  <c r="D567" i="2"/>
  <c r="D568" i="2"/>
  <c r="D569" i="2"/>
  <c r="D570" i="2"/>
  <c r="D571" i="2"/>
  <c r="D572" i="2"/>
  <c r="D573" i="2"/>
  <c r="D574" i="2"/>
  <c r="D575" i="2"/>
  <c r="D576" i="2"/>
  <c r="D577" i="2"/>
  <c r="D578" i="2"/>
  <c r="D579" i="2"/>
  <c r="D580" i="2"/>
  <c r="D581" i="2"/>
  <c r="D582" i="2"/>
  <c r="D583" i="2"/>
  <c r="D584" i="2"/>
  <c r="D585" i="2"/>
  <c r="D586" i="2"/>
  <c r="D587" i="2"/>
  <c r="D588" i="2"/>
  <c r="D589" i="2"/>
  <c r="D590" i="2"/>
  <c r="D591" i="2"/>
  <c r="D592" i="2"/>
  <c r="D593" i="2"/>
  <c r="D594" i="2"/>
  <c r="D595" i="2"/>
  <c r="D596" i="2"/>
  <c r="D597" i="2"/>
  <c r="D598" i="2"/>
  <c r="D599" i="2"/>
  <c r="D600" i="2"/>
  <c r="D601" i="2"/>
  <c r="D602" i="2"/>
  <c r="D603" i="2"/>
  <c r="D604" i="2"/>
  <c r="D605" i="2"/>
  <c r="D606" i="2"/>
  <c r="D607" i="2"/>
  <c r="D608" i="2"/>
  <c r="D609" i="2"/>
  <c r="D610" i="2"/>
  <c r="D611" i="2"/>
  <c r="D612" i="2"/>
  <c r="D613" i="2"/>
  <c r="D614" i="2"/>
  <c r="D615" i="2"/>
  <c r="D616" i="2"/>
  <c r="D617" i="2"/>
  <c r="D618" i="2"/>
  <c r="D619" i="2"/>
  <c r="D620" i="2"/>
  <c r="D621" i="2"/>
  <c r="D622" i="2"/>
  <c r="D623" i="2"/>
  <c r="D624" i="2"/>
  <c r="D625" i="2"/>
  <c r="D626" i="2"/>
  <c r="D627" i="2"/>
  <c r="D628" i="2"/>
  <c r="D629" i="2"/>
  <c r="D630" i="2"/>
  <c r="D631" i="2"/>
  <c r="D632" i="2"/>
  <c r="D633" i="2"/>
  <c r="D634" i="2"/>
  <c r="D635" i="2"/>
  <c r="D636" i="2"/>
  <c r="D637" i="2"/>
  <c r="D638" i="2"/>
  <c r="D639" i="2"/>
  <c r="D640" i="2"/>
  <c r="D641" i="2"/>
  <c r="D642" i="2"/>
  <c r="D643" i="2"/>
  <c r="D644" i="2"/>
  <c r="D645" i="2"/>
  <c r="D646" i="2"/>
  <c r="D647" i="2"/>
  <c r="D648" i="2"/>
  <c r="D649" i="2"/>
  <c r="D650" i="2"/>
  <c r="D651" i="2"/>
  <c r="D652" i="2"/>
  <c r="D653" i="2"/>
  <c r="D654" i="2"/>
  <c r="D655" i="2"/>
  <c r="D656" i="2"/>
  <c r="D657" i="2"/>
  <c r="D658" i="2"/>
  <c r="D659" i="2"/>
  <c r="D660" i="2"/>
  <c r="D661" i="2"/>
  <c r="D662" i="2"/>
  <c r="D663" i="2"/>
  <c r="D664" i="2"/>
  <c r="D665" i="2"/>
  <c r="D666" i="2"/>
  <c r="D667" i="2"/>
  <c r="D668" i="2"/>
  <c r="D669" i="2"/>
  <c r="D670" i="2"/>
  <c r="D671" i="2"/>
  <c r="D672" i="2"/>
  <c r="D673" i="2"/>
  <c r="D674" i="2"/>
  <c r="D675" i="2"/>
  <c r="D676" i="2"/>
  <c r="D677" i="2"/>
  <c r="D678" i="2"/>
  <c r="D679" i="2"/>
  <c r="D680" i="2"/>
  <c r="D681" i="2"/>
  <c r="D682" i="2"/>
  <c r="D683" i="2"/>
  <c r="D684" i="2"/>
  <c r="D685" i="2"/>
  <c r="D686" i="2"/>
  <c r="D687" i="2"/>
  <c r="D688" i="2"/>
  <c r="D689" i="2"/>
  <c r="D690" i="2"/>
  <c r="D691" i="2"/>
  <c r="D692" i="2"/>
  <c r="D693" i="2"/>
  <c r="D694" i="2"/>
  <c r="D695" i="2"/>
  <c r="D696" i="2"/>
  <c r="D697" i="2"/>
  <c r="D698" i="2"/>
  <c r="D699" i="2"/>
  <c r="D700" i="2"/>
  <c r="D701" i="2"/>
  <c r="D702" i="2"/>
  <c r="D703" i="2"/>
  <c r="D704" i="2"/>
  <c r="D705" i="2"/>
  <c r="D706" i="2"/>
  <c r="D707" i="2"/>
  <c r="D708" i="2"/>
  <c r="D709" i="2"/>
  <c r="D710" i="2"/>
  <c r="D711" i="2"/>
  <c r="D712" i="2"/>
  <c r="D713" i="2"/>
  <c r="D714" i="2"/>
  <c r="D715" i="2"/>
  <c r="D716" i="2"/>
  <c r="D717" i="2"/>
  <c r="D718" i="2"/>
  <c r="D719" i="2"/>
  <c r="D720" i="2"/>
  <c r="D721" i="2"/>
  <c r="D722" i="2"/>
  <c r="D723" i="2"/>
  <c r="D724" i="2"/>
  <c r="D725" i="2"/>
  <c r="D726" i="2"/>
  <c r="D727" i="2"/>
  <c r="D728" i="2"/>
  <c r="D729" i="2"/>
  <c r="D730" i="2"/>
  <c r="D731" i="2"/>
  <c r="D732" i="2"/>
  <c r="D733" i="2"/>
  <c r="D734" i="2"/>
  <c r="D735" i="2"/>
  <c r="D736" i="2"/>
  <c r="D737" i="2"/>
  <c r="D738" i="2"/>
  <c r="D739" i="2"/>
  <c r="D740" i="2"/>
  <c r="D741" i="2"/>
  <c r="D742" i="2"/>
  <c r="D743" i="2"/>
  <c r="D744" i="2"/>
  <c r="D745" i="2"/>
  <c r="D746" i="2"/>
  <c r="D747" i="2"/>
  <c r="D748" i="2"/>
  <c r="D749" i="2"/>
  <c r="D750" i="2"/>
  <c r="D751" i="2"/>
  <c r="D752" i="2"/>
  <c r="D753" i="2"/>
  <c r="D754" i="2"/>
  <c r="D755" i="2"/>
  <c r="D756" i="2"/>
  <c r="D757" i="2"/>
  <c r="D758" i="2"/>
  <c r="D759" i="2"/>
  <c r="D760" i="2"/>
  <c r="D761" i="2"/>
  <c r="D762" i="2"/>
  <c r="D763" i="2"/>
  <c r="D764" i="2"/>
  <c r="D765" i="2"/>
  <c r="D766" i="2"/>
  <c r="D767" i="2"/>
  <c r="D768" i="2"/>
  <c r="D769" i="2"/>
  <c r="D770" i="2"/>
  <c r="D771" i="2"/>
  <c r="D772" i="2"/>
  <c r="D773" i="2"/>
  <c r="D774" i="2"/>
  <c r="D775" i="2"/>
  <c r="D776" i="2"/>
  <c r="D777" i="2"/>
  <c r="D778" i="2"/>
  <c r="D779" i="2"/>
  <c r="D780" i="2"/>
  <c r="D781" i="2"/>
  <c r="D782" i="2"/>
  <c r="D783" i="2"/>
  <c r="D784" i="2"/>
  <c r="D785" i="2"/>
  <c r="D786" i="2"/>
  <c r="D787" i="2"/>
  <c r="D788" i="2"/>
  <c r="D789" i="2"/>
  <c r="D790" i="2"/>
  <c r="D791" i="2"/>
  <c r="D792" i="2"/>
  <c r="D793" i="2"/>
  <c r="D794" i="2"/>
  <c r="D795" i="2"/>
  <c r="D796" i="2"/>
  <c r="D797" i="2"/>
  <c r="D798" i="2"/>
  <c r="D799" i="2"/>
  <c r="D800" i="2"/>
  <c r="D801" i="2"/>
  <c r="D802" i="2"/>
  <c r="D803" i="2"/>
  <c r="D804" i="2"/>
  <c r="D805" i="2"/>
  <c r="D806" i="2"/>
  <c r="D807" i="2"/>
  <c r="D808" i="2"/>
  <c r="D809" i="2"/>
  <c r="D810" i="2"/>
  <c r="D811" i="2"/>
  <c r="D812" i="2"/>
  <c r="D813" i="2"/>
  <c r="D814" i="2"/>
  <c r="D815" i="2"/>
  <c r="D816" i="2"/>
  <c r="D817" i="2"/>
  <c r="D818" i="2"/>
  <c r="D819" i="2"/>
  <c r="D820" i="2"/>
  <c r="D821" i="2"/>
  <c r="D822" i="2"/>
  <c r="D823" i="2"/>
  <c r="D824" i="2"/>
  <c r="D825" i="2"/>
  <c r="D826" i="2"/>
  <c r="D827" i="2"/>
  <c r="D828" i="2"/>
  <c r="D829" i="2"/>
  <c r="D830" i="2"/>
  <c r="D831" i="2"/>
  <c r="D832" i="2"/>
  <c r="D833" i="2"/>
  <c r="D834" i="2"/>
  <c r="D835" i="2"/>
  <c r="D836" i="2"/>
  <c r="D837" i="2"/>
  <c r="D838" i="2"/>
  <c r="D839" i="2"/>
  <c r="D840" i="2"/>
  <c r="D841" i="2"/>
  <c r="D842" i="2"/>
  <c r="D843" i="2"/>
  <c r="D844" i="2"/>
  <c r="D845" i="2"/>
  <c r="D846" i="2"/>
  <c r="D847" i="2"/>
  <c r="D848" i="2"/>
  <c r="D849" i="2"/>
  <c r="D850" i="2"/>
  <c r="D851" i="2"/>
  <c r="D852" i="2"/>
  <c r="D853" i="2"/>
  <c r="D854" i="2"/>
  <c r="D855" i="2"/>
  <c r="D856" i="2"/>
  <c r="D857" i="2"/>
  <c r="D858" i="2"/>
  <c r="D859" i="2"/>
  <c r="D860" i="2"/>
  <c r="D861" i="2"/>
  <c r="D862" i="2"/>
  <c r="D863" i="2"/>
  <c r="D864" i="2"/>
  <c r="D865" i="2"/>
  <c r="D866" i="2"/>
  <c r="D867" i="2"/>
  <c r="D868" i="2"/>
  <c r="D869" i="2"/>
  <c r="D870" i="2"/>
  <c r="D871" i="2"/>
  <c r="D872" i="2"/>
  <c r="D873" i="2"/>
  <c r="D874" i="2"/>
  <c r="D875" i="2"/>
  <c r="D876" i="2"/>
  <c r="D877" i="2"/>
  <c r="D878" i="2"/>
  <c r="D879" i="2"/>
  <c r="D880" i="2"/>
  <c r="D881" i="2"/>
  <c r="D882" i="2"/>
  <c r="D883" i="2"/>
  <c r="D884" i="2"/>
  <c r="D885" i="2"/>
  <c r="D886" i="2"/>
  <c r="D887" i="2"/>
  <c r="D888" i="2"/>
  <c r="D889" i="2"/>
  <c r="D890" i="2"/>
  <c r="D891" i="2"/>
  <c r="D892" i="2"/>
  <c r="D893" i="2"/>
  <c r="D894" i="2"/>
  <c r="D895" i="2"/>
  <c r="D896" i="2"/>
  <c r="D897" i="2"/>
  <c r="D898" i="2"/>
  <c r="D899" i="2"/>
  <c r="D900" i="2"/>
  <c r="D901" i="2"/>
  <c r="D902" i="2"/>
  <c r="D903" i="2"/>
  <c r="D904" i="2"/>
  <c r="D905" i="2"/>
  <c r="D906" i="2"/>
  <c r="D907" i="2"/>
  <c r="D908" i="2"/>
  <c r="D909" i="2"/>
  <c r="D910" i="2"/>
  <c r="D911" i="2"/>
  <c r="D912" i="2"/>
  <c r="D913" i="2"/>
  <c r="D914" i="2"/>
  <c r="D915" i="2"/>
  <c r="D916" i="2"/>
  <c r="D917" i="2"/>
  <c r="D918" i="2"/>
  <c r="D919" i="2"/>
  <c r="D920" i="2"/>
  <c r="D921" i="2"/>
  <c r="D922" i="2"/>
  <c r="D923" i="2"/>
  <c r="D924" i="2"/>
  <c r="D925" i="2"/>
  <c r="D926" i="2"/>
  <c r="D927" i="2"/>
  <c r="D928" i="2"/>
  <c r="D929" i="2"/>
  <c r="D930" i="2"/>
  <c r="D931" i="2"/>
  <c r="D932" i="2"/>
  <c r="D933" i="2"/>
  <c r="D934" i="2"/>
  <c r="D935" i="2"/>
  <c r="D936" i="2"/>
  <c r="D937" i="2"/>
  <c r="D938" i="2"/>
  <c r="D939" i="2"/>
  <c r="D940" i="2"/>
  <c r="D941" i="2"/>
  <c r="D942" i="2"/>
  <c r="D943" i="2"/>
  <c r="D944" i="2"/>
  <c r="D945" i="2"/>
  <c r="D946" i="2"/>
  <c r="D947" i="2"/>
  <c r="D948" i="2"/>
  <c r="D949" i="2"/>
  <c r="D950" i="2"/>
  <c r="D951" i="2"/>
  <c r="D952" i="2"/>
  <c r="D953" i="2"/>
  <c r="D954" i="2"/>
  <c r="D955" i="2"/>
  <c r="D956" i="2"/>
  <c r="D957" i="2"/>
  <c r="D958" i="2"/>
  <c r="D959" i="2"/>
  <c r="D960" i="2"/>
  <c r="D961" i="2"/>
  <c r="D962" i="2"/>
  <c r="D963" i="2"/>
  <c r="D964" i="2"/>
  <c r="D965" i="2"/>
  <c r="D966" i="2"/>
  <c r="D967" i="2"/>
  <c r="D968" i="2"/>
  <c r="D969" i="2"/>
  <c r="D970" i="2"/>
  <c r="D971" i="2"/>
  <c r="D972" i="2"/>
  <c r="D973" i="2"/>
  <c r="D974" i="2"/>
  <c r="D975" i="2"/>
  <c r="D976" i="2"/>
  <c r="D977" i="2"/>
  <c r="D978" i="2"/>
  <c r="D979" i="2"/>
  <c r="D980" i="2"/>
  <c r="D981" i="2"/>
  <c r="D982" i="2"/>
  <c r="D983" i="2"/>
  <c r="D984" i="2"/>
  <c r="D985" i="2"/>
  <c r="D986" i="2"/>
  <c r="D987" i="2"/>
  <c r="D988" i="2"/>
  <c r="D989" i="2"/>
  <c r="D990" i="2"/>
  <c r="D991" i="2"/>
  <c r="D992" i="2"/>
  <c r="D993" i="2"/>
  <c r="D994" i="2"/>
  <c r="D995" i="2"/>
  <c r="D996" i="2"/>
  <c r="D997" i="2"/>
  <c r="D998" i="2"/>
  <c r="D999" i="2"/>
  <c r="D1000" i="2"/>
  <c r="D1001" i="2"/>
  <c r="D1002" i="2"/>
  <c r="D1003" i="2"/>
  <c r="D1004" i="2"/>
  <c r="D1005" i="2"/>
  <c r="D1006" i="2"/>
  <c r="D1007" i="2"/>
  <c r="D1008" i="2"/>
  <c r="D1009" i="2"/>
  <c r="D1010" i="2"/>
  <c r="D1011" i="2"/>
  <c r="D1012" i="2"/>
  <c r="D1013" i="2"/>
  <c r="D1014" i="2"/>
  <c r="D1015" i="2"/>
  <c r="D1016" i="2"/>
  <c r="D1017" i="2"/>
  <c r="D1018" i="2"/>
  <c r="D1019" i="2"/>
  <c r="D1020" i="2"/>
  <c r="D1021" i="2"/>
  <c r="D1022" i="2"/>
  <c r="D1023" i="2"/>
  <c r="D1024" i="2"/>
  <c r="D1025" i="2"/>
  <c r="D1026" i="2"/>
  <c r="D1027" i="2"/>
  <c r="D1028" i="2"/>
  <c r="D1029" i="2"/>
  <c r="D1030" i="2"/>
  <c r="D1031" i="2"/>
  <c r="D1032" i="2"/>
  <c r="D1033" i="2"/>
  <c r="D1034" i="2"/>
  <c r="D1035" i="2"/>
  <c r="D1036" i="2"/>
  <c r="D1037" i="2"/>
  <c r="D1038" i="2"/>
  <c r="D1039" i="2"/>
  <c r="D1040" i="2"/>
  <c r="D1041" i="2"/>
  <c r="D1042" i="2"/>
  <c r="D1043" i="2"/>
  <c r="D1044" i="2"/>
  <c r="D1045" i="2"/>
  <c r="D1046" i="2"/>
  <c r="D1047" i="2"/>
  <c r="D1048" i="2"/>
  <c r="D1049" i="2"/>
  <c r="D1050" i="2"/>
  <c r="D1051" i="2"/>
  <c r="D1052" i="2"/>
  <c r="D1053" i="2"/>
  <c r="D1054" i="2"/>
  <c r="D1055" i="2"/>
  <c r="D1056" i="2"/>
  <c r="D1057" i="2"/>
  <c r="D1058" i="2"/>
  <c r="D1059" i="2"/>
  <c r="D1060" i="2"/>
  <c r="D1061" i="2"/>
  <c r="D1062" i="2"/>
  <c r="D1063" i="2"/>
  <c r="D1064" i="2"/>
  <c r="D1065" i="2"/>
  <c r="D1066" i="2"/>
  <c r="D1067" i="2"/>
  <c r="D1068" i="2"/>
  <c r="D1069" i="2"/>
  <c r="D1070" i="2"/>
  <c r="D1071" i="2"/>
  <c r="D1072" i="2"/>
  <c r="D1073" i="2"/>
  <c r="D1074" i="2"/>
  <c r="D1075" i="2"/>
  <c r="D1076" i="2"/>
  <c r="D1077" i="2"/>
  <c r="D1078" i="2"/>
  <c r="D1079" i="2"/>
  <c r="D1080" i="2"/>
  <c r="D1081" i="2"/>
  <c r="D1082" i="2"/>
  <c r="D1083" i="2"/>
  <c r="D1084" i="2"/>
  <c r="D1085" i="2"/>
  <c r="D1086" i="2"/>
  <c r="D1087" i="2"/>
  <c r="D1088" i="2"/>
  <c r="D1089" i="2"/>
  <c r="D1090" i="2"/>
  <c r="D1091" i="2"/>
  <c r="D1092" i="2"/>
  <c r="D1093" i="2"/>
  <c r="D1094" i="2"/>
  <c r="D1095" i="2"/>
  <c r="D1096" i="2"/>
  <c r="D1097" i="2"/>
  <c r="D1098" i="2"/>
  <c r="D1099" i="2"/>
  <c r="D1100" i="2"/>
  <c r="D1101" i="2"/>
  <c r="D1102" i="2"/>
  <c r="D1103" i="2"/>
  <c r="D1104" i="2"/>
  <c r="D1105" i="2"/>
  <c r="D1106" i="2"/>
  <c r="D1107" i="2"/>
  <c r="D1108" i="2"/>
  <c r="D1109" i="2"/>
  <c r="D1110" i="2"/>
  <c r="D1111" i="2"/>
  <c r="D1112" i="2"/>
  <c r="D1113" i="2"/>
  <c r="D1114" i="2"/>
  <c r="D1115" i="2"/>
  <c r="D1116" i="2"/>
  <c r="D1117" i="2"/>
  <c r="D1118" i="2"/>
  <c r="D1119" i="2"/>
  <c r="D1120" i="2"/>
  <c r="D1121" i="2"/>
  <c r="D1122" i="2"/>
  <c r="D1123" i="2"/>
  <c r="D1124" i="2"/>
  <c r="D1125" i="2"/>
  <c r="D1126" i="2"/>
  <c r="D1127" i="2"/>
  <c r="D1128" i="2"/>
  <c r="D1129" i="2"/>
  <c r="D1130" i="2"/>
  <c r="D1131" i="2"/>
  <c r="D1132" i="2"/>
  <c r="D1133" i="2"/>
  <c r="D1134" i="2"/>
  <c r="D1135" i="2"/>
  <c r="D1136" i="2"/>
  <c r="D1137" i="2"/>
  <c r="D1138" i="2"/>
  <c r="D1139" i="2"/>
  <c r="D1140" i="2"/>
  <c r="D1141" i="2"/>
  <c r="D1142" i="2"/>
  <c r="D1143" i="2"/>
  <c r="D1144" i="2"/>
  <c r="D1145" i="2"/>
  <c r="D1146" i="2"/>
  <c r="D1147" i="2"/>
  <c r="D1148" i="2"/>
  <c r="D1149" i="2"/>
  <c r="D1150" i="2"/>
  <c r="D1151" i="2"/>
  <c r="D1152" i="2"/>
  <c r="D1153" i="2"/>
  <c r="D1154" i="2"/>
  <c r="D1155" i="2"/>
  <c r="D1156" i="2"/>
  <c r="D1157" i="2"/>
  <c r="D1158" i="2"/>
  <c r="D1159" i="2"/>
  <c r="D1160" i="2"/>
  <c r="D1161" i="2"/>
  <c r="D1162" i="2"/>
  <c r="D1163" i="2"/>
  <c r="D1164" i="2"/>
  <c r="D1165" i="2"/>
  <c r="D1166" i="2"/>
  <c r="D1167" i="2"/>
  <c r="D1168" i="2"/>
  <c r="D1169" i="2"/>
  <c r="D1170" i="2"/>
  <c r="D1171" i="2"/>
  <c r="D1172" i="2"/>
  <c r="D1173" i="2"/>
  <c r="D1174" i="2"/>
  <c r="D1175" i="2"/>
  <c r="D1176" i="2"/>
  <c r="D1177" i="2"/>
  <c r="D1178" i="2"/>
  <c r="D1179" i="2"/>
  <c r="D1180" i="2"/>
  <c r="D1181" i="2"/>
  <c r="D1182" i="2"/>
  <c r="D1183" i="2"/>
  <c r="D1184" i="2"/>
  <c r="D1185" i="2"/>
  <c r="D1186" i="2"/>
  <c r="D1187" i="2"/>
  <c r="D1188" i="2"/>
  <c r="D1189" i="2"/>
  <c r="D1190" i="2"/>
  <c r="D1191" i="2"/>
  <c r="D1192" i="2"/>
  <c r="D1193" i="2"/>
  <c r="D1194" i="2"/>
  <c r="D1195" i="2"/>
  <c r="D1196" i="2"/>
  <c r="D1197" i="2"/>
  <c r="D1198" i="2"/>
  <c r="D1199" i="2"/>
  <c r="D1200" i="2"/>
  <c r="D1201" i="2"/>
  <c r="D1202" i="2"/>
  <c r="D1203" i="2"/>
  <c r="D1204" i="2"/>
  <c r="D1205" i="2"/>
  <c r="D1206" i="2"/>
  <c r="D1207" i="2"/>
  <c r="D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B562" i="2"/>
  <c r="B563" i="2"/>
  <c r="B564" i="2"/>
  <c r="B565" i="2"/>
  <c r="B566" i="2"/>
  <c r="B567" i="2"/>
  <c r="B568" i="2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2" i="2"/>
  <c r="B703" i="2"/>
  <c r="B704" i="2"/>
  <c r="B705" i="2"/>
  <c r="B706" i="2"/>
  <c r="B707" i="2"/>
  <c r="B708" i="2"/>
  <c r="B709" i="2"/>
  <c r="B710" i="2"/>
  <c r="B711" i="2"/>
  <c r="B712" i="2"/>
  <c r="B713" i="2"/>
  <c r="B714" i="2"/>
  <c r="B715" i="2"/>
  <c r="B716" i="2"/>
  <c r="B717" i="2"/>
  <c r="B718" i="2"/>
  <c r="B719" i="2"/>
  <c r="B720" i="2"/>
  <c r="B721" i="2"/>
  <c r="B722" i="2"/>
  <c r="B723" i="2"/>
  <c r="B724" i="2"/>
  <c r="B725" i="2"/>
  <c r="B726" i="2"/>
  <c r="B727" i="2"/>
  <c r="B728" i="2"/>
  <c r="B729" i="2"/>
  <c r="B730" i="2"/>
  <c r="B731" i="2"/>
  <c r="B732" i="2"/>
  <c r="B733" i="2"/>
  <c r="B734" i="2"/>
  <c r="B735" i="2"/>
  <c r="B736" i="2"/>
  <c r="B737" i="2"/>
  <c r="B738" i="2"/>
  <c r="B739" i="2"/>
  <c r="B740" i="2"/>
  <c r="B741" i="2"/>
  <c r="B742" i="2"/>
  <c r="B743" i="2"/>
  <c r="B744" i="2"/>
  <c r="B745" i="2"/>
  <c r="B746" i="2"/>
  <c r="B747" i="2"/>
  <c r="B748" i="2"/>
  <c r="B749" i="2"/>
  <c r="B750" i="2"/>
  <c r="B751" i="2"/>
  <c r="B752" i="2"/>
  <c r="B753" i="2"/>
  <c r="B754" i="2"/>
  <c r="B755" i="2"/>
  <c r="B756" i="2"/>
  <c r="B757" i="2"/>
  <c r="B758" i="2"/>
  <c r="B759" i="2"/>
  <c r="B760" i="2"/>
  <c r="B761" i="2"/>
  <c r="B762" i="2"/>
  <c r="B763" i="2"/>
  <c r="B764" i="2"/>
  <c r="B765" i="2"/>
  <c r="B766" i="2"/>
  <c r="B767" i="2"/>
  <c r="B768" i="2"/>
  <c r="B769" i="2"/>
  <c r="B770" i="2"/>
  <c r="B771" i="2"/>
  <c r="B772" i="2"/>
  <c r="B773" i="2"/>
  <c r="B774" i="2"/>
  <c r="B775" i="2"/>
  <c r="B776" i="2"/>
  <c r="B777" i="2"/>
  <c r="B778" i="2"/>
  <c r="B779" i="2"/>
  <c r="B780" i="2"/>
  <c r="B781" i="2"/>
  <c r="B782" i="2"/>
  <c r="B783" i="2"/>
  <c r="B784" i="2"/>
  <c r="B785" i="2"/>
  <c r="B786" i="2"/>
  <c r="B787" i="2"/>
  <c r="B788" i="2"/>
  <c r="B789" i="2"/>
  <c r="B790" i="2"/>
  <c r="B791" i="2"/>
  <c r="B792" i="2"/>
  <c r="B793" i="2"/>
  <c r="B794" i="2"/>
  <c r="B795" i="2"/>
  <c r="B796" i="2"/>
  <c r="B797" i="2"/>
  <c r="B798" i="2"/>
  <c r="B799" i="2"/>
  <c r="B800" i="2"/>
  <c r="B801" i="2"/>
  <c r="B802" i="2"/>
  <c r="B803" i="2"/>
  <c r="B804" i="2"/>
  <c r="B805" i="2"/>
  <c r="B806" i="2"/>
  <c r="B807" i="2"/>
  <c r="B808" i="2"/>
  <c r="B809" i="2"/>
  <c r="B810" i="2"/>
  <c r="B811" i="2"/>
  <c r="B812" i="2"/>
  <c r="B813" i="2"/>
  <c r="B814" i="2"/>
  <c r="B815" i="2"/>
  <c r="B816" i="2"/>
  <c r="B817" i="2"/>
  <c r="B818" i="2"/>
  <c r="B819" i="2"/>
  <c r="B820" i="2"/>
  <c r="B821" i="2"/>
  <c r="B822" i="2"/>
  <c r="B823" i="2"/>
  <c r="B824" i="2"/>
  <c r="B825" i="2"/>
  <c r="B826" i="2"/>
  <c r="B827" i="2"/>
  <c r="B828" i="2"/>
  <c r="B829" i="2"/>
  <c r="B830" i="2"/>
  <c r="B831" i="2"/>
  <c r="B832" i="2"/>
  <c r="B833" i="2"/>
  <c r="B834" i="2"/>
  <c r="B835" i="2"/>
  <c r="B836" i="2"/>
  <c r="B837" i="2"/>
  <c r="B838" i="2"/>
  <c r="B839" i="2"/>
  <c r="B840" i="2"/>
  <c r="B841" i="2"/>
  <c r="B842" i="2"/>
  <c r="B843" i="2"/>
  <c r="B844" i="2"/>
  <c r="B845" i="2"/>
  <c r="B846" i="2"/>
  <c r="B847" i="2"/>
  <c r="B848" i="2"/>
  <c r="B849" i="2"/>
  <c r="B850" i="2"/>
  <c r="B851" i="2"/>
  <c r="B852" i="2"/>
  <c r="B853" i="2"/>
  <c r="B854" i="2"/>
  <c r="B855" i="2"/>
  <c r="B856" i="2"/>
  <c r="B857" i="2"/>
  <c r="B858" i="2"/>
  <c r="B859" i="2"/>
  <c r="B860" i="2"/>
  <c r="B861" i="2"/>
  <c r="B862" i="2"/>
  <c r="B863" i="2"/>
  <c r="B864" i="2"/>
  <c r="B865" i="2"/>
  <c r="B866" i="2"/>
  <c r="B867" i="2"/>
  <c r="B868" i="2"/>
  <c r="B869" i="2"/>
  <c r="B870" i="2"/>
  <c r="B871" i="2"/>
  <c r="B872" i="2"/>
  <c r="B873" i="2"/>
  <c r="B874" i="2"/>
  <c r="B875" i="2"/>
  <c r="B876" i="2"/>
  <c r="B877" i="2"/>
  <c r="B878" i="2"/>
  <c r="B879" i="2"/>
  <c r="B880" i="2"/>
  <c r="B881" i="2"/>
  <c r="B882" i="2"/>
  <c r="B883" i="2"/>
  <c r="B884" i="2"/>
  <c r="B885" i="2"/>
  <c r="B886" i="2"/>
  <c r="B887" i="2"/>
  <c r="B888" i="2"/>
  <c r="B889" i="2"/>
  <c r="B890" i="2"/>
  <c r="B891" i="2"/>
  <c r="B892" i="2"/>
  <c r="B893" i="2"/>
  <c r="B894" i="2"/>
  <c r="B895" i="2"/>
  <c r="B896" i="2"/>
  <c r="B897" i="2"/>
  <c r="B898" i="2"/>
  <c r="B899" i="2"/>
  <c r="B900" i="2"/>
  <c r="B901" i="2"/>
  <c r="B902" i="2"/>
  <c r="B903" i="2"/>
  <c r="B904" i="2"/>
  <c r="B905" i="2"/>
  <c r="B906" i="2"/>
  <c r="B907" i="2"/>
  <c r="B908" i="2"/>
  <c r="B909" i="2"/>
  <c r="B910" i="2"/>
  <c r="B911" i="2"/>
  <c r="B912" i="2"/>
  <c r="B913" i="2"/>
  <c r="B914" i="2"/>
  <c r="B915" i="2"/>
  <c r="B916" i="2"/>
  <c r="B917" i="2"/>
  <c r="B918" i="2"/>
  <c r="B919" i="2"/>
  <c r="B920" i="2"/>
  <c r="B921" i="2"/>
  <c r="B922" i="2"/>
  <c r="B923" i="2"/>
  <c r="B924" i="2"/>
  <c r="B925" i="2"/>
  <c r="B926" i="2"/>
  <c r="B927" i="2"/>
  <c r="B928" i="2"/>
  <c r="B929" i="2"/>
  <c r="B930" i="2"/>
  <c r="B931" i="2"/>
  <c r="B932" i="2"/>
  <c r="B933" i="2"/>
  <c r="B934" i="2"/>
  <c r="B935" i="2"/>
  <c r="B936" i="2"/>
  <c r="B937" i="2"/>
  <c r="B938" i="2"/>
  <c r="B939" i="2"/>
  <c r="B940" i="2"/>
  <c r="B941" i="2"/>
  <c r="B942" i="2"/>
  <c r="B943" i="2"/>
  <c r="B944" i="2"/>
  <c r="B945" i="2"/>
  <c r="B946" i="2"/>
  <c r="B947" i="2"/>
  <c r="B948" i="2"/>
  <c r="B949" i="2"/>
  <c r="B950" i="2"/>
  <c r="B951" i="2"/>
  <c r="B952" i="2"/>
  <c r="B953" i="2"/>
  <c r="B954" i="2"/>
  <c r="B955" i="2"/>
  <c r="B956" i="2"/>
  <c r="B957" i="2"/>
  <c r="B958" i="2"/>
  <c r="B959" i="2"/>
  <c r="B960" i="2"/>
  <c r="B961" i="2"/>
  <c r="B962" i="2"/>
  <c r="B963" i="2"/>
  <c r="B964" i="2"/>
  <c r="B965" i="2"/>
  <c r="B966" i="2"/>
  <c r="B967" i="2"/>
  <c r="B968" i="2"/>
  <c r="B969" i="2"/>
  <c r="B970" i="2"/>
  <c r="B971" i="2"/>
  <c r="B972" i="2"/>
  <c r="B973" i="2"/>
  <c r="B974" i="2"/>
  <c r="B975" i="2"/>
  <c r="B976" i="2"/>
  <c r="B977" i="2"/>
  <c r="B978" i="2"/>
  <c r="B979" i="2"/>
  <c r="B980" i="2"/>
  <c r="B981" i="2"/>
  <c r="B982" i="2"/>
  <c r="B983" i="2"/>
  <c r="B984" i="2"/>
  <c r="B985" i="2"/>
  <c r="B986" i="2"/>
  <c r="B987" i="2"/>
  <c r="B988" i="2"/>
  <c r="B989" i="2"/>
  <c r="B990" i="2"/>
  <c r="B991" i="2"/>
  <c r="B992" i="2"/>
  <c r="B993" i="2"/>
  <c r="B994" i="2"/>
  <c r="B995" i="2"/>
  <c r="B996" i="2"/>
  <c r="B997" i="2"/>
  <c r="B998" i="2"/>
  <c r="B999" i="2"/>
  <c r="B1000" i="2"/>
  <c r="B1001" i="2"/>
  <c r="B1002" i="2"/>
  <c r="B1003" i="2"/>
  <c r="B1004" i="2"/>
  <c r="B1005" i="2"/>
  <c r="B1006" i="2"/>
  <c r="B1007" i="2"/>
  <c r="B1008" i="2"/>
  <c r="B1009" i="2"/>
  <c r="B1010" i="2"/>
  <c r="B1011" i="2"/>
  <c r="B1012" i="2"/>
  <c r="B1013" i="2"/>
  <c r="B1014" i="2"/>
  <c r="B1015" i="2"/>
  <c r="B1016" i="2"/>
  <c r="B1017" i="2"/>
  <c r="B1018" i="2"/>
  <c r="B1019" i="2"/>
  <c r="B1020" i="2"/>
  <c r="B1021" i="2"/>
  <c r="B1022" i="2"/>
  <c r="B1023" i="2"/>
  <c r="B1024" i="2"/>
  <c r="B1025" i="2"/>
  <c r="B1026" i="2"/>
  <c r="B1027" i="2"/>
  <c r="B1028" i="2"/>
  <c r="B1029" i="2"/>
  <c r="B1030" i="2"/>
  <c r="B1031" i="2"/>
  <c r="B1032" i="2"/>
  <c r="B1033" i="2"/>
  <c r="B1034" i="2"/>
  <c r="B1035" i="2"/>
  <c r="B1036" i="2"/>
  <c r="B1037" i="2"/>
  <c r="B1038" i="2"/>
  <c r="B1039" i="2"/>
  <c r="B1040" i="2"/>
  <c r="B1041" i="2"/>
  <c r="B1042" i="2"/>
  <c r="B1043" i="2"/>
  <c r="B1044" i="2"/>
  <c r="B1045" i="2"/>
  <c r="B1046" i="2"/>
  <c r="B1047" i="2"/>
  <c r="B1048" i="2"/>
  <c r="B1049" i="2"/>
  <c r="B1050" i="2"/>
  <c r="B1051" i="2"/>
  <c r="B1052" i="2"/>
  <c r="B1053" i="2"/>
  <c r="B1054" i="2"/>
  <c r="B1055" i="2"/>
  <c r="B1056" i="2"/>
  <c r="B1057" i="2"/>
  <c r="B1058" i="2"/>
  <c r="B1059" i="2"/>
  <c r="B1060" i="2"/>
  <c r="B1061" i="2"/>
  <c r="B1062" i="2"/>
  <c r="B1063" i="2"/>
  <c r="B1064" i="2"/>
  <c r="B1065" i="2"/>
  <c r="B1066" i="2"/>
  <c r="B1067" i="2"/>
  <c r="B1068" i="2"/>
  <c r="B1069" i="2"/>
  <c r="B1070" i="2"/>
  <c r="B1071" i="2"/>
  <c r="B1072" i="2"/>
  <c r="B1073" i="2"/>
  <c r="B1074" i="2"/>
  <c r="B1075" i="2"/>
  <c r="B1076" i="2"/>
  <c r="B1077" i="2"/>
  <c r="B1078" i="2"/>
  <c r="B1079" i="2"/>
  <c r="B1080" i="2"/>
  <c r="B1081" i="2"/>
  <c r="B1082" i="2"/>
  <c r="B1083" i="2"/>
  <c r="B1084" i="2"/>
  <c r="B1085" i="2"/>
  <c r="B1086" i="2"/>
  <c r="B1087" i="2"/>
  <c r="B1088" i="2"/>
  <c r="B1089" i="2"/>
  <c r="B1090" i="2"/>
  <c r="B1091" i="2"/>
  <c r="B1092" i="2"/>
  <c r="B1093" i="2"/>
  <c r="B1094" i="2"/>
  <c r="B1095" i="2"/>
  <c r="B1096" i="2"/>
  <c r="B1097" i="2"/>
  <c r="B1098" i="2"/>
  <c r="B1099" i="2"/>
  <c r="B1100" i="2"/>
  <c r="B1101" i="2"/>
  <c r="B1102" i="2"/>
  <c r="B1103" i="2"/>
  <c r="B1104" i="2"/>
  <c r="B1105" i="2"/>
  <c r="B1106" i="2"/>
  <c r="B1107" i="2"/>
  <c r="B1108" i="2"/>
  <c r="B1109" i="2"/>
  <c r="B1110" i="2"/>
  <c r="B1111" i="2"/>
  <c r="B1112" i="2"/>
  <c r="B1113" i="2"/>
  <c r="B1114" i="2"/>
  <c r="B1115" i="2"/>
  <c r="B1116" i="2"/>
  <c r="B1117" i="2"/>
  <c r="B1118" i="2"/>
  <c r="B1119" i="2"/>
  <c r="B1120" i="2"/>
  <c r="B1121" i="2"/>
  <c r="B1122" i="2"/>
  <c r="B1123" i="2"/>
  <c r="B1124" i="2"/>
  <c r="B1125" i="2"/>
  <c r="B1126" i="2"/>
  <c r="B1127" i="2"/>
  <c r="B1128" i="2"/>
  <c r="B1129" i="2"/>
  <c r="B1130" i="2"/>
  <c r="B1131" i="2"/>
  <c r="B1132" i="2"/>
  <c r="B1133" i="2"/>
  <c r="B1134" i="2"/>
  <c r="B1135" i="2"/>
  <c r="B1136" i="2"/>
  <c r="B1137" i="2"/>
  <c r="B1138" i="2"/>
  <c r="B1139" i="2"/>
  <c r="B1140" i="2"/>
  <c r="B1141" i="2"/>
  <c r="B1142" i="2"/>
  <c r="B1143" i="2"/>
  <c r="B1144" i="2"/>
  <c r="B1145" i="2"/>
  <c r="B1146" i="2"/>
  <c r="B1147" i="2"/>
  <c r="B1148" i="2"/>
  <c r="B1149" i="2"/>
  <c r="B1150" i="2"/>
  <c r="B1151" i="2"/>
  <c r="B1152" i="2"/>
  <c r="B1153" i="2"/>
  <c r="B1154" i="2"/>
  <c r="B1155" i="2"/>
  <c r="B1156" i="2"/>
  <c r="B1157" i="2"/>
  <c r="B1158" i="2"/>
  <c r="B1159" i="2"/>
  <c r="B1160" i="2"/>
  <c r="B1161" i="2"/>
  <c r="B1162" i="2"/>
  <c r="B1163" i="2"/>
  <c r="B1164" i="2"/>
  <c r="B1165" i="2"/>
  <c r="B1166" i="2"/>
  <c r="B1167" i="2"/>
  <c r="B1168" i="2"/>
  <c r="B1169" i="2"/>
  <c r="B1170" i="2"/>
  <c r="B1171" i="2"/>
  <c r="B1172" i="2"/>
  <c r="B1173" i="2"/>
  <c r="B1174" i="2"/>
  <c r="B1175" i="2"/>
  <c r="B1176" i="2"/>
  <c r="B1177" i="2"/>
  <c r="B1178" i="2"/>
  <c r="B1179" i="2"/>
  <c r="B1180" i="2"/>
  <c r="B1181" i="2"/>
  <c r="B1182" i="2"/>
  <c r="B1183" i="2"/>
  <c r="B1184" i="2"/>
  <c r="B1185" i="2"/>
  <c r="B1186" i="2"/>
  <c r="B1187" i="2"/>
  <c r="B1188" i="2"/>
  <c r="B1189" i="2"/>
  <c r="B1190" i="2"/>
  <c r="B1191" i="2"/>
  <c r="B1192" i="2"/>
  <c r="B1193" i="2"/>
  <c r="B1194" i="2"/>
  <c r="B1195" i="2"/>
  <c r="B1196" i="2"/>
  <c r="B1197" i="2"/>
  <c r="B1198" i="2"/>
  <c r="B1199" i="2"/>
  <c r="B1200" i="2"/>
  <c r="B1201" i="2"/>
  <c r="B1202" i="2"/>
  <c r="B1203" i="2"/>
  <c r="B1204" i="2"/>
  <c r="B1205" i="2"/>
  <c r="B1206" i="2"/>
  <c r="B1207" i="2"/>
  <c r="B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C731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C777" i="2"/>
  <c r="C778" i="2"/>
  <c r="C779" i="2"/>
  <c r="C780" i="2"/>
  <c r="C781" i="2"/>
  <c r="C782" i="2"/>
  <c r="C783" i="2"/>
  <c r="C784" i="2"/>
  <c r="C785" i="2"/>
  <c r="C786" i="2"/>
  <c r="C787" i="2"/>
  <c r="C788" i="2"/>
  <c r="C789" i="2"/>
  <c r="C790" i="2"/>
  <c r="C791" i="2"/>
  <c r="C792" i="2"/>
  <c r="C793" i="2"/>
  <c r="C794" i="2"/>
  <c r="C795" i="2"/>
  <c r="C796" i="2"/>
  <c r="C797" i="2"/>
  <c r="C798" i="2"/>
  <c r="C799" i="2"/>
  <c r="C800" i="2"/>
  <c r="C801" i="2"/>
  <c r="C802" i="2"/>
  <c r="C803" i="2"/>
  <c r="C804" i="2"/>
  <c r="C805" i="2"/>
  <c r="C806" i="2"/>
  <c r="C807" i="2"/>
  <c r="C808" i="2"/>
  <c r="C809" i="2"/>
  <c r="C810" i="2"/>
  <c r="C811" i="2"/>
  <c r="C812" i="2"/>
  <c r="C813" i="2"/>
  <c r="C814" i="2"/>
  <c r="C815" i="2"/>
  <c r="C816" i="2"/>
  <c r="C817" i="2"/>
  <c r="C818" i="2"/>
  <c r="C819" i="2"/>
  <c r="C820" i="2"/>
  <c r="C821" i="2"/>
  <c r="C822" i="2"/>
  <c r="C823" i="2"/>
  <c r="C824" i="2"/>
  <c r="C825" i="2"/>
  <c r="C826" i="2"/>
  <c r="C827" i="2"/>
  <c r="C828" i="2"/>
  <c r="C829" i="2"/>
  <c r="C830" i="2"/>
  <c r="C831" i="2"/>
  <c r="C832" i="2"/>
  <c r="C833" i="2"/>
  <c r="C834" i="2"/>
  <c r="C835" i="2"/>
  <c r="C836" i="2"/>
  <c r="C837" i="2"/>
  <c r="C838" i="2"/>
  <c r="C839" i="2"/>
  <c r="C840" i="2"/>
  <c r="C841" i="2"/>
  <c r="C842" i="2"/>
  <c r="C843" i="2"/>
  <c r="C844" i="2"/>
  <c r="C845" i="2"/>
  <c r="C846" i="2"/>
  <c r="C847" i="2"/>
  <c r="C848" i="2"/>
  <c r="C849" i="2"/>
  <c r="C850" i="2"/>
  <c r="C851" i="2"/>
  <c r="C852" i="2"/>
  <c r="C853" i="2"/>
  <c r="C854" i="2"/>
  <c r="C855" i="2"/>
  <c r="C856" i="2"/>
  <c r="C857" i="2"/>
  <c r="C858" i="2"/>
  <c r="C859" i="2"/>
  <c r="C860" i="2"/>
  <c r="C861" i="2"/>
  <c r="C862" i="2"/>
  <c r="C863" i="2"/>
  <c r="C864" i="2"/>
  <c r="C865" i="2"/>
  <c r="C866" i="2"/>
  <c r="C867" i="2"/>
  <c r="C868" i="2"/>
  <c r="C869" i="2"/>
  <c r="C870" i="2"/>
  <c r="C871" i="2"/>
  <c r="C872" i="2"/>
  <c r="C873" i="2"/>
  <c r="C874" i="2"/>
  <c r="C875" i="2"/>
  <c r="C876" i="2"/>
  <c r="C877" i="2"/>
  <c r="C878" i="2"/>
  <c r="C879" i="2"/>
  <c r="C880" i="2"/>
  <c r="C881" i="2"/>
  <c r="C882" i="2"/>
  <c r="C883" i="2"/>
  <c r="C884" i="2"/>
  <c r="C885" i="2"/>
  <c r="C886" i="2"/>
  <c r="C887" i="2"/>
  <c r="C888" i="2"/>
  <c r="C889" i="2"/>
  <c r="C890" i="2"/>
  <c r="C891" i="2"/>
  <c r="C892" i="2"/>
  <c r="C893" i="2"/>
  <c r="C894" i="2"/>
  <c r="C895" i="2"/>
  <c r="C896" i="2"/>
  <c r="C897" i="2"/>
  <c r="C898" i="2"/>
  <c r="C899" i="2"/>
  <c r="C900" i="2"/>
  <c r="C901" i="2"/>
  <c r="C902" i="2"/>
  <c r="C903" i="2"/>
  <c r="C904" i="2"/>
  <c r="C905" i="2"/>
  <c r="C906" i="2"/>
  <c r="C907" i="2"/>
  <c r="C908" i="2"/>
  <c r="C909" i="2"/>
  <c r="C910" i="2"/>
  <c r="C911" i="2"/>
  <c r="C912" i="2"/>
  <c r="C913" i="2"/>
  <c r="C914" i="2"/>
  <c r="C915" i="2"/>
  <c r="C916" i="2"/>
  <c r="C917" i="2"/>
  <c r="C918" i="2"/>
  <c r="C919" i="2"/>
  <c r="C920" i="2"/>
  <c r="C921" i="2"/>
  <c r="C922" i="2"/>
  <c r="C923" i="2"/>
  <c r="C924" i="2"/>
  <c r="C925" i="2"/>
  <c r="C926" i="2"/>
  <c r="C927" i="2"/>
  <c r="C928" i="2"/>
  <c r="C929" i="2"/>
  <c r="C930" i="2"/>
  <c r="C931" i="2"/>
  <c r="C932" i="2"/>
  <c r="C933" i="2"/>
  <c r="C934" i="2"/>
  <c r="C935" i="2"/>
  <c r="C936" i="2"/>
  <c r="C937" i="2"/>
  <c r="C938" i="2"/>
  <c r="C939" i="2"/>
  <c r="C940" i="2"/>
  <c r="C941" i="2"/>
  <c r="C942" i="2"/>
  <c r="C943" i="2"/>
  <c r="C944" i="2"/>
  <c r="C945" i="2"/>
  <c r="C946" i="2"/>
  <c r="C947" i="2"/>
  <c r="C948" i="2"/>
  <c r="C949" i="2"/>
  <c r="C950" i="2"/>
  <c r="C951" i="2"/>
  <c r="C952" i="2"/>
  <c r="C953" i="2"/>
  <c r="C954" i="2"/>
  <c r="C955" i="2"/>
  <c r="C956" i="2"/>
  <c r="C957" i="2"/>
  <c r="C958" i="2"/>
  <c r="C959" i="2"/>
  <c r="C960" i="2"/>
  <c r="C961" i="2"/>
  <c r="C962" i="2"/>
  <c r="C963" i="2"/>
  <c r="C964" i="2"/>
  <c r="C965" i="2"/>
  <c r="C966" i="2"/>
  <c r="C967" i="2"/>
  <c r="C968" i="2"/>
  <c r="C969" i="2"/>
  <c r="C970" i="2"/>
  <c r="C971" i="2"/>
  <c r="C972" i="2"/>
  <c r="C973" i="2"/>
  <c r="C974" i="2"/>
  <c r="C975" i="2"/>
  <c r="C976" i="2"/>
  <c r="C977" i="2"/>
  <c r="C978" i="2"/>
  <c r="C979" i="2"/>
  <c r="C980" i="2"/>
  <c r="C981" i="2"/>
  <c r="C982" i="2"/>
  <c r="C983" i="2"/>
  <c r="C984" i="2"/>
  <c r="C985" i="2"/>
  <c r="C986" i="2"/>
  <c r="C987" i="2"/>
  <c r="C988" i="2"/>
  <c r="C989" i="2"/>
  <c r="C990" i="2"/>
  <c r="C991" i="2"/>
  <c r="C992" i="2"/>
  <c r="C993" i="2"/>
  <c r="C994" i="2"/>
  <c r="C995" i="2"/>
  <c r="C996" i="2"/>
  <c r="C997" i="2"/>
  <c r="C998" i="2"/>
  <c r="C999" i="2"/>
  <c r="C1000" i="2"/>
  <c r="C1001" i="2"/>
  <c r="C1002" i="2"/>
  <c r="C1003" i="2"/>
  <c r="C1004" i="2"/>
  <c r="C1005" i="2"/>
  <c r="C1006" i="2"/>
  <c r="C1007" i="2"/>
  <c r="C1008" i="2"/>
  <c r="C1009" i="2"/>
  <c r="C1010" i="2"/>
  <c r="C1011" i="2"/>
  <c r="C1012" i="2"/>
  <c r="C1013" i="2"/>
  <c r="C1014" i="2"/>
  <c r="C1015" i="2"/>
  <c r="C1016" i="2"/>
  <c r="C1017" i="2"/>
  <c r="C1018" i="2"/>
  <c r="C1019" i="2"/>
  <c r="C1020" i="2"/>
  <c r="C1021" i="2"/>
  <c r="C1022" i="2"/>
  <c r="C1023" i="2"/>
  <c r="C1024" i="2"/>
  <c r="C1025" i="2"/>
  <c r="C1026" i="2"/>
  <c r="C1027" i="2"/>
  <c r="C1028" i="2"/>
  <c r="C1029" i="2"/>
  <c r="C1030" i="2"/>
  <c r="C1031" i="2"/>
  <c r="C1032" i="2"/>
  <c r="C1033" i="2"/>
  <c r="C1034" i="2"/>
  <c r="C1035" i="2"/>
  <c r="C1036" i="2"/>
  <c r="C1037" i="2"/>
  <c r="C1038" i="2"/>
  <c r="C1039" i="2"/>
  <c r="C1040" i="2"/>
  <c r="C1041" i="2"/>
  <c r="C1042" i="2"/>
  <c r="C1043" i="2"/>
  <c r="C1044" i="2"/>
  <c r="C1045" i="2"/>
  <c r="C1046" i="2"/>
  <c r="C1047" i="2"/>
  <c r="C1048" i="2"/>
  <c r="C1049" i="2"/>
  <c r="C1050" i="2"/>
  <c r="C1051" i="2"/>
  <c r="C1052" i="2"/>
  <c r="C1053" i="2"/>
  <c r="C1054" i="2"/>
  <c r="C1055" i="2"/>
  <c r="C1056" i="2"/>
  <c r="C1057" i="2"/>
  <c r="C1058" i="2"/>
  <c r="C1059" i="2"/>
  <c r="C1060" i="2"/>
  <c r="C1061" i="2"/>
  <c r="C1062" i="2"/>
  <c r="C1063" i="2"/>
  <c r="C1064" i="2"/>
  <c r="C1065" i="2"/>
  <c r="C1066" i="2"/>
  <c r="C1067" i="2"/>
  <c r="C1068" i="2"/>
  <c r="C1069" i="2"/>
  <c r="C1070" i="2"/>
  <c r="C1071" i="2"/>
  <c r="C1072" i="2"/>
  <c r="C1073" i="2"/>
  <c r="C1074" i="2"/>
  <c r="C1075" i="2"/>
  <c r="C1076" i="2"/>
  <c r="C1077" i="2"/>
  <c r="C1078" i="2"/>
  <c r="C1079" i="2"/>
  <c r="C1080" i="2"/>
  <c r="C1081" i="2"/>
  <c r="C1082" i="2"/>
  <c r="C1083" i="2"/>
  <c r="C1084" i="2"/>
  <c r="C1085" i="2"/>
  <c r="C1086" i="2"/>
  <c r="C1087" i="2"/>
  <c r="C1088" i="2"/>
  <c r="C1089" i="2"/>
  <c r="C1090" i="2"/>
  <c r="C1091" i="2"/>
  <c r="C1092" i="2"/>
  <c r="C1093" i="2"/>
  <c r="C1094" i="2"/>
  <c r="C1095" i="2"/>
  <c r="C1096" i="2"/>
  <c r="C1097" i="2"/>
  <c r="C1098" i="2"/>
  <c r="C1099" i="2"/>
  <c r="C1100" i="2"/>
  <c r="C1101" i="2"/>
  <c r="C1102" i="2"/>
  <c r="C1103" i="2"/>
  <c r="C1104" i="2"/>
  <c r="C1105" i="2"/>
  <c r="C1106" i="2"/>
  <c r="C1107" i="2"/>
  <c r="C1108" i="2"/>
  <c r="C1109" i="2"/>
  <c r="C1110" i="2"/>
  <c r="C1111" i="2"/>
  <c r="C1112" i="2"/>
  <c r="C1113" i="2"/>
  <c r="C1114" i="2"/>
  <c r="C1115" i="2"/>
  <c r="C1116" i="2"/>
  <c r="C1117" i="2"/>
  <c r="C1118" i="2"/>
  <c r="C1119" i="2"/>
  <c r="C1120" i="2"/>
  <c r="C1121" i="2"/>
  <c r="C1122" i="2"/>
  <c r="C1123" i="2"/>
  <c r="C1124" i="2"/>
  <c r="C1125" i="2"/>
  <c r="C1126" i="2"/>
  <c r="C1127" i="2"/>
  <c r="C1128" i="2"/>
  <c r="C1129" i="2"/>
  <c r="C1130" i="2"/>
  <c r="C1131" i="2"/>
  <c r="C1132" i="2"/>
  <c r="C1133" i="2"/>
  <c r="C1134" i="2"/>
  <c r="C1135" i="2"/>
  <c r="C1136" i="2"/>
  <c r="C1137" i="2"/>
  <c r="C1138" i="2"/>
  <c r="C1139" i="2"/>
  <c r="C1140" i="2"/>
  <c r="C1141" i="2"/>
  <c r="C1142" i="2"/>
  <c r="C1143" i="2"/>
  <c r="C1144" i="2"/>
  <c r="C1145" i="2"/>
  <c r="C1146" i="2"/>
  <c r="C1147" i="2"/>
  <c r="C1148" i="2"/>
  <c r="C1149" i="2"/>
  <c r="C1150" i="2"/>
  <c r="C1151" i="2"/>
  <c r="C1152" i="2"/>
  <c r="C1153" i="2"/>
  <c r="C1154" i="2"/>
  <c r="C1155" i="2"/>
  <c r="C1156" i="2"/>
  <c r="C1157" i="2"/>
  <c r="C1158" i="2"/>
  <c r="C1159" i="2"/>
  <c r="C1160" i="2"/>
  <c r="C1161" i="2"/>
  <c r="C1162" i="2"/>
  <c r="C1163" i="2"/>
  <c r="C1164" i="2"/>
  <c r="C1165" i="2"/>
  <c r="C1166" i="2"/>
  <c r="C1167" i="2"/>
  <c r="C1168" i="2"/>
  <c r="C1169" i="2"/>
  <c r="C1170" i="2"/>
  <c r="C1171" i="2"/>
  <c r="C1172" i="2"/>
  <c r="C1173" i="2"/>
  <c r="C1174" i="2"/>
  <c r="C1175" i="2"/>
  <c r="C1176" i="2"/>
  <c r="C1177" i="2"/>
  <c r="C1178" i="2"/>
  <c r="C1179" i="2"/>
  <c r="C1180" i="2"/>
  <c r="C1181" i="2"/>
  <c r="C1182" i="2"/>
  <c r="C1183" i="2"/>
  <c r="C1184" i="2"/>
  <c r="C1185" i="2"/>
  <c r="C1186" i="2"/>
  <c r="C1187" i="2"/>
  <c r="C1188" i="2"/>
  <c r="C1189" i="2"/>
  <c r="C1190" i="2"/>
  <c r="C1191" i="2"/>
  <c r="C1192" i="2"/>
  <c r="C1193" i="2"/>
  <c r="C1194" i="2"/>
  <c r="C1195" i="2"/>
  <c r="C1196" i="2"/>
  <c r="C1197" i="2"/>
  <c r="C1198" i="2"/>
  <c r="C1199" i="2"/>
  <c r="C1200" i="2"/>
  <c r="C1201" i="2"/>
  <c r="C1202" i="2"/>
  <c r="C1203" i="2"/>
  <c r="C1204" i="2"/>
  <c r="C1205" i="2"/>
  <c r="C1206" i="2"/>
  <c r="C1207" i="2"/>
  <c r="C2" i="2"/>
  <c r="A1138" i="2"/>
  <c r="A1139" i="2"/>
  <c r="A1140" i="2"/>
  <c r="A1141" i="2"/>
  <c r="A1142" i="2"/>
  <c r="A1143" i="2"/>
  <c r="A1144" i="2"/>
  <c r="A1145" i="2"/>
  <c r="A1146" i="2"/>
  <c r="A1147" i="2"/>
  <c r="A1148" i="2"/>
  <c r="A1149" i="2"/>
  <c r="A1150" i="2"/>
  <c r="A1151" i="2"/>
  <c r="A1152" i="2"/>
  <c r="A1153" i="2"/>
  <c r="A1154" i="2"/>
  <c r="A1155" i="2"/>
  <c r="A1156" i="2"/>
  <c r="A1157" i="2"/>
  <c r="A1158" i="2"/>
  <c r="A1159" i="2"/>
  <c r="A1160" i="2"/>
  <c r="A1161" i="2"/>
  <c r="A1162" i="2"/>
  <c r="A1163" i="2"/>
  <c r="A1164" i="2"/>
  <c r="A1165" i="2"/>
  <c r="A1166" i="2"/>
  <c r="A1167" i="2"/>
  <c r="A1168" i="2"/>
  <c r="A1169" i="2"/>
  <c r="A1170" i="2"/>
  <c r="A1171" i="2"/>
  <c r="A1172" i="2"/>
  <c r="A1173" i="2"/>
  <c r="A1174" i="2"/>
  <c r="A1175" i="2"/>
  <c r="A1176" i="2"/>
  <c r="A1177" i="2"/>
  <c r="A1178" i="2"/>
  <c r="A1179" i="2"/>
  <c r="A1180" i="2"/>
  <c r="A1181" i="2"/>
  <c r="A1182" i="2"/>
  <c r="A1183" i="2"/>
  <c r="A1184" i="2"/>
  <c r="A1185" i="2"/>
  <c r="A1186" i="2"/>
  <c r="A1187" i="2"/>
  <c r="A1188" i="2"/>
  <c r="A1189" i="2"/>
  <c r="A1190" i="2"/>
  <c r="A1191" i="2"/>
  <c r="A1192" i="2"/>
  <c r="A1193" i="2"/>
  <c r="A1194" i="2"/>
  <c r="A1195" i="2"/>
  <c r="A1196" i="2"/>
  <c r="A1197" i="2"/>
  <c r="A1198" i="2"/>
  <c r="A1199" i="2"/>
  <c r="A1200" i="2"/>
  <c r="A1201" i="2"/>
  <c r="A1202" i="2"/>
  <c r="A1203" i="2"/>
  <c r="A1204" i="2"/>
  <c r="A1205" i="2"/>
  <c r="A1206" i="2"/>
  <c r="A1207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8" i="2"/>
  <c r="A979" i="2"/>
  <c r="A980" i="2"/>
  <c r="A981" i="2"/>
  <c r="A982" i="2"/>
  <c r="A983" i="2"/>
  <c r="A984" i="2"/>
  <c r="A985" i="2"/>
  <c r="A986" i="2"/>
  <c r="A987" i="2"/>
  <c r="A988" i="2"/>
  <c r="A989" i="2"/>
  <c r="A990" i="2"/>
  <c r="A991" i="2"/>
  <c r="A992" i="2"/>
  <c r="A993" i="2"/>
  <c r="A994" i="2"/>
  <c r="A995" i="2"/>
  <c r="A996" i="2"/>
  <c r="A997" i="2"/>
  <c r="A998" i="2"/>
  <c r="A999" i="2"/>
  <c r="A1000" i="2"/>
  <c r="A1001" i="2"/>
  <c r="A1002" i="2"/>
  <c r="A1003" i="2"/>
  <c r="A1004" i="2"/>
  <c r="A1005" i="2"/>
  <c r="A1006" i="2"/>
  <c r="A1007" i="2"/>
  <c r="A1008" i="2"/>
  <c r="A1009" i="2"/>
  <c r="A1010" i="2"/>
  <c r="A1011" i="2"/>
  <c r="A1012" i="2"/>
  <c r="A1013" i="2"/>
  <c r="A1014" i="2"/>
  <c r="A1015" i="2"/>
  <c r="A1016" i="2"/>
  <c r="A1017" i="2"/>
  <c r="A1018" i="2"/>
  <c r="A1019" i="2"/>
  <c r="A1020" i="2"/>
  <c r="A1021" i="2"/>
  <c r="A1022" i="2"/>
  <c r="A1023" i="2"/>
  <c r="A1024" i="2"/>
  <c r="A1025" i="2"/>
  <c r="A1026" i="2"/>
  <c r="A1027" i="2"/>
  <c r="A1028" i="2"/>
  <c r="A1029" i="2"/>
  <c r="A1030" i="2"/>
  <c r="A1031" i="2"/>
  <c r="A1032" i="2"/>
  <c r="A1033" i="2"/>
  <c r="A1034" i="2"/>
  <c r="A1035" i="2"/>
  <c r="A1036" i="2"/>
  <c r="A1037" i="2"/>
  <c r="A1038" i="2"/>
  <c r="A1039" i="2"/>
  <c r="A1040" i="2"/>
  <c r="A1041" i="2"/>
  <c r="A1042" i="2"/>
  <c r="A1043" i="2"/>
  <c r="A1044" i="2"/>
  <c r="A1045" i="2"/>
  <c r="A1046" i="2"/>
  <c r="A1047" i="2"/>
  <c r="A1048" i="2"/>
  <c r="A1049" i="2"/>
  <c r="A1050" i="2"/>
  <c r="A1051" i="2"/>
  <c r="A1052" i="2"/>
  <c r="A1053" i="2"/>
  <c r="A1054" i="2"/>
  <c r="A1055" i="2"/>
  <c r="A1056" i="2"/>
  <c r="A1057" i="2"/>
  <c r="A1058" i="2"/>
  <c r="A1059" i="2"/>
  <c r="A1060" i="2"/>
  <c r="A1061" i="2"/>
  <c r="A1062" i="2"/>
  <c r="A1063" i="2"/>
  <c r="A1064" i="2"/>
  <c r="A1065" i="2"/>
  <c r="A1066" i="2"/>
  <c r="A1067" i="2"/>
  <c r="A1068" i="2"/>
  <c r="A1069" i="2"/>
  <c r="A1070" i="2"/>
  <c r="A1071" i="2"/>
  <c r="A1072" i="2"/>
  <c r="A1073" i="2"/>
  <c r="A1074" i="2"/>
  <c r="A1075" i="2"/>
  <c r="A1076" i="2"/>
  <c r="A1077" i="2"/>
  <c r="A1078" i="2"/>
  <c r="A1079" i="2"/>
  <c r="A1080" i="2"/>
  <c r="A1081" i="2"/>
  <c r="A1082" i="2"/>
  <c r="A1083" i="2"/>
  <c r="A1084" i="2"/>
  <c r="A1085" i="2"/>
  <c r="A1086" i="2"/>
  <c r="A1087" i="2"/>
  <c r="A1088" i="2"/>
  <c r="A1089" i="2"/>
  <c r="A1090" i="2"/>
  <c r="A1091" i="2"/>
  <c r="A1092" i="2"/>
  <c r="A1093" i="2"/>
  <c r="A1094" i="2"/>
  <c r="A1095" i="2"/>
  <c r="A1096" i="2"/>
  <c r="A1097" i="2"/>
  <c r="A1098" i="2"/>
  <c r="A1099" i="2"/>
  <c r="A1100" i="2"/>
  <c r="A1101" i="2"/>
  <c r="A1102" i="2"/>
  <c r="A1103" i="2"/>
  <c r="A1104" i="2"/>
  <c r="A1105" i="2"/>
  <c r="A1106" i="2"/>
  <c r="A1107" i="2"/>
  <c r="A1108" i="2"/>
  <c r="A1109" i="2"/>
  <c r="A1110" i="2"/>
  <c r="A1111" i="2"/>
  <c r="A1112" i="2"/>
  <c r="A1113" i="2"/>
  <c r="A1114" i="2"/>
  <c r="A1115" i="2"/>
  <c r="A1116" i="2"/>
  <c r="A1117" i="2"/>
  <c r="A1118" i="2"/>
  <c r="A1119" i="2"/>
  <c r="A1120" i="2"/>
  <c r="A1121" i="2"/>
  <c r="A1122" i="2"/>
  <c r="A1123" i="2"/>
  <c r="A1124" i="2"/>
  <c r="A1125" i="2"/>
  <c r="A1126" i="2"/>
  <c r="A1127" i="2"/>
  <c r="A1128" i="2"/>
  <c r="A1129" i="2"/>
  <c r="A1130" i="2"/>
  <c r="A1131" i="2"/>
  <c r="A1132" i="2"/>
  <c r="A1133" i="2"/>
  <c r="A1134" i="2"/>
  <c r="A1135" i="2"/>
  <c r="A1136" i="2"/>
  <c r="A1137" i="2"/>
  <c r="A179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2" i="2"/>
  <c r="E9377" i="1"/>
</calcChain>
</file>

<file path=xl/connections.xml><?xml version="1.0" encoding="utf-8"?>
<connections xmlns="http://schemas.openxmlformats.org/spreadsheetml/2006/main">
  <connection id="1" name="find" type="6" refreshedVersion="5" background="1" saveData="1">
    <textPr codePage="866" sourceFile="D:\Documents\Biocomputing\2course\term4\block4\pr13\find.out" thousands=" ">
      <textFields>
        <textField/>
      </textFields>
    </textPr>
  </connection>
  <connection id="2" name="find11" type="6" refreshedVersion="5" background="1" saveData="1">
    <textPr codePage="866" sourceFile="D:\Documents\Biocomputing\2course\term4\block4\pr13\find.out" delimited="0" thousands=" ">
      <textFields count="4">
        <textField type="text"/>
        <textField type="text" position="54"/>
        <textField position="61"/>
        <textField position="72"/>
      </textFields>
    </textPr>
  </connection>
</connections>
</file>

<file path=xl/sharedStrings.xml><?xml version="1.0" encoding="utf-8"?>
<sst xmlns="http://schemas.openxmlformats.org/spreadsheetml/2006/main" count="25817" uniqueCount="10446">
  <si>
    <t>HMMER 2.3.2 (Oct 2003)</t>
  </si>
  <si>
    <t>Query HMM:   family</t>
  </si>
  <si>
    <t>Accession:   [none]</t>
  </si>
  <si>
    <t>Description: [none]</t>
  </si>
  <si>
    <t>Parsed for domains:</t>
  </si>
  <si>
    <t>Histogram of all scores:</t>
  </si>
  <si>
    <t>-----    ---    ---</t>
  </si>
  <si>
    <t>chi-sq statistic =     0.0000</t>
  </si>
  <si>
    <t>Total sequences searched: 1191</t>
  </si>
  <si>
    <t>Whole sequence top hits:</t>
  </si>
  <si>
    <t>tophits_s report:</t>
  </si>
  <si>
    <t>Domain top hits:</t>
  </si>
  <si>
    <t>Medicine</t>
  </si>
  <si>
    <t>- - - - -</t>
  </si>
  <si>
    <t>-</t>
  </si>
  <si>
    <t>Score</t>
  </si>
  <si>
    <t>E-value</t>
  </si>
  <si>
    <t>N</t>
  </si>
  <si>
    <t>-----</t>
  </si>
  <si>
    <t>-------</t>
  </si>
  <si>
    <t>---</t>
  </si>
  <si>
    <t>1.2e-39</t>
  </si>
  <si>
    <t>1.7e-39</t>
  </si>
  <si>
    <t>7.5e-39</t>
  </si>
  <si>
    <t>8.9e-39</t>
  </si>
  <si>
    <t>4.1e-38</t>
  </si>
  <si>
    <t>8.7e-37</t>
  </si>
  <si>
    <t>9.9e-37</t>
  </si>
  <si>
    <t>1.1e-35</t>
  </si>
  <si>
    <t>5.1e-35</t>
  </si>
  <si>
    <t>5.4e-35</t>
  </si>
  <si>
    <t>5.8e-35</t>
  </si>
  <si>
    <t>9.3e-35</t>
  </si>
  <si>
    <t>2.4e-34</t>
  </si>
  <si>
    <t>5.3e-32</t>
  </si>
  <si>
    <t>5.1e-27</t>
  </si>
  <si>
    <t>2.7e-23</t>
  </si>
  <si>
    <t>1.5e-22</t>
  </si>
  <si>
    <t>1.8e-15</t>
  </si>
  <si>
    <t>7.6e-15</t>
  </si>
  <si>
    <t>2.9e-14</t>
  </si>
  <si>
    <t>3.3e-14</t>
  </si>
  <si>
    <t>3.4e-14</t>
  </si>
  <si>
    <t>4.2e-14</t>
  </si>
  <si>
    <t>5.1e-14</t>
  </si>
  <si>
    <t>1.1e-13</t>
  </si>
  <si>
    <t>1.5e-13</t>
  </si>
  <si>
    <t>1.7e-13</t>
  </si>
  <si>
    <t>2.2e-13</t>
  </si>
  <si>
    <t>3.1e-13</t>
  </si>
  <si>
    <t>3.2e-13</t>
  </si>
  <si>
    <t>4.9e-13</t>
  </si>
  <si>
    <t>6.2e-13</t>
  </si>
  <si>
    <t>7.4e-13</t>
  </si>
  <si>
    <t>8.5e-13</t>
  </si>
  <si>
    <t>1.1e-12</t>
  </si>
  <si>
    <t>1.2e-12</t>
  </si>
  <si>
    <t>1.5e-12</t>
  </si>
  <si>
    <t>1.7e-12</t>
  </si>
  <si>
    <t>2.3e-12</t>
  </si>
  <si>
    <t>3.3e-12</t>
  </si>
  <si>
    <t>3.6e-12</t>
  </si>
  <si>
    <t>3.9e-12</t>
  </si>
  <si>
    <t>8.5e-12</t>
  </si>
  <si>
    <t>8.7e-12</t>
  </si>
  <si>
    <t>9.4e-12</t>
  </si>
  <si>
    <t>1.1e-11</t>
  </si>
  <si>
    <t>1.2e-11</t>
  </si>
  <si>
    <t>1.5e-11</t>
  </si>
  <si>
    <t>1.6e-11</t>
  </si>
  <si>
    <t>2.2e-11</t>
  </si>
  <si>
    <t>2.4e-11</t>
  </si>
  <si>
    <t>2.8e-11</t>
  </si>
  <si>
    <t>4.5e-11</t>
  </si>
  <si>
    <t>4.6e-11</t>
  </si>
  <si>
    <t>4.7e-11</t>
  </si>
  <si>
    <t>4.9e-11</t>
  </si>
  <si>
    <t>5.3e-11</t>
  </si>
  <si>
    <t>6.4e-11</t>
  </si>
  <si>
    <t>6.5e-11</t>
  </si>
  <si>
    <t>6.8e-11</t>
  </si>
  <si>
    <t>6.9e-11</t>
  </si>
  <si>
    <t>8.3e-11</t>
  </si>
  <si>
    <t>8.8e-11</t>
  </si>
  <si>
    <t>9.1e-11</t>
  </si>
  <si>
    <t>1.1e-10</t>
  </si>
  <si>
    <t>1.2e-10</t>
  </si>
  <si>
    <t>1.3e-10</t>
  </si>
  <si>
    <t>1.4e-10</t>
  </si>
  <si>
    <t>1.5e-10</t>
  </si>
  <si>
    <t>1.8e-10</t>
  </si>
  <si>
    <t>1.9e-10</t>
  </si>
  <si>
    <t>2.2e-10</t>
  </si>
  <si>
    <t>2.3e-10</t>
  </si>
  <si>
    <t>2.4e-10</t>
  </si>
  <si>
    <t>2.8e-10</t>
  </si>
  <si>
    <t>3.2e-10</t>
  </si>
  <si>
    <t>3.3e-10</t>
  </si>
  <si>
    <t>3.5e-10</t>
  </si>
  <si>
    <t>4.6e-10</t>
  </si>
  <si>
    <t>4.7e-10</t>
  </si>
  <si>
    <t>5.1e-10</t>
  </si>
  <si>
    <t>5.2e-10</t>
  </si>
  <si>
    <t>5.6e-10</t>
  </si>
  <si>
    <t>5.8e-10</t>
  </si>
  <si>
    <t>6.1e-10</t>
  </si>
  <si>
    <t>6.2e-10</t>
  </si>
  <si>
    <t>6.5e-10</t>
  </si>
  <si>
    <t>7.6e-10</t>
  </si>
  <si>
    <t>8.1e-10</t>
  </si>
  <si>
    <t>8.3e-10</t>
  </si>
  <si>
    <t>1.1e-09</t>
  </si>
  <si>
    <t>1.2e-09</t>
  </si>
  <si>
    <t>1.5e-09</t>
  </si>
  <si>
    <t>1.7e-09</t>
  </si>
  <si>
    <t>2.2e-09</t>
  </si>
  <si>
    <t>2.4e-09</t>
  </si>
  <si>
    <t>2.8e-09</t>
  </si>
  <si>
    <t>3.2e-09</t>
  </si>
  <si>
    <t>4.1e-09</t>
  </si>
  <si>
    <t>4.4e-09</t>
  </si>
  <si>
    <t>4.5e-09</t>
  </si>
  <si>
    <t>4.6e-09</t>
  </si>
  <si>
    <t>4.7e-09</t>
  </si>
  <si>
    <t>5.5e-09</t>
  </si>
  <si>
    <t>5.9e-09</t>
  </si>
  <si>
    <t>6.7e-09</t>
  </si>
  <si>
    <t>7.2e-09</t>
  </si>
  <si>
    <t>7.8e-09</t>
  </si>
  <si>
    <t>8.4e-09</t>
  </si>
  <si>
    <t>8.6e-09</t>
  </si>
  <si>
    <t>9.8e-09</t>
  </si>
  <si>
    <t>1.1e-08</t>
  </si>
  <si>
    <t>1.2e-08</t>
  </si>
  <si>
    <t>1.3e-08</t>
  </si>
  <si>
    <t>1.4e-08</t>
  </si>
  <si>
    <t>1.6e-08</t>
  </si>
  <si>
    <t>1.7e-08</t>
  </si>
  <si>
    <t>1.8e-08</t>
  </si>
  <si>
    <t>2.2e-08</t>
  </si>
  <si>
    <t>2.3e-08</t>
  </si>
  <si>
    <t>2.4e-08</t>
  </si>
  <si>
    <t>2.6e-08</t>
  </si>
  <si>
    <t>2.7e-08</t>
  </si>
  <si>
    <t>3.1e-08</t>
  </si>
  <si>
    <t>3.4e-08</t>
  </si>
  <si>
    <t>3.5e-08</t>
  </si>
  <si>
    <t>3.6e-08</t>
  </si>
  <si>
    <t>3.8e-08</t>
  </si>
  <si>
    <t>3.9e-08</t>
  </si>
  <si>
    <t>4.1e-08</t>
  </si>
  <si>
    <t>4.2e-08</t>
  </si>
  <si>
    <t>4.3e-08</t>
  </si>
  <si>
    <t>4.5e-08</t>
  </si>
  <si>
    <t>4.6e-08</t>
  </si>
  <si>
    <t>5.4e-08</t>
  </si>
  <si>
    <t>5.5e-08</t>
  </si>
  <si>
    <t>5.8e-08</t>
  </si>
  <si>
    <t>5.9e-08</t>
  </si>
  <si>
    <t>6.3e-08</t>
  </si>
  <si>
    <t>6.8e-08</t>
  </si>
  <si>
    <t>7.4e-08</t>
  </si>
  <si>
    <t>7.8e-08</t>
  </si>
  <si>
    <t>7.9e-08</t>
  </si>
  <si>
    <t>8.2e-08</t>
  </si>
  <si>
    <t>8.3e-08</t>
  </si>
  <si>
    <t>9.2e-08</t>
  </si>
  <si>
    <t>1.1e-07</t>
  </si>
  <si>
    <t>1.2e-07</t>
  </si>
  <si>
    <t>1.3e-07</t>
  </si>
  <si>
    <t>1.5e-07</t>
  </si>
  <si>
    <t>1.6e-07</t>
  </si>
  <si>
    <t>1.7e-07</t>
  </si>
  <si>
    <t>1.8e-07</t>
  </si>
  <si>
    <t>1.9e-07</t>
  </si>
  <si>
    <t>2.1e-07</t>
  </si>
  <si>
    <t>2.3e-07</t>
  </si>
  <si>
    <t>2.4e-07</t>
  </si>
  <si>
    <t>3.1e-07</t>
  </si>
  <si>
    <t>3.2e-07</t>
  </si>
  <si>
    <t>3.4e-07</t>
  </si>
  <si>
    <t>3.5e-07</t>
  </si>
  <si>
    <t>3.8e-07</t>
  </si>
  <si>
    <t>4.8e-07</t>
  </si>
  <si>
    <t>5.3e-07</t>
  </si>
  <si>
    <t>5.7e-07</t>
  </si>
  <si>
    <t>6.2e-07</t>
  </si>
  <si>
    <t>6.7e-07</t>
  </si>
  <si>
    <t>7.3e-07</t>
  </si>
  <si>
    <t>7.4e-07</t>
  </si>
  <si>
    <t>8.3e-07</t>
  </si>
  <si>
    <t>8.4e-07</t>
  </si>
  <si>
    <t>9.5e-07</t>
  </si>
  <si>
    <t>1.4e-06</t>
  </si>
  <si>
    <t>1.6e-06</t>
  </si>
  <si>
    <t>1.8e-06</t>
  </si>
  <si>
    <t>1.9e-06</t>
  </si>
  <si>
    <t>2.4e-06</t>
  </si>
  <si>
    <t>2.6e-06</t>
  </si>
  <si>
    <t>3.3e-06</t>
  </si>
  <si>
    <t>3.6e-06</t>
  </si>
  <si>
    <t>4.3e-06</t>
  </si>
  <si>
    <t>4.6e-06</t>
  </si>
  <si>
    <t>4.9e-06</t>
  </si>
  <si>
    <t>6.2e-06</t>
  </si>
  <si>
    <t>6.9e-06</t>
  </si>
  <si>
    <t>9.5e-06</t>
  </si>
  <si>
    <t>9.6e-06</t>
  </si>
  <si>
    <t>1.1e-05</t>
  </si>
  <si>
    <t>1.2e-05</t>
  </si>
  <si>
    <t>1.3e-05</t>
  </si>
  <si>
    <t>1.4e-05</t>
  </si>
  <si>
    <t>1.5e-05</t>
  </si>
  <si>
    <t>1.6e-05</t>
  </si>
  <si>
    <t>1.7e-05</t>
  </si>
  <si>
    <t>2.1e-05</t>
  </si>
  <si>
    <t>2.8e-05</t>
  </si>
  <si>
    <t>3.1e-05</t>
  </si>
  <si>
    <t>3.3e-05</t>
  </si>
  <si>
    <t>3.8e-05</t>
  </si>
  <si>
    <t>3.9e-05</t>
  </si>
  <si>
    <t>4.2e-05</t>
  </si>
  <si>
    <t>6.7e-05</t>
  </si>
  <si>
    <t>7.6e-05</t>
  </si>
  <si>
    <t>7.7e-05</t>
  </si>
  <si>
    <t>8.1e-05</t>
  </si>
  <si>
    <t>0.00011</t>
  </si>
  <si>
    <t>0.00013</t>
  </si>
  <si>
    <t>0.00014</t>
  </si>
  <si>
    <t>0.00017</t>
  </si>
  <si>
    <t>0.00019</t>
  </si>
  <si>
    <t>0.00023</t>
  </si>
  <si>
    <t>0.00028</t>
  </si>
  <si>
    <t>0.00036</t>
  </si>
  <si>
    <t>0.00041</t>
  </si>
  <si>
    <t>0.00044</t>
  </si>
  <si>
    <t>0.00045</t>
  </si>
  <si>
    <t>0.00048</t>
  </si>
  <si>
    <t>0.00054</t>
  </si>
  <si>
    <t>0.00055</t>
  </si>
  <si>
    <t>0.00057</t>
  </si>
  <si>
    <t>0.00062</t>
  </si>
  <si>
    <t>0.00072</t>
  </si>
  <si>
    <t>0.00078</t>
  </si>
  <si>
    <t>0.00085</t>
  </si>
  <si>
    <t>0.0009</t>
  </si>
  <si>
    <t>0.001</t>
  </si>
  <si>
    <t>0.0012</t>
  </si>
  <si>
    <t>0.0013</t>
  </si>
  <si>
    <t>0.0014</t>
  </si>
  <si>
    <t>0.0015</t>
  </si>
  <si>
    <t>0.0017</t>
  </si>
  <si>
    <t>0.002</t>
  </si>
  <si>
    <t>0.0021</t>
  </si>
  <si>
    <t>0.0043</t>
  </si>
  <si>
    <t>0.0054</t>
  </si>
  <si>
    <t>0.0058</t>
  </si>
  <si>
    <t>0.0063</t>
  </si>
  <si>
    <t>0.007</t>
  </si>
  <si>
    <t>0.01</t>
  </si>
  <si>
    <t>0.015</t>
  </si>
  <si>
    <t>0.016</t>
  </si>
  <si>
    <t>0.74</t>
  </si>
  <si>
    <t>0.81</t>
  </si>
  <si>
    <t>mm-t      s</t>
  </si>
  <si>
    <t>core  E-value</t>
  </si>
  <si>
    <t>----      -</t>
  </si>
  <si>
    <t>----  -------</t>
  </si>
  <si>
    <t>63 []   1</t>
  </si>
  <si>
    <t>46.2  1.1e-41</t>
  </si>
  <si>
    <t>43.1  9.9e-41</t>
  </si>
  <si>
    <t>42.7  1.4e-40</t>
  </si>
  <si>
    <t>42.4  1.7e-40</t>
  </si>
  <si>
    <t>41.3  3.4e-40</t>
  </si>
  <si>
    <t>40.5  6.2e-40</t>
  </si>
  <si>
    <t>40.4  6.4e-40</t>
  </si>
  <si>
    <t>40.2  7.6e-40</t>
  </si>
  <si>
    <t>39.5  1.2e-39</t>
  </si>
  <si>
    <t>39.3  1.4e-39</t>
  </si>
  <si>
    <t>39.2  1.5e-39</t>
  </si>
  <si>
    <t>39.1  1.6e-39</t>
  </si>
  <si>
    <t>39.0  1.7e-39</t>
  </si>
  <si>
    <t>38.8    2e-39</t>
  </si>
  <si>
    <t>38.5  2.4e-39</t>
  </si>
  <si>
    <t>37.7  4.2e-39</t>
  </si>
  <si>
    <t>36.9  7.5e-39</t>
  </si>
  <si>
    <t>36.6  8.9e-39</t>
  </si>
  <si>
    <t>36.2  1.2e-38</t>
  </si>
  <si>
    <t>35.6  1.7e-38</t>
  </si>
  <si>
    <t>34.4  4.1e-38</t>
  </si>
  <si>
    <t>34.2  4.7e-38</t>
  </si>
  <si>
    <t>34.2  4.9e-38</t>
  </si>
  <si>
    <t>34.1  5.1e-38</t>
  </si>
  <si>
    <t>32.5  1.5e-37</t>
  </si>
  <si>
    <t>32.2  1.9e-37</t>
  </si>
  <si>
    <t>31.9  2.3e-37</t>
  </si>
  <si>
    <t>30.0  8.7e-37</t>
  </si>
  <si>
    <t>29.8  9.9e-37</t>
  </si>
  <si>
    <t>29.2  1.5e-36</t>
  </si>
  <si>
    <t>28.7  2.1e-36</t>
  </si>
  <si>
    <t>27.4  5.3e-36</t>
  </si>
  <si>
    <t>26.3  1.1e-35</t>
  </si>
  <si>
    <t>26.2  1.3e-35</t>
  </si>
  <si>
    <t>25.9  1.5e-35</t>
  </si>
  <si>
    <t>24.8  3.1e-35</t>
  </si>
  <si>
    <t>24.6  3.8e-35</t>
  </si>
  <si>
    <t>24.1  5.1e-35</t>
  </si>
  <si>
    <t>24.1  5.4e-35</t>
  </si>
  <si>
    <t>24.0  5.8e-35</t>
  </si>
  <si>
    <t>23.7  6.9e-35</t>
  </si>
  <si>
    <t>23.3  9.3e-35</t>
  </si>
  <si>
    <t>21.9  2.4e-34</t>
  </si>
  <si>
    <t>20.2  7.7e-34</t>
  </si>
  <si>
    <t>18.5  2.5e-33</t>
  </si>
  <si>
    <t>14.1  5.3e-32</t>
  </si>
  <si>
    <t>13.3  9.6e-32</t>
  </si>
  <si>
    <t>12.5  1.6e-31</t>
  </si>
  <si>
    <t>12.1  2.1e-31</t>
  </si>
  <si>
    <t>11.5  3.2e-31</t>
  </si>
  <si>
    <t>10.3  7.3e-31</t>
  </si>
  <si>
    <t>09.9    1e-30</t>
  </si>
  <si>
    <t>07.0  7.5e-30</t>
  </si>
  <si>
    <t>05.5  2.1e-29</t>
  </si>
  <si>
    <t>04.7  3.7e-29</t>
  </si>
  <si>
    <t>04.0  5.8e-29</t>
  </si>
  <si>
    <t>63 []</t>
  </si>
  <si>
    <t>97.6  5.1e-27</t>
  </si>
  <si>
    <t>95.2  2.7e-26</t>
  </si>
  <si>
    <t>93.9  6.4e-26</t>
  </si>
  <si>
    <t>88.0  3.7e-24</t>
  </si>
  <si>
    <t>86.1  1.5e-23</t>
  </si>
  <si>
    <t>85.8  1.8e-23</t>
  </si>
  <si>
    <t>85.2  2.7e-23</t>
  </si>
  <si>
    <t>84.2  5.3e-23</t>
  </si>
  <si>
    <t>83.4  9.1e-23</t>
  </si>
  <si>
    <t>83.1  1.1e-22</t>
  </si>
  <si>
    <t>82.7  1.5e-22</t>
  </si>
  <si>
    <t>80.8  5.8e-22</t>
  </si>
  <si>
    <t>80.3  8.2e-22</t>
  </si>
  <si>
    <t>66.8    9e-18</t>
  </si>
  <si>
    <t>66.8  9.3e-18</t>
  </si>
  <si>
    <t>61.2  4.6e-16</t>
  </si>
  <si>
    <t>60.2  9.2e-16</t>
  </si>
  <si>
    <t>59.2  1.8e-15</t>
  </si>
  <si>
    <t>59.1    2e-15</t>
  </si>
  <si>
    <t>57.1  7.6e-15</t>
  </si>
  <si>
    <t>55.7    2e-14</t>
  </si>
  <si>
    <t>55.2  2.9e-14</t>
  </si>
  <si>
    <t>55.0  3.3e-14</t>
  </si>
  <si>
    <t>54.9  3.4e-14</t>
  </si>
  <si>
    <t>54.9  3.5e-14</t>
  </si>
  <si>
    <t>54.7  4.2e-14</t>
  </si>
  <si>
    <t>54.6  4.4e-14</t>
  </si>
  <si>
    <t>54.4  5.1e-14</t>
  </si>
  <si>
    <t>53.8  7.5e-14</t>
  </si>
  <si>
    <t>53.6  8.9e-14</t>
  </si>
  <si>
    <t>53.2  1.1e-13</t>
  </si>
  <si>
    <t>52.8  1.5e-13</t>
  </si>
  <si>
    <t>52.7  1.6e-13</t>
  </si>
  <si>
    <t>52.6  1.7e-13</t>
  </si>
  <si>
    <t>52.6  1.8e-13</t>
  </si>
  <si>
    <t>52.3  2.1e-13</t>
  </si>
  <si>
    <t>52.3  2.2e-13</t>
  </si>
  <si>
    <t>52.0  2.6e-13</t>
  </si>
  <si>
    <t>52.0  2.7e-13</t>
  </si>
  <si>
    <t>51.8  3.1e-13</t>
  </si>
  <si>
    <t>51.7  3.2e-13</t>
  </si>
  <si>
    <t>51.7  3.3e-13</t>
  </si>
  <si>
    <t>51.5  3.8e-13</t>
  </si>
  <si>
    <t>51.4    4e-13</t>
  </si>
  <si>
    <t>51.3  4.2e-13</t>
  </si>
  <si>
    <t>51.1  4.8e-13</t>
  </si>
  <si>
    <t>51.1  4.9e-13</t>
  </si>
  <si>
    <t>50.9  5.6e-13</t>
  </si>
  <si>
    <t>50.8    6e-13</t>
  </si>
  <si>
    <t>50.8  6.2e-13</t>
  </si>
  <si>
    <t>50.7  6.6e-13</t>
  </si>
  <si>
    <t>50.5  7.3e-13</t>
  </si>
  <si>
    <t>50.5  7.4e-13</t>
  </si>
  <si>
    <t>50.5  7.7e-13</t>
  </si>
  <si>
    <t>50.3  8.5e-13</t>
  </si>
  <si>
    <t>50.0  1.1e-12</t>
  </si>
  <si>
    <t>49.9  1.1e-12</t>
  </si>
  <si>
    <t>49.8  1.2e-12</t>
  </si>
  <si>
    <t>49.6  1.4e-12</t>
  </si>
  <si>
    <t>49.5  1.5e-12</t>
  </si>
  <si>
    <t>49.3  1.7e-12</t>
  </si>
  <si>
    <t>49.2  1.8e-12</t>
  </si>
  <si>
    <t>49.2  1.9e-12</t>
  </si>
  <si>
    <t>49.1    2e-12</t>
  </si>
  <si>
    <t>49.0  2.1e-12</t>
  </si>
  <si>
    <t>48.9  2.3e-12</t>
  </si>
  <si>
    <t>48.6  2.7e-12</t>
  </si>
  <si>
    <t>48.6  2.8e-12</t>
  </si>
  <si>
    <t>48.5    3e-12</t>
  </si>
  <si>
    <t>48.4  3.2e-12</t>
  </si>
  <si>
    <t>48.4  3.3e-12</t>
  </si>
  <si>
    <t>48.3  3.5e-12</t>
  </si>
  <si>
    <t>48.2  3.6e-12</t>
  </si>
  <si>
    <t>48.2  3.7e-12</t>
  </si>
  <si>
    <t>48.1  3.9e-12</t>
  </si>
  <si>
    <t>48.1  4.1e-12</t>
  </si>
  <si>
    <t>48.0  4.1e-12</t>
  </si>
  <si>
    <t>47.8  4.8e-12</t>
  </si>
  <si>
    <t>47.8  4.9e-12</t>
  </si>
  <si>
    <t>47.7  5.1e-12</t>
  </si>
  <si>
    <t>47.7  5.3e-12</t>
  </si>
  <si>
    <t>47.6  5.5e-12</t>
  </si>
  <si>
    <t>47.5  6.1e-12</t>
  </si>
  <si>
    <t>47.4  6.3e-12</t>
  </si>
  <si>
    <t>47.4  6.5e-12</t>
  </si>
  <si>
    <t>47.0  8.5e-12</t>
  </si>
  <si>
    <t>47.0  8.7e-12</t>
  </si>
  <si>
    <t>46.9  8.9e-12</t>
  </si>
  <si>
    <t>46.9  9.1e-12</t>
  </si>
  <si>
    <t>46.8  9.4e-12</t>
  </si>
  <si>
    <t>46.7  1.1e-11</t>
  </si>
  <si>
    <t>46.6  1.2e-11</t>
  </si>
  <si>
    <t>46.5  1.2e-11</t>
  </si>
  <si>
    <t>46.4  1.3e-11</t>
  </si>
  <si>
    <t>46.2  1.5e-11</t>
  </si>
  <si>
    <t>46.1  1.6e-11</t>
  </si>
  <si>
    <t>45.9  1.8e-11</t>
  </si>
  <si>
    <t>45.8    2e-11</t>
  </si>
  <si>
    <t>45.6  2.2e-11</t>
  </si>
  <si>
    <t>45.6  2.3e-11</t>
  </si>
  <si>
    <t>45.5  2.4e-11</t>
  </si>
  <si>
    <t>45.4  2.6e-11</t>
  </si>
  <si>
    <t>45.3  2.8e-11</t>
  </si>
  <si>
    <t>45.2  2.9e-11</t>
  </si>
  <si>
    <t>45.2    3e-11</t>
  </si>
  <si>
    <t>44.8    4e-11</t>
  </si>
  <si>
    <t>44.7    4e-11</t>
  </si>
  <si>
    <t>44.6  4.5e-11</t>
  </si>
  <si>
    <t>44.6  4.6e-11</t>
  </si>
  <si>
    <t>44.5  4.7e-11</t>
  </si>
  <si>
    <t>44.5  4.9e-11</t>
  </si>
  <si>
    <t>44.4    5e-11</t>
  </si>
  <si>
    <t>44.3  5.3e-11</t>
  </si>
  <si>
    <t>44.3  5.4e-11</t>
  </si>
  <si>
    <t>44.3  5.5e-11</t>
  </si>
  <si>
    <t>44.2  5.9e-11</t>
  </si>
  <si>
    <t>44.2  6.1e-11</t>
  </si>
  <si>
    <t>44.1  6.3e-11</t>
  </si>
  <si>
    <t>44.1  6.4e-11</t>
  </si>
  <si>
    <t>44.1  6.5e-11</t>
  </si>
  <si>
    <t>44.0  6.8e-11</t>
  </si>
  <si>
    <t>44.0  6.9e-11</t>
  </si>
  <si>
    <t>43.7  8.3e-11</t>
  </si>
  <si>
    <t>43.6  8.8e-11</t>
  </si>
  <si>
    <t>43.6  9.1e-11</t>
  </si>
  <si>
    <t>43.5  9.7e-11</t>
  </si>
  <si>
    <t>43.3  1.1e-10</t>
  </si>
  <si>
    <t>43.2  1.2e-10</t>
  </si>
  <si>
    <t>43.1  1.2e-10</t>
  </si>
  <si>
    <t>43.1  1.3e-10</t>
  </si>
  <si>
    <t>43.0  1.4e-10</t>
  </si>
  <si>
    <t>42.9  1.4e-10</t>
  </si>
  <si>
    <t>42.9  1.5e-10</t>
  </si>
  <si>
    <t>42.6  1.8e-10</t>
  </si>
  <si>
    <t>42.5  1.9e-10</t>
  </si>
  <si>
    <t>42.3  2.1e-10</t>
  </si>
  <si>
    <t>42.3  2.2e-10</t>
  </si>
  <si>
    <t>42.3  2.3e-10</t>
  </si>
  <si>
    <t>42.2  2.3e-10</t>
  </si>
  <si>
    <t>42.2  2.4e-10</t>
  </si>
  <si>
    <t>42.0  2.6e-10</t>
  </si>
  <si>
    <t>41.9  2.8e-10</t>
  </si>
  <si>
    <t>41.9  2.9e-10</t>
  </si>
  <si>
    <t>41.8    3e-10</t>
  </si>
  <si>
    <t>41.8  3.2e-10</t>
  </si>
  <si>
    <t>41.7  3.3e-10</t>
  </si>
  <si>
    <t>41.7  3.4e-10</t>
  </si>
  <si>
    <t>41.6  3.5e-10</t>
  </si>
  <si>
    <t>41.4  4.2e-10</t>
  </si>
  <si>
    <t>41.3  4.3e-10</t>
  </si>
  <si>
    <t>41.2  4.6e-10</t>
  </si>
  <si>
    <t>41.2  4.7e-10</t>
  </si>
  <si>
    <t>41.1  5.1e-10</t>
  </si>
  <si>
    <t>41.0  5.2e-10</t>
  </si>
  <si>
    <t>40.9  5.6e-10</t>
  </si>
  <si>
    <t>40.9  5.8e-10</t>
  </si>
  <si>
    <t>40.9    6e-10</t>
  </si>
  <si>
    <t>40.8  6.1e-10</t>
  </si>
  <si>
    <t>40.8  6.2e-10</t>
  </si>
  <si>
    <t>40.8  6.4e-10</t>
  </si>
  <si>
    <t>40.7  6.5e-10</t>
  </si>
  <si>
    <t>40.6  6.9e-10</t>
  </si>
  <si>
    <t>40.6    7e-10</t>
  </si>
  <si>
    <t>40.5  7.6e-10</t>
  </si>
  <si>
    <t>40.4    8e-10</t>
  </si>
  <si>
    <t>40.4  8.1e-10</t>
  </si>
  <si>
    <t>40.4  8.3e-10</t>
  </si>
  <si>
    <t>40.4  8.4e-10</t>
  </si>
  <si>
    <t>40.3  8.6e-10</t>
  </si>
  <si>
    <t>40.2  9.5e-10</t>
  </si>
  <si>
    <t>40.1    1e-09</t>
  </si>
  <si>
    <t>40.0  1.1e-09</t>
  </si>
  <si>
    <t>39.9  1.1e-09</t>
  </si>
  <si>
    <t>39.9  1.2e-09</t>
  </si>
  <si>
    <t>39.8  1.2e-09</t>
  </si>
  <si>
    <t>39.8  1.3e-09</t>
  </si>
  <si>
    <t>39.7  1.3e-09</t>
  </si>
  <si>
    <t>39.7  1.4e-09</t>
  </si>
  <si>
    <t>39.6  1.4e-09</t>
  </si>
  <si>
    <t>39.6  1.5e-09</t>
  </si>
  <si>
    <t>39.5  1.6e-09</t>
  </si>
  <si>
    <t>39.4  1.6e-09</t>
  </si>
  <si>
    <t>39.4  1.7e-09</t>
  </si>
  <si>
    <t>39.3  1.7e-09</t>
  </si>
  <si>
    <t>39.3  1.8e-09</t>
  </si>
  <si>
    <t>39.2  1.9e-09</t>
  </si>
  <si>
    <t>39.1    2e-09</t>
  </si>
  <si>
    <t>39.0  2.1e-09</t>
  </si>
  <si>
    <t>39.0  2.2e-09</t>
  </si>
  <si>
    <t>38.9  2.3e-09</t>
  </si>
  <si>
    <t>38.8  2.4e-09</t>
  </si>
  <si>
    <t>38.8  2.5e-09</t>
  </si>
  <si>
    <t>38.6  2.8e-09</t>
  </si>
  <si>
    <t>38.6  2.9e-09</t>
  </si>
  <si>
    <t>38.5  3.1e-09</t>
  </si>
  <si>
    <t>38.4  3.2e-09</t>
  </si>
  <si>
    <t>38.2  3.7e-09</t>
  </si>
  <si>
    <t>38.2  3.8e-09</t>
  </si>
  <si>
    <t>38.2  3.9e-09</t>
  </si>
  <si>
    <t>38.1  3.9e-09</t>
  </si>
  <si>
    <t>38.1  4.1e-09</t>
  </si>
  <si>
    <t>38.0  4.2e-09</t>
  </si>
  <si>
    <t>38.0  4.4e-09</t>
  </si>
  <si>
    <t>38.0  4.5e-09</t>
  </si>
  <si>
    <t>37.9  4.6e-09</t>
  </si>
  <si>
    <t>37.9  4.7e-09</t>
  </si>
  <si>
    <t>37.8    5e-09</t>
  </si>
  <si>
    <t>37.8  5.1e-09</t>
  </si>
  <si>
    <t>37.7  5.4e-09</t>
  </si>
  <si>
    <t>37.6  5.5e-09</t>
  </si>
  <si>
    <t>37.6  5.9e-09</t>
  </si>
  <si>
    <t>37.5  6.1e-09</t>
  </si>
  <si>
    <t>37.5  6.2e-09</t>
  </si>
  <si>
    <t>37.5  6.3e-09</t>
  </si>
  <si>
    <t>37.4  6.4e-09</t>
  </si>
  <si>
    <t>37.4  6.7e-09</t>
  </si>
  <si>
    <t>37.3    7e-09</t>
  </si>
  <si>
    <t>37.3  7.2e-09</t>
  </si>
  <si>
    <t>37.3  7.3e-09</t>
  </si>
  <si>
    <t>37.2  7.5e-09</t>
  </si>
  <si>
    <t>37.2  7.8e-09</t>
  </si>
  <si>
    <t>37.0  8.4e-09</t>
  </si>
  <si>
    <t>37.0  8.6e-09</t>
  </si>
  <si>
    <t>36.9  9.3e-09</t>
  </si>
  <si>
    <t>36.8  9.8e-09</t>
  </si>
  <si>
    <t>36.8    1e-08</t>
  </si>
  <si>
    <t>36.7  1.1e-08</t>
  </si>
  <si>
    <t>36.6  1.1e-08</t>
  </si>
  <si>
    <t>36.5  1.2e-08</t>
  </si>
  <si>
    <t>36.4  1.3e-08</t>
  </si>
  <si>
    <t>36.4  1.4e-08</t>
  </si>
  <si>
    <t>36.3  1.4e-08</t>
  </si>
  <si>
    <t>36.2  1.5e-08</t>
  </si>
  <si>
    <t>36.1  1.6e-08</t>
  </si>
  <si>
    <t>36.1  1.7e-08</t>
  </si>
  <si>
    <t>36.0  1.8e-08</t>
  </si>
  <si>
    <t>35.9  1.8e-08</t>
  </si>
  <si>
    <t>35.9  1.9e-08</t>
  </si>
  <si>
    <t>35.8    2e-08</t>
  </si>
  <si>
    <t>35.7  2.2e-08</t>
  </si>
  <si>
    <t>35.6  2.2e-08</t>
  </si>
  <si>
    <t>35.6  2.3e-08</t>
  </si>
  <si>
    <t>35.5  2.4e-08</t>
  </si>
  <si>
    <t>35.4  2.5e-08</t>
  </si>
  <si>
    <t>35.4  2.6e-08</t>
  </si>
  <si>
    <t>35.4  2.7e-08</t>
  </si>
  <si>
    <t>35.3  2.7e-08</t>
  </si>
  <si>
    <t>35.2    3e-08</t>
  </si>
  <si>
    <t>35.2  3.1e-08</t>
  </si>
  <si>
    <t>35.1  3.2e-08</t>
  </si>
  <si>
    <t>35.0  3.4e-08</t>
  </si>
  <si>
    <t>35.0  3.5e-08</t>
  </si>
  <si>
    <t>34.9  3.6e-08</t>
  </si>
  <si>
    <t>34.9  3.8e-08</t>
  </si>
  <si>
    <t>34.8  3.9e-08</t>
  </si>
  <si>
    <t>34.8    4e-08</t>
  </si>
  <si>
    <t>34.8  4.1e-08</t>
  </si>
  <si>
    <t>34.7  4.2e-08</t>
  </si>
  <si>
    <t>34.7  4.3e-08</t>
  </si>
  <si>
    <t>34.6  4.5e-08</t>
  </si>
  <si>
    <t>34.6  4.6e-08</t>
  </si>
  <si>
    <t>34.5    5e-08</t>
  </si>
  <si>
    <t>34.4  5.2e-08</t>
  </si>
  <si>
    <t>34.4  5.4e-08</t>
  </si>
  <si>
    <t>34.3  5.5e-08</t>
  </si>
  <si>
    <t>34.3  5.7e-08</t>
  </si>
  <si>
    <t>34.2  5.8e-08</t>
  </si>
  <si>
    <t>34.2  5.9e-08</t>
  </si>
  <si>
    <t>34.2    6e-08</t>
  </si>
  <si>
    <t>34.1  6.3e-08</t>
  </si>
  <si>
    <t>34.1  6.6e-08</t>
  </si>
  <si>
    <t>34.0  6.8e-08</t>
  </si>
  <si>
    <t>34.0    7e-08</t>
  </si>
  <si>
    <t>34.0  7.1e-08</t>
  </si>
  <si>
    <t>34.0  7.2e-08</t>
  </si>
  <si>
    <t>33.9  7.3e-08</t>
  </si>
  <si>
    <t>33.9  7.4e-08</t>
  </si>
  <si>
    <t>33.8  7.8e-08</t>
  </si>
  <si>
    <t>33.8  7.9e-08</t>
  </si>
  <si>
    <t>33.8    8e-08</t>
  </si>
  <si>
    <t>33.8  8.1e-08</t>
  </si>
  <si>
    <t>33.8  8.2e-08</t>
  </si>
  <si>
    <t>33.7  8.3e-08</t>
  </si>
  <si>
    <t>33.7  8.5e-08</t>
  </si>
  <si>
    <t>33.7  8.6e-08</t>
  </si>
  <si>
    <t>33.7  8.7e-08</t>
  </si>
  <si>
    <t>33.6    9e-08</t>
  </si>
  <si>
    <t>33.6  9.2e-08</t>
  </si>
  <si>
    <t>33.4    1e-07</t>
  </si>
  <si>
    <t>33.4  1.1e-07</t>
  </si>
  <si>
    <t>33.3  1.1e-07</t>
  </si>
  <si>
    <t>33.3  1.2e-07</t>
  </si>
  <si>
    <t>33.2  1.2e-07</t>
  </si>
  <si>
    <t>33.1  1.3e-07</t>
  </si>
  <si>
    <t>33.0  1.3e-07</t>
  </si>
  <si>
    <t>33.0  1.4e-07</t>
  </si>
  <si>
    <t>32.9  1.5e-07</t>
  </si>
  <si>
    <t>32.8  1.6e-07</t>
  </si>
  <si>
    <t>32.7  1.7e-07</t>
  </si>
  <si>
    <t>32.6  1.8e-07</t>
  </si>
  <si>
    <t>32.5  1.9e-07</t>
  </si>
  <si>
    <t>32.5    2e-07</t>
  </si>
  <si>
    <t>32.4    2e-07</t>
  </si>
  <si>
    <t>32.4  2.1e-07</t>
  </si>
  <si>
    <t>32.3  2.2e-07</t>
  </si>
  <si>
    <t>32.3  2.3e-07</t>
  </si>
  <si>
    <t>32.2  2.3e-07</t>
  </si>
  <si>
    <t>32.2  2.4e-07</t>
  </si>
  <si>
    <t>32.2  2.5e-07</t>
  </si>
  <si>
    <t>32.1  2.6e-07</t>
  </si>
  <si>
    <t>31.9    3e-07</t>
  </si>
  <si>
    <t>31.8  3.1e-07</t>
  </si>
  <si>
    <t>31.8  3.2e-07</t>
  </si>
  <si>
    <t>31.7  3.3e-07</t>
  </si>
  <si>
    <t>31.7  3.4e-07</t>
  </si>
  <si>
    <t>31.7  3.5e-07</t>
  </si>
  <si>
    <t>31.5  3.8e-07</t>
  </si>
  <si>
    <t>31.5    4e-07</t>
  </si>
  <si>
    <t>31.3  4.4e-07</t>
  </si>
  <si>
    <t>31.3  4.5e-07</t>
  </si>
  <si>
    <t>31.3  4.6e-07</t>
  </si>
  <si>
    <t>31.2  4.7e-07</t>
  </si>
  <si>
    <t>31.2  4.8e-07</t>
  </si>
  <si>
    <t>31.1  5.2e-07</t>
  </si>
  <si>
    <t>31.1  5.3e-07</t>
  </si>
  <si>
    <t>31.0  5.7e-07</t>
  </si>
  <si>
    <t>30.9  5.7e-07</t>
  </si>
  <si>
    <t>30.8  6.2e-07</t>
  </si>
  <si>
    <t>30.7  6.7e-07</t>
  </si>
  <si>
    <t>30.7    7e-07</t>
  </si>
  <si>
    <t>30.6  7.3e-07</t>
  </si>
  <si>
    <t>30.6  7.4e-07</t>
  </si>
  <si>
    <t>30.6  7.5e-07</t>
  </si>
  <si>
    <t>30.5  7.6e-07</t>
  </si>
  <si>
    <t>30.4  8.3e-07</t>
  </si>
  <si>
    <t>30.4  8.4e-07</t>
  </si>
  <si>
    <t>30.3  8.8e-07</t>
  </si>
  <si>
    <t>30.3    9e-07</t>
  </si>
  <si>
    <t>30.3  9.1e-07</t>
  </si>
  <si>
    <t>30.2  9.5e-07</t>
  </si>
  <si>
    <t>29.7  1.3e-06</t>
  </si>
  <si>
    <t>29.6  1.4e-06</t>
  </si>
  <si>
    <t>29.5  1.6e-06</t>
  </si>
  <si>
    <t>29.3  1.8e-06</t>
  </si>
  <si>
    <t>29.2  1.9e-06</t>
  </si>
  <si>
    <t>29.1  2.1e-06</t>
  </si>
  <si>
    <t>29.0  2.2e-06</t>
  </si>
  <si>
    <t>28.9  2.4e-06</t>
  </si>
  <si>
    <t>28.8  2.6e-06</t>
  </si>
  <si>
    <t>28.4  3.3e-06</t>
  </si>
  <si>
    <t>28.3  3.6e-06</t>
  </si>
  <si>
    <t>28.2  3.9e-06</t>
  </si>
  <si>
    <t>28.1  4.3e-06</t>
  </si>
  <si>
    <t>28.0  4.4e-06</t>
  </si>
  <si>
    <t>27.9  4.6e-06</t>
  </si>
  <si>
    <t>27.9  4.9e-06</t>
  </si>
  <si>
    <t>27.8  5.1e-06</t>
  </si>
  <si>
    <t>27.8  5.3e-06</t>
  </si>
  <si>
    <t>27.7  5.6e-06</t>
  </si>
  <si>
    <t>27.6    6e-06</t>
  </si>
  <si>
    <t>27.5  6.1e-06</t>
  </si>
  <si>
    <t>27.5  6.2e-06</t>
  </si>
  <si>
    <t>27.4  6.9e-06</t>
  </si>
  <si>
    <t>26.9  9.5e-06</t>
  </si>
  <si>
    <t>26.9  9.6e-06</t>
  </si>
  <si>
    <t>26.7  1.1e-05</t>
  </si>
  <si>
    <t>26.6  1.1e-05</t>
  </si>
  <si>
    <t>26.5  1.2e-05</t>
  </si>
  <si>
    <t>26.5  1.3e-05</t>
  </si>
  <si>
    <t>26.4  1.3e-05</t>
  </si>
  <si>
    <t>26.4  1.4e-05</t>
  </si>
  <si>
    <t>26.3  1.4e-05</t>
  </si>
  <si>
    <t>26.3  1.5e-05</t>
  </si>
  <si>
    <t>26.2  1.5e-05</t>
  </si>
  <si>
    <t>26.2  1.6e-05</t>
  </si>
  <si>
    <t>26.1  1.6e-05</t>
  </si>
  <si>
    <t>26.1  1.7e-05</t>
  </si>
  <si>
    <t>25.9  1.9e-05</t>
  </si>
  <si>
    <t>25.8    2e-05</t>
  </si>
  <si>
    <t>25.7  2.1e-05</t>
  </si>
  <si>
    <t>25.6  2.3e-05</t>
  </si>
  <si>
    <t>25.3  2.8e-05</t>
  </si>
  <si>
    <t>25.3  2.9e-05</t>
  </si>
  <si>
    <t>25.2  3.1e-05</t>
  </si>
  <si>
    <t>25.1  3.3e-05</t>
  </si>
  <si>
    <t>24.9  3.8e-05</t>
  </si>
  <si>
    <t>24.9  3.9e-05</t>
  </si>
  <si>
    <t>24.8  4.1e-05</t>
  </si>
  <si>
    <t>24.8  4.2e-05</t>
  </si>
  <si>
    <t>24.6  4.6e-05</t>
  </si>
  <si>
    <t>24.5  5.2e-05</t>
  </si>
  <si>
    <t>24.4  5.3e-05</t>
  </si>
  <si>
    <t>24.3  5.9e-05</t>
  </si>
  <si>
    <t>24.2    6e-05</t>
  </si>
  <si>
    <t>24.1  6.7e-05</t>
  </si>
  <si>
    <t>24.0    7e-05</t>
  </si>
  <si>
    <t>23.9  7.6e-05</t>
  </si>
  <si>
    <t>23.9  7.7e-05</t>
  </si>
  <si>
    <t>23.9  7.8e-05</t>
  </si>
  <si>
    <t>23.8  8.1e-05</t>
  </si>
  <si>
    <t>23.7    9e-05</t>
  </si>
  <si>
    <t>23.6  9.3e-05</t>
  </si>
  <si>
    <t>23.5   0.0001</t>
  </si>
  <si>
    <t>23.4  0.00011</t>
  </si>
  <si>
    <t>23.3  0.00011</t>
  </si>
  <si>
    <t>23.2  0.00013</t>
  </si>
  <si>
    <t>23.1  0.00013</t>
  </si>
  <si>
    <t>23.1  0.00014</t>
  </si>
  <si>
    <t>23.0  0.00014</t>
  </si>
  <si>
    <t>22.8  0.00016</t>
  </si>
  <si>
    <t>22.7  0.00017</t>
  </si>
  <si>
    <t>22.6  0.00018</t>
  </si>
  <si>
    <t>22.5  0.00019</t>
  </si>
  <si>
    <t>22.5   0.0002</t>
  </si>
  <si>
    <t>22.4  0.00021</t>
  </si>
  <si>
    <t>22.4  0.00022</t>
  </si>
  <si>
    <t>22.3  0.00023</t>
  </si>
  <si>
    <t>22.2  0.00024</t>
  </si>
  <si>
    <t>22.0  0.00028</t>
  </si>
  <si>
    <t>22.0  0.00029</t>
  </si>
  <si>
    <t>21.9   0.0003</t>
  </si>
  <si>
    <t>21.8  0.00033</t>
  </si>
  <si>
    <t>21.7  0.00035</t>
  </si>
  <si>
    <t>21.7  0.00036</t>
  </si>
  <si>
    <t>21.5  0.00041</t>
  </si>
  <si>
    <t>21.4  0.00044</t>
  </si>
  <si>
    <t>21.3  0.00045</t>
  </si>
  <si>
    <t>21.3  0.00047</t>
  </si>
  <si>
    <t>21.2  0.00048</t>
  </si>
  <si>
    <t>21.0  0.00052</t>
  </si>
  <si>
    <t>21.0  0.00053</t>
  </si>
  <si>
    <t>20.9  0.00054</t>
  </si>
  <si>
    <t>20.8  0.00055</t>
  </si>
  <si>
    <t>20.7  0.00056</t>
  </si>
  <si>
    <t>20.7  0.00057</t>
  </si>
  <si>
    <t>20.5   0.0006</t>
  </si>
  <si>
    <t>20.5  0.00061</t>
  </si>
  <si>
    <t>20.4  0.00062</t>
  </si>
  <si>
    <t>20.3  0.00064</t>
  </si>
  <si>
    <t>20.3  0.00066</t>
  </si>
  <si>
    <t>20.2  0.00066</t>
  </si>
  <si>
    <t>20.1  0.00069</t>
  </si>
  <si>
    <t>20.1   0.0007</t>
  </si>
  <si>
    <t>20.0  0.00072</t>
  </si>
  <si>
    <t>19.7  0.00078</t>
  </si>
  <si>
    <t>19.6  0.00079</t>
  </si>
  <si>
    <t>19.4  0.00085</t>
  </si>
  <si>
    <t>19.4  0.00087</t>
  </si>
  <si>
    <t>19.3   0.0009</t>
  </si>
  <si>
    <t>19.1  0.00094</t>
  </si>
  <si>
    <t>19.1  0.00095</t>
  </si>
  <si>
    <t>18.9    0.001</t>
  </si>
  <si>
    <t>18.8    0.001</t>
  </si>
  <si>
    <t>18.4   0.0012</t>
  </si>
  <si>
    <t>18.3   0.0012</t>
  </si>
  <si>
    <t>18.2   0.0013</t>
  </si>
  <si>
    <t>18.1   0.0013</t>
  </si>
  <si>
    <t>18.0   0.0013</t>
  </si>
  <si>
    <t>17.9   0.0014</t>
  </si>
  <si>
    <t>17.8   0.0014</t>
  </si>
  <si>
    <t>17.7   0.0015</t>
  </si>
  <si>
    <t>17.6   0.0015</t>
  </si>
  <si>
    <t>17.5   0.0015</t>
  </si>
  <si>
    <t>17.5   0.0016</t>
  </si>
  <si>
    <t>17.2   0.0017</t>
  </si>
  <si>
    <t>17.1   0.0017</t>
  </si>
  <si>
    <t>17.1   0.0018</t>
  </si>
  <si>
    <t>16.9   0.0019</t>
  </si>
  <si>
    <t>16.8   0.0019</t>
  </si>
  <si>
    <t>16.7    0.002</t>
  </si>
  <si>
    <t>16.6   0.0021</t>
  </si>
  <si>
    <t>16.3   0.0023</t>
  </si>
  <si>
    <t>15.7   0.0027</t>
  </si>
  <si>
    <t>15.5   0.0029</t>
  </si>
  <si>
    <t>15.0   0.0034</t>
  </si>
  <si>
    <t>14.8   0.0036</t>
  </si>
  <si>
    <t>14.6   0.0039</t>
  </si>
  <si>
    <t>14.3   0.0043</t>
  </si>
  <si>
    <t>14.2   0.0043</t>
  </si>
  <si>
    <t>13.5   0.0054</t>
  </si>
  <si>
    <t>13.3   0.0058</t>
  </si>
  <si>
    <t>13.2    0.006</t>
  </si>
  <si>
    <t>13.0   0.0063</t>
  </si>
  <si>
    <t>12.9   0.0065</t>
  </si>
  <si>
    <t>12.7    0.007</t>
  </si>
  <si>
    <t>11.8   0.0093</t>
  </si>
  <si>
    <t>11.7   0.0095</t>
  </si>
  <si>
    <t>11.4     0.01</t>
  </si>
  <si>
    <t>10.8    0.013</t>
  </si>
  <si>
    <t>10.3    0.015</t>
  </si>
  <si>
    <t>10.1    0.015</t>
  </si>
  <si>
    <t>10.0    0.016</t>
  </si>
  <si>
    <t>8.9    0.023</t>
  </si>
  <si>
    <t>8.7    0.024</t>
  </si>
  <si>
    <t>8.6    0.025</t>
  </si>
  <si>
    <t>8.4    0.027</t>
  </si>
  <si>
    <t>6.1    0.054</t>
  </si>
  <si>
    <t>6.0    0.055</t>
  </si>
  <si>
    <t>5.7    0.062</t>
  </si>
  <si>
    <t>5.3     0.07</t>
  </si>
  <si>
    <t>4.4    0.093</t>
  </si>
  <si>
    <t>2.2     0.18</t>
  </si>
  <si>
    <t>2.0     0.19</t>
  </si>
  <si>
    <t>1.8     0.21</t>
  </si>
  <si>
    <t>1.4     0.23</t>
  </si>
  <si>
    <t>-1.4     0.56</t>
  </si>
  <si>
    <t>-2.3     0.74</t>
  </si>
  <si>
    <t>-2.5     0.81</t>
  </si>
  <si>
    <t>-2.8     0.89</t>
  </si>
  <si>
    <t>-3.2     0.99</t>
  </si>
  <si>
    <t>-3.4      1.1</t>
  </si>
  <si>
    <t>-4.1      1.3</t>
  </si>
  <si>
    <t>-4.8      1.6</t>
  </si>
  <si>
    <t>-5.2      1.8</t>
  </si>
  <si>
    <t>-5.3      1.9</t>
  </si>
  <si>
    <t>-6.6      2.9</t>
  </si>
  <si>
    <t>-6.8        3</t>
  </si>
  <si>
    <t>-7.2      3.4</t>
  </si>
  <si>
    <t>-8.1      4.5</t>
  </si>
  <si>
    <t>-8.1      4.6</t>
  </si>
  <si>
    <t>-8.2      4.6</t>
  </si>
  <si>
    <t>-9.3      6.7</t>
  </si>
  <si>
    <t>3: score 14</t>
  </si>
  <si>
    <t>6.2, E = 1.1e-41</t>
  </si>
  <si>
    <t>kGevAFtq</t>
  </si>
  <si>
    <t>kG++AFtq</t>
  </si>
  <si>
    <t>KGQIAFTQ 30</t>
  </si>
  <si>
    <t>9: score 14</t>
  </si>
  <si>
    <t>3.1, E = 9.9e-41</t>
  </si>
  <si>
    <t>NGQVAFSQ 28</t>
  </si>
  <si>
    <t>4: score 14</t>
  </si>
  <si>
    <t>2.7, E = 1.4e-40</t>
  </si>
  <si>
    <t>kG+vAFtq</t>
  </si>
  <si>
    <t>KGDVAFTQ 31</t>
  </si>
  <si>
    <t>5: score 14</t>
  </si>
  <si>
    <t>2.4, E = 1.7e-40</t>
  </si>
  <si>
    <t>KGQIAFTQ 28</t>
  </si>
  <si>
    <t>1.3, E = 3.4e-40</t>
  </si>
  <si>
    <t>kGevAF+q</t>
  </si>
  <si>
    <t>KGEVAFSQ 30</t>
  </si>
  <si>
    <t>0.5, E = 6.2e-40</t>
  </si>
  <si>
    <t>RGEVAFTQ 32</t>
  </si>
  <si>
    <t>0: score 14</t>
  </si>
  <si>
    <t>0.4, E = 6.4e-40</t>
  </si>
  <si>
    <t>KGEVAFTQ 31</t>
  </si>
  <si>
    <t>6: score 14</t>
  </si>
  <si>
    <t>0.2, E = 7.6e-40</t>
  </si>
  <si>
    <t>KGEVAFSQ 35</t>
  </si>
  <si>
    <t>139.5, E =</t>
  </si>
  <si>
    <t>KGEVAFTQ 33</t>
  </si>
  <si>
    <t>4: score 13</t>
  </si>
  <si>
    <t>9.3, E = 1.4e-39</t>
  </si>
  <si>
    <t>G+vAFtq</t>
  </si>
  <si>
    <t>GGQVAFTQ 30</t>
  </si>
  <si>
    <t>9.2, E = 1.5e-39</t>
  </si>
  <si>
    <t>kG+vAF+q</t>
  </si>
  <si>
    <t>KGQVAFSQ 33</t>
  </si>
  <si>
    <t>7: score 13</t>
  </si>
  <si>
    <t>KGQVAFSQ 18</t>
  </si>
  <si>
    <t>2: score 13</t>
  </si>
  <si>
    <t>9.1, E = 1.6e-39</t>
  </si>
  <si>
    <t>KGQVAFTQ 32</t>
  </si>
  <si>
    <t>139.0, E =</t>
  </si>
  <si>
    <t>KGEVAFTQ 32</t>
  </si>
  <si>
    <t>5: score 13</t>
  </si>
  <si>
    <t>8.8, E = 2e-39</t>
  </si>
  <si>
    <t>8: score 13</t>
  </si>
  <si>
    <t>8.5, E = 2.4e-39</t>
  </si>
  <si>
    <t>kGe+AFtq</t>
  </si>
  <si>
    <t>KGEIAFTQ 33</t>
  </si>
  <si>
    <t>3: score 13</t>
  </si>
  <si>
    <t>7.7, E = 4.2e-39</t>
  </si>
  <si>
    <t>RGQIAFSQ 33</t>
  </si>
  <si>
    <t>136.9, E =</t>
  </si>
  <si>
    <t>136.6, E =</t>
  </si>
  <si>
    <t>6.2, E = 1.2e-38</t>
  </si>
  <si>
    <t>KGDIAFTQ 31</t>
  </si>
  <si>
    <t>5.6, E = 1.7e-38</t>
  </si>
  <si>
    <t>0: score 13</t>
  </si>
  <si>
    <t>4.4, E = 4.1e-38</t>
  </si>
  <si>
    <t>SGQIAFSQ 35</t>
  </si>
  <si>
    <t>134.4, E =</t>
  </si>
  <si>
    <t>NGDVAFTQ 30</t>
  </si>
  <si>
    <t>4.2, E = 4.7e-38</t>
  </si>
  <si>
    <t>4.2, E = 4.9e-38</t>
  </si>
  <si>
    <t>KGDVAFTQ 30</t>
  </si>
  <si>
    <t>4.1, E = 5.1e-38</t>
  </si>
  <si>
    <t>2.5, E = 1.5e-37</t>
  </si>
  <si>
    <t>2.2, E = 1.9e-37</t>
  </si>
  <si>
    <t>KGEVAFTQ 24</t>
  </si>
  <si>
    <t>1.9, E = 2.3e-37</t>
  </si>
  <si>
    <t>130.0, E =</t>
  </si>
  <si>
    <t>G++AF+q</t>
  </si>
  <si>
    <t>GGQIAFSQ 36</t>
  </si>
  <si>
    <t>129.8, E =</t>
  </si>
  <si>
    <t>1: score 12</t>
  </si>
  <si>
    <t>9.2, E = 1.5e-36</t>
  </si>
  <si>
    <t>KGQVAFSQ 31</t>
  </si>
  <si>
    <t>9: score 12</t>
  </si>
  <si>
    <t>8.7, E = 2.1e-36</t>
  </si>
  <si>
    <t>NGDVAFTQ 23</t>
  </si>
  <si>
    <t>7: score 12</t>
  </si>
  <si>
    <t>7.4, E = 5.3e-36</t>
  </si>
  <si>
    <t>GGQIAFSQ 35</t>
  </si>
  <si>
    <t>126.3, E =</t>
  </si>
  <si>
    <t>KGEVAFTQ 29</t>
  </si>
  <si>
    <t>8: score 12</t>
  </si>
  <si>
    <t>6.2, E = 1.3e-35</t>
  </si>
  <si>
    <t>3: score 12</t>
  </si>
  <si>
    <t>5.9, E = 1.5e-35</t>
  </si>
  <si>
    <t>KGEVAFTQ 34</t>
  </si>
  <si>
    <t>6: score 12</t>
  </si>
  <si>
    <t>4.8, E = 3.1e-35</t>
  </si>
  <si>
    <t>KGEVAFTQ 28</t>
  </si>
  <si>
    <t>5: score 12</t>
  </si>
  <si>
    <t>4.6, E = 3.8e-35</t>
  </si>
  <si>
    <t>RGEVAFSQ 26</t>
  </si>
  <si>
    <t>124.1, E =</t>
  </si>
  <si>
    <t>KGEVAFTQ 26</t>
  </si>
  <si>
    <t>KGQVAFSQ 29</t>
  </si>
  <si>
    <t>124.0, E =</t>
  </si>
  <si>
    <t>KGEVAFTQ 30</t>
  </si>
  <si>
    <t>3.7, E = 6.9e-35</t>
  </si>
  <si>
    <t>123.3, E =</t>
  </si>
  <si>
    <t>121.9, E =</t>
  </si>
  <si>
    <t>4: score 12</t>
  </si>
  <si>
    <t>0.2, E = 7.7e-34</t>
  </si>
  <si>
    <t>KGEVAFSQ 23</t>
  </si>
  <si>
    <t>3: score 11</t>
  </si>
  <si>
    <t>8.5, E = 2.5e-33</t>
  </si>
  <si>
    <t>AGDVAFTQ 30</t>
  </si>
  <si>
    <t>114.1, E =</t>
  </si>
  <si>
    <t>SGQVAFSQ 30</t>
  </si>
  <si>
    <t>9: score 11</t>
  </si>
  <si>
    <t>4.1, E = 5.3e-32</t>
  </si>
  <si>
    <t>6: score 11</t>
  </si>
  <si>
    <t>3.3, E = 9.6e-32</t>
  </si>
  <si>
    <t>DGQIAFSQ 19</t>
  </si>
  <si>
    <t>0: score 11</t>
  </si>
  <si>
    <t>2.5, E = 1.6e-31</t>
  </si>
  <si>
    <t>G+vAF+q</t>
  </si>
  <si>
    <t>DGQVAFSQ 28</t>
  </si>
  <si>
    <t>5: score 11</t>
  </si>
  <si>
    <t>DGQVAFSQ 32</t>
  </si>
  <si>
    <t>4: score 11</t>
  </si>
  <si>
    <t>2.1, E = 2.1e-31</t>
  </si>
  <si>
    <t>kG++AF+q</t>
  </si>
  <si>
    <t>KGQIAFSQ 29</t>
  </si>
  <si>
    <t>1.5, E = 3.2e-31</t>
  </si>
  <si>
    <t>EGQVAFSQ 28</t>
  </si>
  <si>
    <t>0.3, E = 7.3e-31</t>
  </si>
  <si>
    <t>NGDVAFSQ 27</t>
  </si>
  <si>
    <t>: score 109</t>
  </si>
  <si>
    <t>.9, E = 1e-30</t>
  </si>
  <si>
    <t>NGQLAFSQ 12</t>
  </si>
  <si>
    <t>4: score 10</t>
  </si>
  <si>
    <t>7.0, E = 7.5e-30</t>
  </si>
  <si>
    <t>TGQLAFSQ 25</t>
  </si>
  <si>
    <t>0: score 10</t>
  </si>
  <si>
    <t>5.5, E = 2.1e-29</t>
  </si>
  <si>
    <t>GevAF+q</t>
  </si>
  <si>
    <t>AGEVAFSQ 34</t>
  </si>
  <si>
    <t>9: score 10</t>
  </si>
  <si>
    <t>4.7, E = 3.7e-29</t>
  </si>
  <si>
    <t>KGQVAFTQ 22</t>
  </si>
  <si>
    <t>3: score 10</t>
  </si>
  <si>
    <t>4.0, E = 5.8e-29</t>
  </si>
  <si>
    <t>KGQVAFSQ 35</t>
  </si>
  <si>
    <t>97.6, E =</t>
  </si>
  <si>
    <t>AGHVAFSQ 23</t>
  </si>
  <si>
    <t>5: score 95</t>
  </si>
  <si>
    <t>.2, E = 2.7e-26</t>
  </si>
  <si>
    <t>4: score 93</t>
  </si>
  <si>
    <t>.9, E = 6.4e-26</t>
  </si>
  <si>
    <t>KGEVAFSQ 42</t>
  </si>
  <si>
    <t>6: score 88</t>
  </si>
  <si>
    <t>.0, E = 3.7e-24</t>
  </si>
  <si>
    <t>RGEVAFSQ 47</t>
  </si>
  <si>
    <t>5: score 88</t>
  </si>
  <si>
    <t>RGEVAFSQ 46</t>
  </si>
  <si>
    <t>0: score 86</t>
  </si>
  <si>
    <t>.1, E = 1.5e-23</t>
  </si>
  <si>
    <t>KGEVAFSQ 44</t>
  </si>
  <si>
    <t>7: score 85</t>
  </si>
  <si>
    <t>.8, E = 1.8e-23</t>
  </si>
  <si>
    <t>RGEIAFSQ 41</t>
  </si>
  <si>
    <t>.2, E = 2.7e-23</t>
  </si>
  <si>
    <t>85.2, E =</t>
  </si>
  <si>
    <t>8: score 84</t>
  </si>
  <si>
    <t>.2, E = 5.3e-23</t>
  </si>
  <si>
    <t>KGQVAFSQ 43</t>
  </si>
  <si>
    <t>1: score 84</t>
  </si>
  <si>
    <t>KGQVAFSQ 44</t>
  </si>
  <si>
    <t>4: score 84</t>
  </si>
  <si>
    <t>3: score 83</t>
  </si>
  <si>
    <t>.4, E = 9.1e-23</t>
  </si>
  <si>
    <t>VGDVAFSQ 42</t>
  </si>
  <si>
    <t>7: score 83</t>
  </si>
  <si>
    <t>.1, E = 1.1e-22</t>
  </si>
  <si>
    <t>kGe+AF+q</t>
  </si>
  <si>
    <t>KGEIAFSQ 41</t>
  </si>
  <si>
    <t>82.7, E =</t>
  </si>
  <si>
    <t>KGEVAFSQ 41</t>
  </si>
  <si>
    <t>8: score 80</t>
  </si>
  <si>
    <t>.8, E = 5.8e-22</t>
  </si>
  <si>
    <t>KGEIAFSQ 43</t>
  </si>
  <si>
    <t>3: score 80</t>
  </si>
  <si>
    <t>.3, E = 8.2e-22</t>
  </si>
  <si>
    <t>QGQVAFSQ 40</t>
  </si>
  <si>
    <t>9: score 80</t>
  </si>
  <si>
    <t>9: score 66</t>
  </si>
  <si>
    <t>.8, E = 9e-18</t>
  </si>
  <si>
    <t>kG +AF+q</t>
  </si>
  <si>
    <t>KGSIAFSQ 38</t>
  </si>
  <si>
    <t>8: score 66</t>
  </si>
  <si>
    <t>.8, E = 9.3e-18</t>
  </si>
  <si>
    <t>EG-IAFSQ 48</t>
  </si>
  <si>
    <t>1.2, E = 4.</t>
  </si>
  <si>
    <t>evAF+q</t>
  </si>
  <si>
    <t>--EVAFSQ 84</t>
  </si>
  <si>
    <t>8: score 60</t>
  </si>
  <si>
    <t>.2, E = 9.2e-16</t>
  </si>
  <si>
    <t>--DLAFSQ 58</t>
  </si>
  <si>
    <t>59.2, E =</t>
  </si>
  <si>
    <t>e+AF+q</t>
  </si>
  <si>
    <t>--EIAFSQ 85</t>
  </si>
  <si>
    <t>0: score 59</t>
  </si>
  <si>
    <t>.2, E = 1.8e-15</t>
  </si>
  <si>
    <t>pakGevAF</t>
  </si>
  <si>
    <t>RRRSDVAF 42</t>
  </si>
  <si>
    <t>59.1, E =</t>
  </si>
  <si>
    <t>e AF+q</t>
  </si>
  <si>
    <t>--EAAFSQ 28</t>
  </si>
  <si>
    <t>57.1, E =</t>
  </si>
  <si>
    <t>NKEIAFTQ 83</t>
  </si>
  <si>
    <t>55.7, E =</t>
  </si>
  <si>
    <t>55.2, E =</t>
  </si>
  <si>
    <t>k evAF+q</t>
  </si>
  <si>
    <t>KHEVAFSQ 28</t>
  </si>
  <si>
    <t>9: score 55</t>
  </si>
  <si>
    <t>.2, E = 2.9e-14</t>
  </si>
  <si>
    <t>KHEVAFSQ 30</t>
  </si>
  <si>
    <t>55.0, E =</t>
  </si>
  <si>
    <t>54.9, E =</t>
  </si>
  <si>
    <t>k e AFtq</t>
  </si>
  <si>
    <t>KSECAFTQ 24</t>
  </si>
  <si>
    <t>2: score 54</t>
  </si>
  <si>
    <t>.9, E = 3.5e-14</t>
  </si>
  <si>
    <t>--EVAFSQ 41</t>
  </si>
  <si>
    <t>54.7, E =</t>
  </si>
  <si>
    <t>k  vAF+q</t>
  </si>
  <si>
    <t>K--VAFSQ 18</t>
  </si>
  <si>
    <t>1: score 54</t>
  </si>
  <si>
    <t>.6, E = 4.4e-14</t>
  </si>
  <si>
    <t>--QLAFSQ 29</t>
  </si>
  <si>
    <t>+ +</t>
  </si>
  <si>
    <t>6: score 54</t>
  </si>
  <si>
    <t>.4, E = 5.1e-14</t>
  </si>
  <si>
    <t>RRVDDFAF 41</t>
  </si>
  <si>
    <t>54.4, E =</t>
  </si>
  <si>
    <t>2: score 53</t>
  </si>
  <si>
    <t>.8, E = 7.5e-14</t>
  </si>
  <si>
    <t>.....pak</t>
  </si>
  <si>
    <t>+  +++</t>
  </si>
  <si>
    <t>vrmygSRA 35</t>
  </si>
  <si>
    <t>4: score 53</t>
  </si>
  <si>
    <t>.6, E = 8.9e-14</t>
  </si>
  <si>
    <t>RRSVDVAF 43</t>
  </si>
  <si>
    <t>53.2, E =</t>
  </si>
  <si>
    <t>KDEVAFSQ 37</t>
  </si>
  <si>
    <t>52.8, E =</t>
  </si>
  <si>
    <t>G vAF+q</t>
  </si>
  <si>
    <t>AGMVAFSQ 46</t>
  </si>
  <si>
    <t>5: score 52</t>
  </si>
  <si>
    <t>.7, E = 1.6e-13</t>
  </si>
  <si>
    <t>RRVEDFAF 41</t>
  </si>
  <si>
    <t>52.6, E =</t>
  </si>
  <si>
    <t>--QVAFSQ 49</t>
  </si>
  <si>
    <t>52.6, E = 1</t>
  </si>
  <si>
    <t>.8e-13</t>
  </si>
  <si>
    <t>--QCAFSQ 10</t>
  </si>
  <si>
    <t>0: score 52</t>
  </si>
  <si>
    <t>.3, E = 2.1e-13</t>
  </si>
  <si>
    <t>k  +AF+q</t>
  </si>
  <si>
    <t>KDLIAFSQ 55</t>
  </si>
  <si>
    <t>52.3, E =</t>
  </si>
  <si>
    <t>RRRLDVAF 46</t>
  </si>
  <si>
    <t>6: score 52</t>
  </si>
  <si>
    <t>.0, E = 2.6e-13</t>
  </si>
  <si>
    <t>REQVAFSQ 46</t>
  </si>
  <si>
    <t>2.0, E = 2.</t>
  </si>
  <si>
    <t>k +vAFtq</t>
  </si>
  <si>
    <t>KNQVAFTQ 24</t>
  </si>
  <si>
    <t>4: score 52</t>
  </si>
  <si>
    <t>.0, E = 2.7e-13</t>
  </si>
  <si>
    <t>51.8, E =</t>
  </si>
  <si>
    <t>51.7, E =</t>
  </si>
  <si>
    <t>K--VAFSQ 90</t>
  </si>
  <si>
    <t>51.7, E = 3</t>
  </si>
  <si>
    <t>.2e-13</t>
  </si>
  <si>
    <t>4: score 51</t>
  </si>
  <si>
    <t>.7, E = 3.3e-13</t>
  </si>
  <si>
    <t>vnmygSRA 35</t>
  </si>
  <si>
    <t>8: score 51</t>
  </si>
  <si>
    <t>.5, E = 3.8e-13</t>
  </si>
  <si>
    <t>k +vA++q</t>
  </si>
  <si>
    <t>KEKVAWSQ 24</t>
  </si>
  <si>
    <t>51.4, E =</t>
  </si>
  <si>
    <t>...akGev</t>
  </si>
  <si>
    <t>kriRKGKV 50</t>
  </si>
  <si>
    <t>re 51.3, E</t>
  </si>
  <si>
    <t>= 4.2e-13</t>
  </si>
  <si>
    <t>ikmygSRA 16</t>
  </si>
  <si>
    <t>5: score 51</t>
  </si>
  <si>
    <t>.1, E = 4.8e-13</t>
  </si>
  <si>
    <t>--QVAFSQ 47</t>
  </si>
  <si>
    <t>3: score 51</t>
  </si>
  <si>
    <t>--QVAFSQ 48</t>
  </si>
  <si>
    <t>51.1, E =</t>
  </si>
  <si>
    <t>K--VAFSQ 38</t>
  </si>
  <si>
    <t>0: score 50</t>
  </si>
  <si>
    <t>.9, E = 5.6e-13</t>
  </si>
  <si>
    <t>2: score 50</t>
  </si>
  <si>
    <t>.8, E = 6e-13</t>
  </si>
  <si>
    <t>--EVAFSQ 21</t>
  </si>
  <si>
    <t>50.8, E =</t>
  </si>
  <si>
    <t>k +vAF+q</t>
  </si>
  <si>
    <t>KEQVAFSQ 31</t>
  </si>
  <si>
    <t>re 50.7, E</t>
  </si>
  <si>
    <t>= 6.6e-13</t>
  </si>
  <si>
    <t>++ +++</t>
  </si>
  <si>
    <t>irtygSRA 29</t>
  </si>
  <si>
    <t>irtygSRA 16</t>
  </si>
  <si>
    <t>50.5, E = 7</t>
  </si>
  <si>
    <t>.3e-13</t>
  </si>
  <si>
    <t>50.5, E =</t>
  </si>
  <si>
    <t>vktygSRA 35</t>
  </si>
  <si>
    <t>938: score</t>
  </si>
  <si>
    <t>50.5, E = 7.7e-13</t>
  </si>
  <si>
    <t>50.3, E =</t>
  </si>
  <si>
    <t>4: score 50</t>
  </si>
  <si>
    <t>.0, E = 1.1e-12</t>
  </si>
  <si>
    <t>RGQIAFSQ 38</t>
  </si>
  <si>
    <t>50.0, E =</t>
  </si>
  <si>
    <t>k e+AF+q</t>
  </si>
  <si>
    <t>KDELAFSQ 38</t>
  </si>
  <si>
    <t>KANVAFSQ 78</t>
  </si>
  <si>
    <t>9: score 49</t>
  </si>
  <si>
    <t>.9, E = 1.1e-12</t>
  </si>
  <si>
    <t>--QLAFSQ 48</t>
  </si>
  <si>
    <t>7: score 49</t>
  </si>
  <si>
    <t>--QLAFSQ 49</t>
  </si>
  <si>
    <t>49.9, E =</t>
  </si>
  <si>
    <t>49.8, E =</t>
  </si>
  <si>
    <t>8: score 49</t>
  </si>
  <si>
    <t>.6, E = 1.4e-12</t>
  </si>
  <si>
    <t>K--VAFSQ 39</t>
  </si>
  <si>
    <t>2: score 49</t>
  </si>
  <si>
    <t>.5, E = 1.5e-12</t>
  </si>
  <si>
    <t>k ++AF+q</t>
  </si>
  <si>
    <t>KEQIAFSQ 41</t>
  </si>
  <si>
    <t>49.5, E =</t>
  </si>
  <si>
    <t>SDDIAFSQ 26</t>
  </si>
  <si>
    <t>3: score 49</t>
  </si>
  <si>
    <t>.3, E = 1.7e-12</t>
  </si>
  <si>
    <t>KAKVAFSQ 38</t>
  </si>
  <si>
    <t>49.3, E =</t>
  </si>
  <si>
    <t>REEVAFSQ 44</t>
  </si>
  <si>
    <t>0: score 49</t>
  </si>
  <si>
    <t>.2, E = 1.8e-12</t>
  </si>
  <si>
    <t>REQVAFSQ 49</t>
  </si>
  <si>
    <t>1: score 49</t>
  </si>
  <si>
    <t>.2, E = 1.9e-12</t>
  </si>
  <si>
    <t>.1, E = 2e-12</t>
  </si>
  <si>
    <t>.0, E = 2.1e-12</t>
  </si>
  <si>
    <t>48.9, E =</t>
  </si>
  <si>
    <t>+</t>
  </si>
  <si>
    <t>KTQVAFSQ 22</t>
  </si>
  <si>
    <t>2: score 48</t>
  </si>
  <si>
    <t>.6, E = 2.7e-12</t>
  </si>
  <si>
    <t>RSQLAFSQ 29</t>
  </si>
  <si>
    <t>0: score 48</t>
  </si>
  <si>
    <t>.6, E = 2.8e-12</t>
  </si>
  <si>
    <t>KDQVAFSQ 36</t>
  </si>
  <si>
    <t>687: score</t>
  </si>
  <si>
    <t>48.5, E = 3e-12</t>
  </si>
  <si>
    <t>......ak</t>
  </si>
  <si>
    <t>++  +++</t>
  </si>
  <si>
    <t>eqmyggRA 16</t>
  </si>
  <si>
    <t>5: score 48</t>
  </si>
  <si>
    <t>.4, E = 3.2e-12</t>
  </si>
  <si>
    <t>K--VAFSQ 48</t>
  </si>
  <si>
    <t>7: score 48</t>
  </si>
  <si>
    <t>48.4, E =</t>
  </si>
  <si>
    <t>.pakGevA</t>
  </si>
  <si>
    <t>eARRRSIA 37</t>
  </si>
  <si>
    <t>6: score 48</t>
  </si>
  <si>
    <t>.3, E = 3.5e-12</t>
  </si>
  <si>
    <t>KEEVAFSQ 37</t>
  </si>
  <si>
    <t>1: score 48</t>
  </si>
  <si>
    <t>.2, E = 3.6e-12</t>
  </si>
  <si>
    <t>KDKIAFSQ 38</t>
  </si>
  <si>
    <t>48.2, E =</t>
  </si>
  <si>
    <t>KEQVAFSQ 50</t>
  </si>
  <si>
    <t>KEQVAFSQ 39</t>
  </si>
  <si>
    <t>8: score 48</t>
  </si>
  <si>
    <t>3: score 48</t>
  </si>
  <si>
    <t>KEQVAFSQ 37</t>
  </si>
  <si>
    <t>KEQVAFSQ 49</t>
  </si>
  <si>
    <t>.2, E = 3.7e-12</t>
  </si>
  <si>
    <t>KEQMAFSQ 37</t>
  </si>
  <si>
    <t>48.1, E =</t>
  </si>
  <si>
    <t>+ + AF+</t>
  </si>
  <si>
    <t>RTQTAFSE 24</t>
  </si>
  <si>
    <t>.1, E = 4.1e-12</t>
  </si>
  <si>
    <t>.0, E = 4.1e-12</t>
  </si>
  <si>
    <t>8: score 47</t>
  </si>
  <si>
    <t>.8, E = 4.8e-12</t>
  </si>
  <si>
    <t>RDDIAFGA 91</t>
  </si>
  <si>
    <t>+++</t>
  </si>
  <si>
    <t>4: score 47</t>
  </si>
  <si>
    <t>.8, E = 4.9e-12</t>
  </si>
  <si>
    <t>REMVAFSQ 37</t>
  </si>
  <si>
    <t>0: score 47</t>
  </si>
  <si>
    <t>.7, E = 5.1e-12</t>
  </si>
  <si>
    <t>3: score 47</t>
  </si>
  <si>
    <t>.7, E = 5.3e-12</t>
  </si>
  <si>
    <t>.6, E = 5.5e-12</t>
  </si>
  <si>
    <t>.5, E = 6.1e-12</t>
  </si>
  <si>
    <t>KEQVAFSQ 34</t>
  </si>
  <si>
    <t>KEQVAFSQ 36</t>
  </si>
  <si>
    <t>9: score 47</t>
  </si>
  <si>
    <t>.4, E = 6.3e-12</t>
  </si>
  <si>
    <t>KGQIAFSQ 36</t>
  </si>
  <si>
    <t>1: score 47</t>
  </si>
  <si>
    <t>.4, E = 6.5e-12</t>
  </si>
  <si>
    <t>dpakGevA</t>
  </si>
  <si>
    <t>EMRRGLVA 39</t>
  </si>
  <si>
    <t>47.0, E =</t>
  </si>
  <si>
    <t>vnmygSRA 36</t>
  </si>
  <si>
    <t>.0, E = 8.7e-12</t>
  </si>
  <si>
    <t>KEQIAFSQ 34</t>
  </si>
  <si>
    <t>0: score 46</t>
  </si>
  <si>
    <t>.9, E = 8.9e-12</t>
  </si>
  <si>
    <t>--QFAFSQ 85</t>
  </si>
  <si>
    <t>6: score 46</t>
  </si>
  <si>
    <t>.9, E = 9.1e-12</t>
  </si>
  <si>
    <t>akGevAFt</t>
  </si>
  <si>
    <t>CP+L+</t>
  </si>
  <si>
    <t>+ ++AF+</t>
  </si>
  <si>
    <t>GRSQLAFS 29</t>
  </si>
  <si>
    <t>2: score 46</t>
  </si>
  <si>
    <t>.8, E = 9.4e-12</t>
  </si>
  <si>
    <t>R--VAFSQ 40</t>
  </si>
  <si>
    <t>46.8, E =</t>
  </si>
  <si>
    <t>L+</t>
  </si>
  <si>
    <t>RSQLAFSQ 32</t>
  </si>
  <si>
    <t>RSQLAFSQ 48</t>
  </si>
  <si>
    <t>7: score 46</t>
  </si>
  <si>
    <t>RSQLAFSQ 50</t>
  </si>
  <si>
    <t>46.7, E =</t>
  </si>
  <si>
    <t>9: score 46</t>
  </si>
  <si>
    <t>.7, E = 1.1e-11</t>
  </si>
  <si>
    <t>46.6, E =</t>
  </si>
  <si>
    <t>RTQVAFSQ 44</t>
  </si>
  <si>
    <t>RSELAFTD 20</t>
  </si>
  <si>
    <t>.5, E = 1.2e-11</t>
  </si>
  <si>
    <t>kGe...vA</t>
  </si>
  <si>
    <t>EDRrrsIA 31</t>
  </si>
  <si>
    <t>5: score 46</t>
  </si>
  <si>
    <t>.4, E = 1.3e-11</t>
  </si>
  <si>
    <t>.2, E = 1.5e-11</t>
  </si>
  <si>
    <t>KAKIAFSQ 38</t>
  </si>
  <si>
    <t>46.2, E =</t>
  </si>
  <si>
    <t>k e+AF+</t>
  </si>
  <si>
    <t>KEEIAFSD 64</t>
  </si>
  <si>
    <t>KEEIAFSD 52</t>
  </si>
  <si>
    <t>46.1, E =</t>
  </si>
  <si>
    <t>--QLAFSQ 32</t>
  </si>
  <si>
    <t>6: score 45</t>
  </si>
  <si>
    <t>.9, E = 1.8e-11</t>
  </si>
  <si>
    <t>KEQIAFSQ 39</t>
  </si>
  <si>
    <t>9: score 45</t>
  </si>
  <si>
    <t>KEQIAFSQ 38</t>
  </si>
  <si>
    <t>45.8, E =</t>
  </si>
  <si>
    <t>KEQMAFSQ 38</t>
  </si>
  <si>
    <t>45.6, E =</t>
  </si>
  <si>
    <t>RTQVAFSQ 27</t>
  </si>
  <si>
    <t>RTQVAFSQ 46</t>
  </si>
  <si>
    <t>7: score 45</t>
  </si>
  <si>
    <t>.6, E = 2.3e-11</t>
  </si>
  <si>
    <t>ERSQLAFS 31</t>
  </si>
  <si>
    <t>ERSQLAFS 29</t>
  </si>
  <si>
    <t>45.5, E =</t>
  </si>
  <si>
    <t>KELVAFSQ 38</t>
  </si>
  <si>
    <t>RTQVAFSQ 47</t>
  </si>
  <si>
    <t>.4, E = 2.6e-11</t>
  </si>
  <si>
    <t>P   +</t>
  </si>
  <si>
    <t>RDMVAFSQ 35</t>
  </si>
  <si>
    <t>45.3, E =</t>
  </si>
  <si>
    <t>KERMAFSQ 24</t>
  </si>
  <si>
    <t>KERMAFSQ 36</t>
  </si>
  <si>
    <t>KERMAFSQ 37</t>
  </si>
  <si>
    <t>0: score 45</t>
  </si>
  <si>
    <t>.3, E = 2.8e-11</t>
  </si>
  <si>
    <t>2: score 45</t>
  </si>
  <si>
    <t>KEEIAFSD 59</t>
  </si>
  <si>
    <t>8: score 45</t>
  </si>
  <si>
    <t>KEEIAFSD 57</t>
  </si>
  <si>
    <t>4: score 45</t>
  </si>
  <si>
    <t>.2, E = 2.9e-11</t>
  </si>
  <si>
    <t>.2, E = 3e-11</t>
  </si>
  <si>
    <t>REQIAFSQ 39</t>
  </si>
  <si>
    <t>45.2, E =</t>
  </si>
  <si>
    <t>k e+A++q</t>
  </si>
  <si>
    <t>KWEIAWSQ 23</t>
  </si>
  <si>
    <t>KAQIAFSQ 35</t>
  </si>
  <si>
    <t>8: score 44</t>
  </si>
  <si>
    <t>.8, E = 4e-11</t>
  </si>
  <si>
    <t>+G++AF+</t>
  </si>
  <si>
    <t>RGQLAFSL 31</t>
  </si>
  <si>
    <t>.7, E = 4e-11</t>
  </si>
  <si>
    <t>R--IAFSQ 32</t>
  </si>
  <si>
    <t>4: score 44</t>
  </si>
  <si>
    <t>.6, E = 4.5e-11</t>
  </si>
  <si>
    <t>KSQLAFSQ 32</t>
  </si>
  <si>
    <t>44.6, E =</t>
  </si>
  <si>
    <t>KEQVAFSQ 38</t>
  </si>
  <si>
    <t>KSQIAFSQ 45</t>
  </si>
  <si>
    <t>KSQIAFSQ 47</t>
  </si>
  <si>
    <t>0: score 44</t>
  </si>
  <si>
    <t>.5, E = 4.7e-11</t>
  </si>
  <si>
    <t>KEQIAFSQ 36</t>
  </si>
  <si>
    <t>44.5, E =</t>
  </si>
  <si>
    <t>TGRVAFSQ 44</t>
  </si>
  <si>
    <t>694: score</t>
  </si>
  <si>
    <t>44.5, E = 4.7e-11</t>
  </si>
  <si>
    <t>kkmygSRA 16</t>
  </si>
  <si>
    <t>KEQVAFSQ 42</t>
  </si>
  <si>
    <t>.5, E = 4.9e-11</t>
  </si>
  <si>
    <t>KEQVAFSQ 46</t>
  </si>
  <si>
    <t>3: score 44</t>
  </si>
  <si>
    <t>44.4, E =</t>
  </si>
  <si>
    <t>KSQIAFSQ 40</t>
  </si>
  <si>
    <t>.3, E = 5.3e-11</t>
  </si>
  <si>
    <t>QQQVAFSQ 48</t>
  </si>
  <si>
    <t>44.3, E =</t>
  </si>
  <si>
    <t>2: score 44</t>
  </si>
  <si>
    <t>.3, E = 5.4e-11</t>
  </si>
  <si>
    <t>GC L+</t>
  </si>
  <si>
    <t>KSQLAFSQ 31</t>
  </si>
  <si>
    <t>.3, E = 5.5e-11</t>
  </si>
  <si>
    <t>.2, E = 5.9e-11</t>
  </si>
  <si>
    <t>KEQIAFSQ 48</t>
  </si>
  <si>
    <t>.2, E = 6.1e-11</t>
  </si>
  <si>
    <t>a</t>
  </si>
  <si>
    <t>KDMVAFSQ 35</t>
  </si>
  <si>
    <t>.1, E = 6.3e-11</t>
  </si>
  <si>
    <t>44.1, E =</t>
  </si>
  <si>
    <t>++AF+</t>
  </si>
  <si>
    <t>--QLAFSP 34</t>
  </si>
  <si>
    <t>1: score 44</t>
  </si>
  <si>
    <t>.0, E = 6.8e-11</t>
  </si>
  <si>
    <t>evAF+</t>
  </si>
  <si>
    <t>LNEVAFSA 85</t>
  </si>
  <si>
    <t>44.0, E =</t>
  </si>
  <si>
    <t>KSQIAFSQ 39</t>
  </si>
  <si>
    <t>KSQIAFSQ 71</t>
  </si>
  <si>
    <t>KSQIAFSQ 58</t>
  </si>
  <si>
    <t>....dpak</t>
  </si>
  <si>
    <t>+    +</t>
  </si>
  <si>
    <t>vrmyGCRA 34</t>
  </si>
  <si>
    <t>43.7, E =</t>
  </si>
  <si>
    <t>KDQIAFSQ 37</t>
  </si>
  <si>
    <t>43.6, E =</t>
  </si>
  <si>
    <t>+ e+AF+</t>
  </si>
  <si>
    <t>RSEIAFSA 86</t>
  </si>
  <si>
    <t>6: score 43</t>
  </si>
  <si>
    <t>.6, E = 9.1e-11</t>
  </si>
  <si>
    <t>2: score 43</t>
  </si>
  <si>
    <t>e+AF+</t>
  </si>
  <si>
    <t>--EIAFSD 48</t>
  </si>
  <si>
    <t>RSQLAFFQ 29</t>
  </si>
  <si>
    <t>4: score 43</t>
  </si>
  <si>
    <t>.5, E = 9.7e-11</t>
  </si>
  <si>
    <t>RTELAFSQ 48</t>
  </si>
  <si>
    <t>43.3, E =</t>
  </si>
  <si>
    <t>KAQIAFSQ 36</t>
  </si>
  <si>
    <t>7: score 43</t>
  </si>
  <si>
    <t>.3, E = 1.1e-10</t>
  </si>
  <si>
    <t>0: score 43</t>
  </si>
  <si>
    <t>1: score 43</t>
  </si>
  <si>
    <t>KSQIAFSQ 41</t>
  </si>
  <si>
    <t>--EIAFSD 57</t>
  </si>
  <si>
    <t>--EIAFSD 65</t>
  </si>
  <si>
    <t>3: score 43</t>
  </si>
  <si>
    <t>43.2, E =</t>
  </si>
  <si>
    <t>9: score 43</t>
  </si>
  <si>
    <t>.1, E = 1.2e-10</t>
  </si>
  <si>
    <t>R--VAFSQ 48</t>
  </si>
  <si>
    <t>.1, E = 1.3e-10</t>
  </si>
  <si>
    <t>RSQLAFSQ 31</t>
  </si>
  <si>
    <t>43.1, E =</t>
  </si>
  <si>
    <t>+  +AF+</t>
  </si>
  <si>
    <t>RDRIAFST 83</t>
  </si>
  <si>
    <t>KSQIAFSQ 46</t>
  </si>
  <si>
    <t>G+vAF+</t>
  </si>
  <si>
    <t>AGDVAFSA 85</t>
  </si>
  <si>
    <t>.0, E = 1.4e-10</t>
  </si>
  <si>
    <t>--QLAFSQ 31</t>
  </si>
  <si>
    <t>43.0, E =</t>
  </si>
  <si>
    <t>RDRIAFST 82</t>
  </si>
  <si>
    <t>7: score 42</t>
  </si>
  <si>
    <t>.9, E = 1.4e-10</t>
  </si>
  <si>
    <t>KSQVAFSQ 39</t>
  </si>
  <si>
    <t>42.9, E =</t>
  </si>
  <si>
    <t>2: score 42</t>
  </si>
  <si>
    <t>KSQVAFSQ 38</t>
  </si>
  <si>
    <t>6: score 42</t>
  </si>
  <si>
    <t>KLQVAWSQ 26</t>
  </si>
  <si>
    <t>--QCAFSQ 23</t>
  </si>
  <si>
    <t>42.6, E =</t>
  </si>
  <si>
    <t>KDEIAFSD 23</t>
  </si>
  <si>
    <t>42.5, E =</t>
  </si>
  <si>
    <t>KDEIAFSD 21</t>
  </si>
  <si>
    <t>5: score 42</t>
  </si>
  <si>
    <t>.3, E = 2.1e-10</t>
  </si>
  <si>
    <t>.3, E = 2.2e-10</t>
  </si>
  <si>
    <t>KELVAFSQ 29</t>
  </si>
  <si>
    <t>42.3, E =</t>
  </si>
  <si>
    <t>--EIAFSD 58</t>
  </si>
  <si>
    <t>.3, E = 2.3e-10</t>
  </si>
  <si>
    <t>RTQAAFSE 24</t>
  </si>
  <si>
    <t>.2, E = 2.3e-10</t>
  </si>
  <si>
    <t>KSKIAFSQ 46</t>
  </si>
  <si>
    <t>42.2, E =</t>
  </si>
  <si>
    <t>KSKIAFSQ 47</t>
  </si>
  <si>
    <t>3: score 42</t>
  </si>
  <si>
    <t>KSKIAFSQ 45</t>
  </si>
  <si>
    <t>KSKIAFSQ 48</t>
  </si>
  <si>
    <t>1: score 42</t>
  </si>
  <si>
    <t>KDQVAFSQ 22</t>
  </si>
  <si>
    <t>.0, E = 2.6e-10</t>
  </si>
  <si>
    <t>pakGe...</t>
  </si>
  <si>
    <t>Ge+++</t>
  </si>
  <si>
    <t>GNGGEngk 48</t>
  </si>
  <si>
    <t>PtgaGkavlksWGkga&lt;-*</t>
  </si>
  <si>
    <t>Pt +G    + W + +</t>
  </si>
  <si>
    <t>41.9, E =</t>
  </si>
  <si>
    <t>RNQIAFSD 25</t>
  </si>
  <si>
    <t>7: score 41</t>
  </si>
  <si>
    <t>.9, E = 2.9e-10</t>
  </si>
  <si>
    <t>k ++AFtq</t>
  </si>
  <si>
    <t>KEQIAFTQ 39</t>
  </si>
  <si>
    <t>0: score 41</t>
  </si>
  <si>
    <t>41.8, E =</t>
  </si>
  <si>
    <t>TDEIAFSD 62</t>
  </si>
  <si>
    <t>DDEIAFSS 73</t>
  </si>
  <si>
    <t>.8, E = 3.2e-10</t>
  </si>
  <si>
    <t>EMRRSLIA 34</t>
  </si>
  <si>
    <t>KDEIAFSD 20</t>
  </si>
  <si>
    <t>41.7, E =</t>
  </si>
  <si>
    <t>k  +A++q</t>
  </si>
  <si>
    <t>KHSIAWSQ 23</t>
  </si>
  <si>
    <t>9: score 41</t>
  </si>
  <si>
    <t>.7, E = 3.3e-10</t>
  </si>
  <si>
    <t>KWELAWSQ 24</t>
  </si>
  <si>
    <t>--EVAFSQ 22</t>
  </si>
  <si>
    <t>8: score 41</t>
  </si>
  <si>
    <t>.7, E = 3.4e-10</t>
  </si>
  <si>
    <t>C + p+</t>
  </si>
  <si>
    <t>A-QVAFTQ 33</t>
  </si>
  <si>
    <t>4: score 41</t>
  </si>
  <si>
    <t>.6, E = 3.5e-10</t>
  </si>
  <si>
    <t>KEEIAFSD 62</t>
  </si>
  <si>
    <t>41.6, E =</t>
  </si>
  <si>
    <t>RDRIAFST 85</t>
  </si>
  <si>
    <t>.4, E = 4.2e-10</t>
  </si>
  <si>
    <t>1.3, E = 4.</t>
  </si>
  <si>
    <t>41.2, E =</t>
  </si>
  <si>
    <t>k ++AF+</t>
  </si>
  <si>
    <t>KQQIAFSH 36</t>
  </si>
  <si>
    <t>3: score 41</t>
  </si>
  <si>
    <t>.1, E = 5.1e-10</t>
  </si>
  <si>
    <t>k   +++</t>
  </si>
  <si>
    <t>KDRlqsIS 31</t>
  </si>
  <si>
    <t>41.1, E =</t>
  </si>
  <si>
    <t>KDEIAFSD 22</t>
  </si>
  <si>
    <t>KDEIAFSD 25</t>
  </si>
  <si>
    <t>41.0, E =</t>
  </si>
  <si>
    <t>KEQIAFTQ 38</t>
  </si>
  <si>
    <t>40.9, E =</t>
  </si>
  <si>
    <t>RDDIAFGA 92</t>
  </si>
  <si>
    <t>CP   a</t>
  </si>
  <si>
    <t>RTDLAFSQ 28</t>
  </si>
  <si>
    <t>TDEIAFSD 50</t>
  </si>
  <si>
    <t>40.8, E =</t>
  </si>
  <si>
    <t>S--VSFSQ 26</t>
  </si>
  <si>
    <t>8: score 40</t>
  </si>
  <si>
    <t>.8, E = 6.4e-10</t>
  </si>
  <si>
    <t>--QLAFSQ 33</t>
  </si>
  <si>
    <t>40.7, E =</t>
  </si>
  <si>
    <t>0: score 40</t>
  </si>
  <si>
    <t>.6, E = 6.9e-10</t>
  </si>
  <si>
    <t>KSQLAFSQ 27</t>
  </si>
  <si>
    <t>5: score 40</t>
  </si>
  <si>
    <t>.6, E = 7e-10</t>
  </si>
  <si>
    <t>3: score 40</t>
  </si>
  <si>
    <t>4: score 40</t>
  </si>
  <si>
    <t>40.6, E =</t>
  </si>
  <si>
    <t>40.5, E =</t>
  </si>
  <si>
    <t>.4, E = 8e-10</t>
  </si>
  <si>
    <t>RSQLAFSQ 34</t>
  </si>
  <si>
    <t>40.4, E =</t>
  </si>
  <si>
    <t>VDEVAFSS 46</t>
  </si>
  <si>
    <t>236: score</t>
  </si>
  <si>
    <t>40.4, E = 8.4e-10</t>
  </si>
  <si>
    <t>KSQLAFSN 12</t>
  </si>
  <si>
    <t>9: score 40</t>
  </si>
  <si>
    <t>.3, E = 8.6e-10</t>
  </si>
  <si>
    <t>KDRVAFSQ 35</t>
  </si>
  <si>
    <t>.2, E = 9.5e-10</t>
  </si>
  <si>
    <t>KEEIAFSD 63</t>
  </si>
  <si>
    <t>7: score 40</t>
  </si>
  <si>
    <t>1: score 40</t>
  </si>
  <si>
    <t>KEEIAFSD 65</t>
  </si>
  <si>
    <t>40.1, E =</t>
  </si>
  <si>
    <t>RTQVAFSQ 43</t>
  </si>
  <si>
    <t>.0, E = 1.1e-09</t>
  </si>
  <si>
    <t>KEEVAFSQ 38</t>
  </si>
  <si>
    <t>40.0, E =</t>
  </si>
  <si>
    <t>k e+ F+q</t>
  </si>
  <si>
    <t>KHELGFSQ 21</t>
  </si>
  <si>
    <t>--EIAFSD 53</t>
  </si>
  <si>
    <t>KDKIAFSQ 37</t>
  </si>
  <si>
    <t>KNKIAFSQ 38</t>
  </si>
  <si>
    <t>RTDLAFSQ 32</t>
  </si>
  <si>
    <t>39.9, E =</t>
  </si>
  <si>
    <t>Ld++</t>
  </si>
  <si>
    <t>heeayTRK 23</t>
  </si>
  <si>
    <t>KEEIAFSD 36</t>
  </si>
  <si>
    <t>4: score 39</t>
  </si>
  <si>
    <t>.9, E = 1.1e-09</t>
  </si>
  <si>
    <t>RAELAFSQ 31</t>
  </si>
  <si>
    <t>KEEIAFSD 58</t>
  </si>
  <si>
    <t>39.8, E = 1</t>
  </si>
  <si>
    <t>.2e-09</t>
  </si>
  <si>
    <t>.8, E = 1.3e-09</t>
  </si>
  <si>
    <t>RSQLAFSN 28</t>
  </si>
  <si>
    <t>6: score 39</t>
  </si>
  <si>
    <t>--EIAFSD 52</t>
  </si>
  <si>
    <t>8: score 39</t>
  </si>
  <si>
    <t>.7, E = 1.3e-09</t>
  </si>
  <si>
    <t>: score 39.</t>
  </si>
  <si>
    <t>7, E = 1.3e-09</t>
  </si>
  <si>
    <t>KSQLAFSQ 93</t>
  </si>
  <si>
    <t>9: score 39</t>
  </si>
  <si>
    <t>.7, E = 1.4e-09</t>
  </si>
  <si>
    <t>--EIAFSD 51</t>
  </si>
  <si>
    <t>2: score 39</t>
  </si>
  <si>
    <t>.6, E = 1.4e-09</t>
  </si>
  <si>
    <t>--QVGFSQ 23</t>
  </si>
  <si>
    <t>e+AF</t>
  </si>
  <si>
    <t>--EIAFGA 28</t>
  </si>
  <si>
    <t>39.6, E =</t>
  </si>
  <si>
    <t>KDEIAFSD 50</t>
  </si>
  <si>
    <t>RSQLAFSQ 33</t>
  </si>
  <si>
    <t>.5, E = 1.6e-09</t>
  </si>
  <si>
    <t>0: score 39</t>
  </si>
  <si>
    <t>.4, E = 1.6e-09</t>
  </si>
  <si>
    <t>39.4, E =</t>
  </si>
  <si>
    <t>KSRVAFSQ 38</t>
  </si>
  <si>
    <t>.4, E = 1.7e-09</t>
  </si>
  <si>
    <t>TDEIAFSD 51</t>
  </si>
  <si>
    <t>39.3, E =</t>
  </si>
  <si>
    <t>--QLAFSQ 34</t>
  </si>
  <si>
    <t>.3, E = 1.7e-09</t>
  </si>
  <si>
    <t>MSQIAFSA 94</t>
  </si>
  <si>
    <t>.3, E = 1.8e-09</t>
  </si>
  <si>
    <t>RSEIAFTQ 28</t>
  </si>
  <si>
    <t>.2, E = 1.9e-09</t>
  </si>
  <si>
    <t>score 39.2,</t>
  </si>
  <si>
    <t>E = 1.9e-09</t>
  </si>
  <si>
    <t>KPQLAFSQ 49</t>
  </si>
  <si>
    <t>1: score 39</t>
  </si>
  <si>
    <t>--EIAFSD 49</t>
  </si>
  <si>
    <t>39.1, E =</t>
  </si>
  <si>
    <t>KDEIAFSD 61</t>
  </si>
  <si>
    <t>.0, E = 2.1e-09</t>
  </si>
  <si>
    <t>+ +vAF+</t>
  </si>
  <si>
    <t>RAQVAFAE 25</t>
  </si>
  <si>
    <t>0, E = 2.2e-09</t>
  </si>
  <si>
    <t>RTQTAFSE 98</t>
  </si>
  <si>
    <t>085: score</t>
  </si>
  <si>
    <t>39.0, E = 2.2e-09</t>
  </si>
  <si>
    <t>----KIAF 10</t>
  </si>
  <si>
    <t>e 39.0, E =</t>
  </si>
  <si>
    <t>407: score</t>
  </si>
  <si>
    <t>38.9, E = 2.3e-09</t>
  </si>
  <si>
    <t>KDEIAFSD 13</t>
  </si>
  <si>
    <t>326: score</t>
  </si>
  <si>
    <t>657: score</t>
  </si>
  <si>
    <t>KDEIAFSD 16</t>
  </si>
  <si>
    <t>4: score 38</t>
  </si>
  <si>
    <t>.9, E = 2.3e-09</t>
  </si>
  <si>
    <t>8: score 38</t>
  </si>
  <si>
    <t>MSQIAFSA 97</t>
  </si>
  <si>
    <t>38.8, E =</t>
  </si>
  <si>
    <t>KDEIAFSD 18</t>
  </si>
  <si>
    <t>.8, E = 2.5e-09</t>
  </si>
  <si>
    <t>L</t>
  </si>
  <si>
    <t>RSELAYSQ 32</t>
  </si>
  <si>
    <t>6: score 38</t>
  </si>
  <si>
    <t>TDEIAFSD 25</t>
  </si>
  <si>
    <t>.6, E = 2.8e-09</t>
  </si>
  <si>
    <t>9: score 38</t>
  </si>
  <si>
    <t>38.6, E =</t>
  </si>
  <si>
    <t>k  +AF+</t>
  </si>
  <si>
    <t>K--IAFSA 97</t>
  </si>
  <si>
    <t>7: score 38</t>
  </si>
  <si>
    <t>--QLAFSL 31</t>
  </si>
  <si>
    <t>800: score</t>
  </si>
  <si>
    <t>38.6, E = 2.9e-09</t>
  </si>
  <si>
    <t>KDEIAFSD 17</t>
  </si>
  <si>
    <t>.6, E = 2.9e-09</t>
  </si>
  <si>
    <t>TDEIAFSD 24</t>
  </si>
  <si>
    <t>.5, E = 3.1e-09</t>
  </si>
  <si>
    <t>--EIAFSD 50</t>
  </si>
  <si>
    <t>38.4, E =</t>
  </si>
  <si>
    <t>AFtq</t>
  </si>
  <si>
    <t>L--CAFTQ 40</t>
  </si>
  <si>
    <t>38: score 3</t>
  </si>
  <si>
    <t>8.4, E = 3.2e-09</t>
  </si>
  <si>
    <t>.2, E = 3.7e-09</t>
  </si>
  <si>
    <t>0: score 38</t>
  </si>
  <si>
    <t>.2, E = 3.8e-09</t>
  </si>
  <si>
    <t>KEEIAFSD 82</t>
  </si>
  <si>
    <t>53: score 3</t>
  </si>
  <si>
    <t>8.2, E = 3.9e-09</t>
  </si>
  <si>
    <t>CDEIAFGA 10</t>
  </si>
  <si>
    <t>.2, E = 3.9e-09</t>
  </si>
  <si>
    <t>CDEIAFGA 91</t>
  </si>
  <si>
    <t>.1, E = 3.9e-09</t>
  </si>
  <si>
    <t>KEEIAFSD 61</t>
  </si>
  <si>
    <t>8.1, E = 4.</t>
  </si>
  <si>
    <t>K--LAWSQ 23</t>
  </si>
  <si>
    <t>.1, E = 4.1e-09</t>
  </si>
  <si>
    <t>MSQIAFST 94</t>
  </si>
  <si>
    <t>38.1, E =</t>
  </si>
  <si>
    <t>KDEIAFSD 90</t>
  </si>
  <si>
    <t>5: score 38</t>
  </si>
  <si>
    <t>.0, E = 4.2e-09</t>
  </si>
  <si>
    <t>CDEIAFGA 28</t>
  </si>
  <si>
    <t>.0, E = 4.4e-09</t>
  </si>
  <si>
    <t>--QVAFSQ 22</t>
  </si>
  <si>
    <t>38.0, E =</t>
  </si>
  <si>
    <t>KWEMAWSQ 22</t>
  </si>
  <si>
    <t>--QCAFTP 28</t>
  </si>
  <si>
    <t>37.9, E =</t>
  </si>
  <si>
    <t>RSELAYSQ 33</t>
  </si>
  <si>
    <t>37.9, E = 4</t>
  </si>
  <si>
    <t>.6e-09</t>
  </si>
  <si>
    <t>KDEIAFSD 14</t>
  </si>
  <si>
    <t>2: score 37</t>
  </si>
  <si>
    <t>.9, E = 4.7e-09</t>
  </si>
  <si>
    <t>--QIAFSP 33</t>
  </si>
  <si>
    <t>RWAMAWSQ 23</t>
  </si>
  <si>
    <t>6: score 37</t>
  </si>
  <si>
    <t>.8, E = 5e-09</t>
  </si>
  <si>
    <t>--QIGFSQ 23</t>
  </si>
  <si>
    <t>5: score 37</t>
  </si>
  <si>
    <t>8: score 37</t>
  </si>
  <si>
    <t>.8, E = 5.1e-09</t>
  </si>
  <si>
    <t>--EIAFSD 68</t>
  </si>
  <si>
    <t>732: score</t>
  </si>
  <si>
    <t>37.7, E = 5.4e-09</t>
  </si>
  <si>
    <t>PLdp...a</t>
  </si>
  <si>
    <t>L++++++</t>
  </si>
  <si>
    <t>LLEAdgrR 17</t>
  </si>
  <si>
    <t>717: score</t>
  </si>
  <si>
    <t>LLEAdgrR 16</t>
  </si>
  <si>
    <t>37.6, E =</t>
  </si>
  <si>
    <t>.5, E = 6.1e-09</t>
  </si>
  <si>
    <t>YDEVAFSA 82</t>
  </si>
  <si>
    <t>4: score 37</t>
  </si>
  <si>
    <t>YDEVAFSA 80</t>
  </si>
  <si>
    <t>964: score</t>
  </si>
  <si>
    <t>37.5, E = 6.1e-09</t>
  </si>
  <si>
    <t>KEEIAFSD 19</t>
  </si>
  <si>
    <t>913: score</t>
  </si>
  <si>
    <t>KEEIAFSD 18</t>
  </si>
  <si>
    <t>910: score</t>
  </si>
  <si>
    <t>809: score</t>
  </si>
  <si>
    <t>KEEIAFSD 17</t>
  </si>
  <si>
    <t>914: score</t>
  </si>
  <si>
    <t>7: score 37</t>
  </si>
  <si>
    <t>.5, E = 6.2e-09</t>
  </si>
  <si>
    <t>--EMAFSD 15</t>
  </si>
  <si>
    <t>1: score 37</t>
  </si>
  <si>
    <t>.5, E = 6.3e-09</t>
  </si>
  <si>
    <t>e AF+</t>
  </si>
  <si>
    <t>--EFAFSA 42</t>
  </si>
  <si>
    <t>716: score</t>
  </si>
  <si>
    <t>37.4, E = 6.4e-09</t>
  </si>
  <si>
    <t>PLdp..ak</t>
  </si>
  <si>
    <t>L+ +++</t>
  </si>
  <si>
    <t>LLERggRA 16</t>
  </si>
  <si>
    <t>715: score</t>
  </si>
  <si>
    <t>.4, E = 6.7e-09</t>
  </si>
  <si>
    <t>RDRIAFST 81</t>
  </si>
  <si>
    <t>37.4, E =</t>
  </si>
  <si>
    <t>REEVAFSQ 83</t>
  </si>
  <si>
    <t>810: score</t>
  </si>
  <si>
    <t>37.3, E = 7e-09</t>
  </si>
  <si>
    <t>592: score</t>
  </si>
  <si>
    <t>KEEIAFSD 15</t>
  </si>
  <si>
    <t>e 37.3, E =</t>
  </si>
  <si>
    <t>REDIAFST 10</t>
  </si>
  <si>
    <t>.3, E = 7.3e-09</t>
  </si>
  <si>
    <t>KWAMAWSQ 22</t>
  </si>
  <si>
    <t>448: score</t>
  </si>
  <si>
    <t>37.2, E = 7.5e-09</t>
  </si>
  <si>
    <t>KEEIAFSD 14</t>
  </si>
  <si>
    <t>37.2, E =</t>
  </si>
  <si>
    <t>37.0, E =</t>
  </si>
  <si>
    <t>YDEIAFSA 40</t>
  </si>
  <si>
    <t>KEQVAFSQ 22</t>
  </si>
  <si>
    <t>W ++a</t>
  </si>
  <si>
    <t>3: score 36</t>
  </si>
  <si>
    <t>.9, E = 9.3e-09</t>
  </si>
  <si>
    <t>k ++A++q</t>
  </si>
  <si>
    <t>KEQIAWSQ 26</t>
  </si>
  <si>
    <t>36.8, E =</t>
  </si>
  <si>
    <t>--EIAFSD 62</t>
  </si>
  <si>
    <t>6: score 36</t>
  </si>
  <si>
    <t>.8, E = 1e-08</t>
  </si>
  <si>
    <t>d</t>
  </si>
  <si>
    <t>+  vAF+</t>
  </si>
  <si>
    <t>RARVAFSA 45</t>
  </si>
  <si>
    <t>7: score 36</t>
  </si>
  <si>
    <t>.7, E = 1.1e-08</t>
  </si>
  <si>
    <t>KSQLAFSQ 33</t>
  </si>
  <si>
    <t>36.6, E =</t>
  </si>
  <si>
    <t>KEEIAFSD 60</t>
  </si>
  <si>
    <t>489: score</t>
  </si>
  <si>
    <t>36.5, E = 1.2e-08</t>
  </si>
  <si>
    <t>812: score</t>
  </si>
  <si>
    <t>2: score 36</t>
  </si>
  <si>
    <t>.5, E = 1.2e-08</t>
  </si>
  <si>
    <t>YDEIAFSA 87</t>
  </si>
  <si>
    <t>YDEIAFSA 86</t>
  </si>
  <si>
    <t>36.5, E =</t>
  </si>
  <si>
    <t>--EIAFSD 45</t>
  </si>
  <si>
    <t>.4, E = 1.3e-08</t>
  </si>
  <si>
    <t>--ELAFSD 24</t>
  </si>
  <si>
    <t>36.4, E =</t>
  </si>
  <si>
    <t>QSELAYSQ 33</t>
  </si>
  <si>
    <t>1: score 36</t>
  </si>
  <si>
    <t>.3, E = 1.4e-08</t>
  </si>
  <si>
    <t>PRSQVAFA 22</t>
  </si>
  <si>
    <t>.2, E = 1.5e-08</t>
  </si>
  <si>
    <t>L----IAF 93</t>
  </si>
  <si>
    <t>KWQMAWSQ 26</t>
  </si>
  <si>
    <t>4: score 36</t>
  </si>
  <si>
    <t>R--IAFGS 66</t>
  </si>
  <si>
    <t>++</t>
  </si>
  <si>
    <t>36.1, E =</t>
  </si>
  <si>
    <t>RSQVAFSQ 23</t>
  </si>
  <si>
    <t>.1, E = 1.6e-08</t>
  </si>
  <si>
    <t>LRSQVAFA 16</t>
  </si>
  <si>
    <t>KNHIAFSQ 22</t>
  </si>
  <si>
    <t>36.0, E =</t>
  </si>
  <si>
    <t>RSELAYSQ 30</t>
  </si>
  <si>
    <t>6: score 35</t>
  </si>
  <si>
    <t>.9, E = 1.8e-08</t>
  </si>
  <si>
    <t>--EIAFSD 56</t>
  </si>
  <si>
    <t>4: score 35</t>
  </si>
  <si>
    <t>.9, E = 1.9e-08</t>
  </si>
  <si>
    <t>KEEIAFSD 77</t>
  </si>
  <si>
    <t>--QIAWSQ 25</t>
  </si>
  <si>
    <t>35.8, E =</t>
  </si>
  <si>
    <t>0: score 35</t>
  </si>
  <si>
    <t>.8, E = 2e-08</t>
  </si>
  <si>
    <t>8: score 35</t>
  </si>
  <si>
    <t>M----IAF 93</t>
  </si>
  <si>
    <t>2: score 35</t>
  </si>
  <si>
    <t>35.7, E =</t>
  </si>
  <si>
    <t>R--IAFST 91</t>
  </si>
  <si>
    <t>35.6, E =</t>
  </si>
  <si>
    <t>TDEIAFSD 58</t>
  </si>
  <si>
    <t>TDEIAFSD 48</t>
  </si>
  <si>
    <t>TDEIAFSD 60</t>
  </si>
  <si>
    <t>KEEIAFSD 76</t>
  </si>
  <si>
    <t>.6, E = 2.3e-08</t>
  </si>
  <si>
    <t>KEEIAFSD 80</t>
  </si>
  <si>
    <t>1: score 35</t>
  </si>
  <si>
    <t>35.5, E =</t>
  </si>
  <si>
    <t>KNKIAFSD 46</t>
  </si>
  <si>
    <t>35.5, E = 2</t>
  </si>
  <si>
    <t>.4e-08</t>
  </si>
  <si>
    <t>.4, E = 2.5e-08</t>
  </si>
  <si>
    <t>5.4, E = 2.</t>
  </si>
  <si>
    <t>RSDVAFSA 70</t>
  </si>
  <si>
    <t>35.4, E =</t>
  </si>
  <si>
    <t>--EIAFSD 21</t>
  </si>
  <si>
    <t>5: score 35</t>
  </si>
  <si>
    <t>.4, E = 2.6e-08</t>
  </si>
  <si>
    <t>--EVAFSQ 36</t>
  </si>
  <si>
    <t>7: score 35</t>
  </si>
  <si>
    <t>.3, E = 2.7e-08</t>
  </si>
  <si>
    <t>--EIAFSD 59</t>
  </si>
  <si>
    <t>35.3, E =</t>
  </si>
  <si>
    <t>--EIAFSD 46</t>
  </si>
  <si>
    <t>.2, E = 3e-08</t>
  </si>
  <si>
    <t>PLdpa...</t>
  </si>
  <si>
    <t>P    ++</t>
  </si>
  <si>
    <t>PTPTIski 36</t>
  </si>
  <si>
    <t>: score 35.</t>
  </si>
  <si>
    <t>2, E = 3e-08</t>
  </si>
  <si>
    <t>KSQLAFSQ 14</t>
  </si>
  <si>
    <t>35.2, E =</t>
  </si>
  <si>
    <t>.2, E = 3.1e-08</t>
  </si>
  <si>
    <t>+AF+</t>
  </si>
  <si>
    <t>MDRIAFST 36</t>
  </si>
  <si>
    <t>MDRIAFST 84</t>
  </si>
  <si>
    <t>.1, E = 3.2e-08</t>
  </si>
  <si>
    <t>35.0, E =</t>
  </si>
  <si>
    <t>--EIAFSD 70</t>
  </si>
  <si>
    <t>.0, E = 3.4e-08</t>
  </si>
  <si>
    <t>k evA++q</t>
  </si>
  <si>
    <t>KWEVAWSQ 23</t>
  </si>
  <si>
    <t>L--LALSQ 23</t>
  </si>
  <si>
    <t>34.9, E =</t>
  </si>
  <si>
    <t>KSEIAFSA 21</t>
  </si>
  <si>
    <t>34.8, E =</t>
  </si>
  <si>
    <t>TEEIAFSD 67</t>
  </si>
  <si>
    <t>TEEIAFSD 61</t>
  </si>
  <si>
    <t>1: score 34</t>
  </si>
  <si>
    <t>.8, E = 4e-08</t>
  </si>
  <si>
    <t>--EIAFSD 22</t>
  </si>
  <si>
    <t>--EIAFSD 61</t>
  </si>
  <si>
    <t>KDEIAFSD 93</t>
  </si>
  <si>
    <t>KDEIAFSD 24</t>
  </si>
  <si>
    <t>e 34.8, E =</t>
  </si>
  <si>
    <t>KEEIAFSD 98</t>
  </si>
  <si>
    <t>0: score 34</t>
  </si>
  <si>
    <t>.7, E = 4.2e-08</t>
  </si>
  <si>
    <t>+ AF+</t>
  </si>
  <si>
    <t>--QCAFSP 29</t>
  </si>
  <si>
    <t>34.7, E = 4</t>
  </si>
  <si>
    <t>.2e-08</t>
  </si>
  <si>
    <t>TDEIAFSD 57</t>
  </si>
  <si>
    <t>34.7, E =</t>
  </si>
  <si>
    <t>TDEIAFSD 59</t>
  </si>
  <si>
    <t>RTQLAFSL 30</t>
  </si>
  <si>
    <t>6: score 34</t>
  </si>
  <si>
    <t>ISQCAFSP 31</t>
  </si>
  <si>
    <t>2: score 34</t>
  </si>
  <si>
    <t>ISQCAFSP 41</t>
  </si>
  <si>
    <t>ISQCAFSP 40</t>
  </si>
  <si>
    <t>5: score 34</t>
  </si>
  <si>
    <t>.7, E = 4.3e-08</t>
  </si>
  <si>
    <t>KDEIAFSD 34</t>
  </si>
  <si>
    <t>e 34.6, E =</t>
  </si>
  <si>
    <t>KECIAFST 10</t>
  </si>
  <si>
    <t>7: score 34</t>
  </si>
  <si>
    <t>.6, E = 4.6e-08</t>
  </si>
  <si>
    <t>ISQCAFSP 29</t>
  </si>
  <si>
    <t>3: score 34</t>
  </si>
  <si>
    <t>ISQCAFSP 32</t>
  </si>
  <si>
    <t>34.6, E =</t>
  </si>
  <si>
    <t>4: score 34</t>
  </si>
  <si>
    <t>.5, E = 5e-08</t>
  </si>
  <si>
    <t>KDEIAFSD 35</t>
  </si>
  <si>
    <t>34.5, E =</t>
  </si>
  <si>
    <t>.4, E = 5.2e-08</t>
  </si>
  <si>
    <t>--QVAFSQ 23</t>
  </si>
  <si>
    <t>score 34.4</t>
  </si>
  <si>
    <t>, E = 5.2e-08</t>
  </si>
  <si>
    <t>4.4, E = 5.</t>
  </si>
  <si>
    <t>34.4, E =</t>
  </si>
  <si>
    <t>KEEIAFSD 96</t>
  </si>
  <si>
    <t>KEEIAFSD 81</t>
  </si>
  <si>
    <t>.4, E = 5.4e-08</t>
  </si>
  <si>
    <t>KSQLAFSE 32</t>
  </si>
  <si>
    <t>34.3, E =</t>
  </si>
  <si>
    <t>KDEIAFSD 54</t>
  </si>
  <si>
    <t>KEALAFSD 19</t>
  </si>
  <si>
    <t>8: score 34</t>
  </si>
  <si>
    <t>.3, E = 5.7e-08</t>
  </si>
  <si>
    <t>LDEIAFGA 74</t>
  </si>
  <si>
    <t>34.2, E =</t>
  </si>
  <si>
    <t>-KSQLAFS 31</t>
  </si>
  <si>
    <t>.2, E = 5.9e-08</t>
  </si>
  <si>
    <t>k   AF+q</t>
  </si>
  <si>
    <t>KRLTAFSQ 37</t>
  </si>
  <si>
    <t>ISQCAFSP 30</t>
  </si>
  <si>
    <t>ISQCAFSP 16</t>
  </si>
  <si>
    <t>ISQCAFSP 23</t>
  </si>
  <si>
    <t>ISQCAFSP 27</t>
  </si>
  <si>
    <t>ISQCAFSP 34</t>
  </si>
  <si>
    <t>9: score 34</t>
  </si>
  <si>
    <t>.2, E = 6e-08</t>
  </si>
  <si>
    <t>TDELAFSD 65</t>
  </si>
  <si>
    <t>TDELAFSD 47</t>
  </si>
  <si>
    <t>TDELAFSD 68</t>
  </si>
  <si>
    <t>TDELAFSD 59</t>
  </si>
  <si>
    <t>TDELAFSD 64</t>
  </si>
  <si>
    <t>TDELAFSD 43</t>
  </si>
  <si>
    <t>TDELAFSD 71</t>
  </si>
  <si>
    <t>re 34.1, E</t>
  </si>
  <si>
    <t>= 6.3e-08</t>
  </si>
  <si>
    <t>KEEIAFSD 13</t>
  </si>
  <si>
    <t>34.1, E =</t>
  </si>
  <si>
    <t>k  vAFtq</t>
  </si>
  <si>
    <t>KSTVAFTQ 22</t>
  </si>
  <si>
    <t>.1, E = 6.6e-08</t>
  </si>
  <si>
    <t>K--VAFSQ 25</t>
  </si>
  <si>
    <t>34.0, E =</t>
  </si>
  <si>
    <t>KEEIAFSD 23</t>
  </si>
  <si>
    <t>870: score</t>
  </si>
  <si>
    <t>34.0, E = 6.8e-08</t>
  </si>
  <si>
    <t>669: score</t>
  </si>
  <si>
    <t>KDEIAFSD 36</t>
  </si>
  <si>
    <t>761: score</t>
  </si>
  <si>
    <t>KDEIAFSD 27</t>
  </si>
  <si>
    <t>246: score</t>
  </si>
  <si>
    <t>KDEIAFSD 32</t>
  </si>
  <si>
    <t>542: score</t>
  </si>
  <si>
    <t>277: score</t>
  </si>
  <si>
    <t>+vAF+</t>
  </si>
  <si>
    <t>--DVAFSD 75</t>
  </si>
  <si>
    <t>.0, E = 7.1e-08</t>
  </si>
  <si>
    <t>.0, E = 7.2e-08</t>
  </si>
  <si>
    <t>--DIAFSD 66</t>
  </si>
  <si>
    <t>--DIAFSD 16</t>
  </si>
  <si>
    <t>1: score 33</t>
  </si>
  <si>
    <t>.9, E = 7.3e-08</t>
  </si>
  <si>
    <t>FDEIAFGA 89</t>
  </si>
  <si>
    <t>33.9, E =</t>
  </si>
  <si>
    <t>33.8, E =</t>
  </si>
  <si>
    <t>KWEMAWSQ 24</t>
  </si>
  <si>
    <t>TEELAFSD 50</t>
  </si>
  <si>
    <t>0: score 33</t>
  </si>
  <si>
    <t>.8, E = 8e-08</t>
  </si>
  <si>
    <t>RNQLAFSD 59</t>
  </si>
  <si>
    <t>568: score</t>
  </si>
  <si>
    <t>33.8, E = 8.1e-08</t>
  </si>
  <si>
    <t>k.......</t>
  </si>
  <si>
    <t>Ermcggra 15</t>
  </si>
  <si>
    <t>3: score 33</t>
  </si>
  <si>
    <t>.8, E = 8.2e-08</t>
  </si>
  <si>
    <t>RTQVGWSQ 17</t>
  </si>
  <si>
    <t>KLDIAWSQ 25</t>
  </si>
  <si>
    <t>33.7, E =</t>
  </si>
  <si>
    <t>TEEIAFSD 74</t>
  </si>
  <si>
    <t>6: score 33</t>
  </si>
  <si>
    <t>.7, E = 8.3e-08</t>
  </si>
  <si>
    <t>8: score 33</t>
  </si>
  <si>
    <t>.7, E = 8.5e-08</t>
  </si>
  <si>
    <t>TDEIAFSD 52</t>
  </si>
  <si>
    <t>.7, E = 8.6e-08</t>
  </si>
  <si>
    <t>K--IAWSQ 23</t>
  </si>
  <si>
    <t>.7, E = 8.7e-08</t>
  </si>
  <si>
    <t>KWEMAWSQ 25</t>
  </si>
  <si>
    <t>152: score</t>
  </si>
  <si>
    <t>33.6, E = 9e-08</t>
  </si>
  <si>
    <t>evAF</t>
  </si>
  <si>
    <t>VDEVAFGA 11</t>
  </si>
  <si>
    <t>e 33.6, E =</t>
  </si>
  <si>
    <t>KEEIAFSD 10</t>
  </si>
  <si>
    <t>33.4, E =</t>
  </si>
  <si>
    <t>TDEIAFSD 20</t>
  </si>
  <si>
    <t>33.4, E = 1</t>
  </si>
  <si>
    <t>e-07</t>
  </si>
  <si>
    <t>.4, E = 1e-07</t>
  </si>
  <si>
    <t>3.4, E = 1e</t>
  </si>
  <si>
    <t>KEEIAFSD 79</t>
  </si>
  <si>
    <t>9: score 33</t>
  </si>
  <si>
    <t>KEEIAFSD 87</t>
  </si>
  <si>
    <t>KEEIAFSD 31</t>
  </si>
  <si>
    <t>KEEIAFSD 84</t>
  </si>
  <si>
    <t>KEEIAFSD 38</t>
  </si>
  <si>
    <t>: score 33.</t>
  </si>
  <si>
    <t>4, E = 1e-07</t>
  </si>
  <si>
    <t>5: score 33</t>
  </si>
  <si>
    <t>KEEIAFSD 83</t>
  </si>
  <si>
    <t>KEEIAFSD 21</t>
  </si>
  <si>
    <t>2: score 33</t>
  </si>
  <si>
    <t>KEEIAFSD 20</t>
  </si>
  <si>
    <t>KEEIAFSD 35</t>
  </si>
  <si>
    <t>.4, E = 1.1e-07</t>
  </si>
  <si>
    <t>--EIAFGA 97</t>
  </si>
  <si>
    <t>33.3, E =</t>
  </si>
  <si>
    <t>k ++ F+</t>
  </si>
  <si>
    <t>KNNLSFSP 28</t>
  </si>
  <si>
    <t>702: score</t>
  </si>
  <si>
    <t>33.3, E = 1.2e-07</t>
  </si>
  <si>
    <t>LdpakG..</t>
  </si>
  <si>
    <t>L+   G +</t>
  </si>
  <si>
    <t>LELHGGar 16</t>
  </si>
  <si>
    <t>33.2, E =</t>
  </si>
  <si>
    <t>.2, E = 1.2e-07</t>
  </si>
  <si>
    <t>--ECAFSQ 33</t>
  </si>
  <si>
    <t>3.2, E = 1.</t>
  </si>
  <si>
    <t>33.1, E =</t>
  </si>
  <si>
    <t>KHQVAFSQ 36</t>
  </si>
  <si>
    <t>.1, E = 1.3e-07</t>
  </si>
  <si>
    <t>Ldp</t>
  </si>
  <si>
    <t>T-DLAFTQ 32</t>
  </si>
  <si>
    <t>RSQIAFSQ 22</t>
  </si>
  <si>
    <t>+ evA +</t>
  </si>
  <si>
    <t>RNEVAISW 34</t>
  </si>
  <si>
    <t>33.0, E =</t>
  </si>
  <si>
    <t>Ld +</t>
  </si>
  <si>
    <t>--ELAFSE 24</t>
  </si>
  <si>
    <t>7: score 33</t>
  </si>
  <si>
    <t>.0, E = 1.4e-07</t>
  </si>
  <si>
    <t>--QIAWSQ 23</t>
  </si>
  <si>
    <t>32.9, E =</t>
  </si>
  <si>
    <t>--DIAFSD 58</t>
  </si>
  <si>
    <t>3: score 32</t>
  </si>
  <si>
    <t>.9, E = 1.5e-07</t>
  </si>
  <si>
    <t>1: score 32</t>
  </si>
  <si>
    <t>8: score 32</t>
  </si>
  <si>
    <t>RSQVAWSQ 25</t>
  </si>
  <si>
    <t>6: score 32</t>
  </si>
  <si>
    <t>.8, E = 1.6e-07</t>
  </si>
  <si>
    <t>G  L</t>
  </si>
  <si>
    <t>kGe+A +</t>
  </si>
  <si>
    <t>KGEMAISY 30</t>
  </si>
  <si>
    <t>32.8, E =</t>
  </si>
  <si>
    <t>R--IAFSD 66</t>
  </si>
  <si>
    <t>Q-QIAFSQ 29</t>
  </si>
  <si>
    <t>060: score</t>
  </si>
  <si>
    <t>32.8, E = 1.6e-07</t>
  </si>
  <si>
    <t>LDKIAFSA 10</t>
  </si>
  <si>
    <t>5: score 32</t>
  </si>
  <si>
    <t>.7, E = 1.7e-07</t>
  </si>
  <si>
    <t>C L+</t>
  </si>
  <si>
    <t>KSQLAFSE 31</t>
  </si>
  <si>
    <t>32.7, E =</t>
  </si>
  <si>
    <t>KSQLAFSN 33</t>
  </si>
  <si>
    <t>2: score 32</t>
  </si>
  <si>
    <t>k +vAFt</t>
  </si>
  <si>
    <t>KKDVAFTS 34</t>
  </si>
  <si>
    <t>7: score 32</t>
  </si>
  <si>
    <t>.6, E = 1.8e-07</t>
  </si>
  <si>
    <t>32.6, E =</t>
  </si>
  <si>
    <t>k evA +q</t>
  </si>
  <si>
    <t>KKEVAISQ 60</t>
  </si>
  <si>
    <t>32.5, E =</t>
  </si>
  <si>
    <t>--QVAWSQ 25</t>
  </si>
  <si>
    <t>KQQIAFSQ 21</t>
  </si>
  <si>
    <t>.5, E = 2e-07</t>
  </si>
  <si>
    <t>KHHIAFSQ 24</t>
  </si>
  <si>
    <t>re 32.4, E</t>
  </si>
  <si>
    <t>R--IAFSD 13</t>
  </si>
  <si>
    <t>.4, E = 2.1e-07</t>
  </si>
  <si>
    <t>--DVAFAD 23</t>
  </si>
  <si>
    <t>32.4, E =</t>
  </si>
  <si>
    <t>K--LAFSQ 30</t>
  </si>
  <si>
    <t>4: score 32</t>
  </si>
  <si>
    <t>KDQIAFSC 60</t>
  </si>
  <si>
    <t>k   A++q</t>
  </si>
  <si>
    <t>KFLTAWSQ 23</t>
  </si>
  <si>
    <t>2.4, E = 2.</t>
  </si>
  <si>
    <t>RECIAFST 10</t>
  </si>
  <si>
    <t>RECIAFST 51</t>
  </si>
  <si>
    <t>26: score 3</t>
  </si>
  <si>
    <t>2.4, E = 2.1e-07</t>
  </si>
  <si>
    <t>e 32.4, E =</t>
  </si>
  <si>
    <t>9: score 32</t>
  </si>
  <si>
    <t>.3, E = 2.2e-07</t>
  </si>
  <si>
    <t>32.3, E =</t>
  </si>
  <si>
    <t>VDEVAFGA 24</t>
  </si>
  <si>
    <t>.3, E = 2.3e-07</t>
  </si>
  <si>
    <t>VDEVAFGA 26</t>
  </si>
  <si>
    <t>01: score 3</t>
  </si>
  <si>
    <t>2.3, E = 2.3e-07</t>
  </si>
  <si>
    <t>VDEVAFGA 98</t>
  </si>
  <si>
    <t>--QVAFSD 17</t>
  </si>
  <si>
    <t>2.2, E = 2.</t>
  </si>
  <si>
    <t>0: score 32</t>
  </si>
  <si>
    <t>.2, E = 2.3e-07</t>
  </si>
  <si>
    <t>32.2, E =</t>
  </si>
  <si>
    <t>k e+A +</t>
  </si>
  <si>
    <t>KNEIAMSD 74</t>
  </si>
  <si>
    <t>KLQVAFSQ 20</t>
  </si>
  <si>
    <t>.2, E = 2.5e-07</t>
  </si>
  <si>
    <t>YDEIAFGA 93</t>
  </si>
  <si>
    <t>05: score 3</t>
  </si>
  <si>
    <t>2.1, E = 2.6e-07</t>
  </si>
  <si>
    <t>VDEIAFGA 98</t>
  </si>
  <si>
    <t>.1, E = 2.6e-07</t>
  </si>
  <si>
    <t>k e+ F+</t>
  </si>
  <si>
    <t>KEEITFSD 60</t>
  </si>
  <si>
    <t>1: score 31</t>
  </si>
  <si>
    <t>.9, E = 3e-07</t>
  </si>
  <si>
    <t>31.9, E =</t>
  </si>
  <si>
    <t>1.8, E = 3.</t>
  </si>
  <si>
    <t>KKEIGFSQ 25</t>
  </si>
  <si>
    <t>31.8, E =</t>
  </si>
  <si>
    <t>k  +AFt</t>
  </si>
  <si>
    <t>KEAIAFTD 23</t>
  </si>
  <si>
    <t>e AFtq</t>
  </si>
  <si>
    <t>--ECAFTQ 21</t>
  </si>
  <si>
    <t>0: score 31</t>
  </si>
  <si>
    <t>.7, E = 3.3e-07</t>
  </si>
  <si>
    <t>YDEIAFGA 95</t>
  </si>
  <si>
    <t>4: score 31</t>
  </si>
  <si>
    <t>k ++AFt</t>
  </si>
  <si>
    <t>KLKIAFTD 25</t>
  </si>
  <si>
    <t>31.7, E =</t>
  </si>
  <si>
    <t>evA+tq</t>
  </si>
  <si>
    <t>--EVAWTQ 38</t>
  </si>
  <si>
    <t>--EIAFSD 27</t>
  </si>
  <si>
    <t>1.5, E = 3.</t>
  </si>
  <si>
    <t>31.5, E =</t>
  </si>
  <si>
    <t>9: score 31</t>
  </si>
  <si>
    <t>.5, E = 3.8e-07</t>
  </si>
  <si>
    <t>31.5, E = 3</t>
  </si>
  <si>
    <t>.8e-07</t>
  </si>
  <si>
    <t>--QVAWSQ 12</t>
  </si>
  <si>
    <t>LDMIAFSA 91</t>
  </si>
  <si>
    <t>.3, E = 4.4e-07</t>
  </si>
  <si>
    <t>k ev F+q</t>
  </si>
  <si>
    <t>KKEVGFSQ 25</t>
  </si>
  <si>
    <t>6: score 31</t>
  </si>
  <si>
    <t>KDELAFSV 30</t>
  </si>
  <si>
    <t>KDELAFSV 54</t>
  </si>
  <si>
    <t>.3, E = 4.5e-07</t>
  </si>
  <si>
    <t>KWELAWSQ 25</t>
  </si>
  <si>
    <t>score 31.3</t>
  </si>
  <si>
    <t>, E = 4.6e-07</t>
  </si>
  <si>
    <t>k  + ++q</t>
  </si>
  <si>
    <t>KDCIGWSQ 64</t>
  </si>
  <si>
    <t>8: score 31</t>
  </si>
  <si>
    <t>.2, E = 4.7e-07</t>
  </si>
  <si>
    <t>k +v F+q</t>
  </si>
  <si>
    <t>KAQVSFSQ 23</t>
  </si>
  <si>
    <t>.2, E = 4.8e-07</t>
  </si>
  <si>
    <t>31.2, E =</t>
  </si>
  <si>
    <t>RGKVAFSQ 33</t>
  </si>
  <si>
    <t>31.2, E = 4</t>
  </si>
  <si>
    <t>RGKVAFSQ 87</t>
  </si>
  <si>
    <t>.1, E = 5.2e-07</t>
  </si>
  <si>
    <t>++ +vAF+</t>
  </si>
  <si>
    <t>TREQVAFS 16</t>
  </si>
  <si>
    <t>TREQVAFS 25</t>
  </si>
  <si>
    <t>TREQVAFS 20</t>
  </si>
  <si>
    <t>31.1, E =</t>
  </si>
  <si>
    <t>31.0, E =</t>
  </si>
  <si>
    <t>RNEVAFSQ 22</t>
  </si>
  <si>
    <t>30.9, E =</t>
  </si>
  <si>
    <t>k ++ ++q</t>
  </si>
  <si>
    <t>KYQIGWSQ 17</t>
  </si>
  <si>
    <t>7: score 30</t>
  </si>
  <si>
    <t>.9, E = 5.7e-07</t>
  </si>
  <si>
    <t>KYQIGWSQ 22</t>
  </si>
  <si>
    <t>30.8, E =</t>
  </si>
  <si>
    <t>K--IGWSQ 26</t>
  </si>
  <si>
    <t>RQELAFSQ 31</t>
  </si>
  <si>
    <t>30.7, E =</t>
  </si>
  <si>
    <t>9: score 30</t>
  </si>
  <si>
    <t>.7, E = 7e-07</t>
  </si>
  <si>
    <t>RWEMAWSQ 24</t>
  </si>
  <si>
    <t>30.6, E =</t>
  </si>
  <si>
    <t>--ELAFSD 20</t>
  </si>
  <si>
    <t>PLdpakGe</t>
  </si>
  <si>
    <t>L   k +</t>
  </si>
  <si>
    <t>ELHVEKQD 26</t>
  </si>
  <si>
    <t>4: score 30</t>
  </si>
  <si>
    <t>.6, E = 7.5e-07</t>
  </si>
  <si>
    <t>KLDMAWSQ 25</t>
  </si>
  <si>
    <t>1: score 30</t>
  </si>
  <si>
    <t>RSQLAFSN 32</t>
  </si>
  <si>
    <t>.5, E = 7.6e-07</t>
  </si>
  <si>
    <t>RKDIAFSI 61</t>
  </si>
  <si>
    <t>5: score 30</t>
  </si>
  <si>
    <t>.4, E = 8.3e-07</t>
  </si>
  <si>
    <t>k  vA++q</t>
  </si>
  <si>
    <t>KNRVAWSQ 38</t>
  </si>
  <si>
    <t>30.4, E =</t>
  </si>
  <si>
    <t>VDQVAFSS 32</t>
  </si>
  <si>
    <t>-KSQLAFS 24</t>
  </si>
  <si>
    <t>6: score 30</t>
  </si>
  <si>
    <t>.3, E = 8.8e-07</t>
  </si>
  <si>
    <t>KWELAWSQ 26</t>
  </si>
  <si>
    <t>30.3, E =</t>
  </si>
  <si>
    <t>KDEIAFSD 65</t>
  </si>
  <si>
    <t>3: score 30</t>
  </si>
  <si>
    <t>.3, E = 9.1e-07</t>
  </si>
  <si>
    <t>++A +</t>
  </si>
  <si>
    <t>--DIALSS 42</t>
  </si>
  <si>
    <t>0: score 30</t>
  </si>
  <si>
    <t>--DIALSS 61</t>
  </si>
  <si>
    <t>30.2, E =</t>
  </si>
  <si>
    <t>+k e+AF+</t>
  </si>
  <si>
    <t>SKEEIAFS 80</t>
  </si>
  <si>
    <t>1: score 29</t>
  </si>
  <si>
    <t>.7, E = 1.3e-06</t>
  </si>
  <si>
    <t>2: score 29</t>
  </si>
  <si>
    <t>.6, E = 1.4e-06</t>
  </si>
  <si>
    <t>--QCAFTP 30</t>
  </si>
  <si>
    <t>29.6, E =</t>
  </si>
  <si>
    <t>--QCAFTP 29</t>
  </si>
  <si>
    <t>29.5, E =</t>
  </si>
  <si>
    <t>P++</t>
  </si>
  <si>
    <t>KHYMAWSQ 24</t>
  </si>
  <si>
    <t>29.3, E =</t>
  </si>
  <si>
    <t>KNQIAFSQ 23</t>
  </si>
  <si>
    <t>4: score 29</t>
  </si>
  <si>
    <t>.3, E = 1.8e-06</t>
  </si>
  <si>
    <t>REAVAFSI 69</t>
  </si>
  <si>
    <t>7: score 29</t>
  </si>
  <si>
    <t>.2, E = 1.9e-06</t>
  </si>
  <si>
    <t>L+ +</t>
  </si>
  <si>
    <t>RAELAFSA 31</t>
  </si>
  <si>
    <t>8: score 29</t>
  </si>
  <si>
    <t>29.2, E =</t>
  </si>
  <si>
    <t>KNQVAFSQ 23</t>
  </si>
  <si>
    <t>.1, E = 2.1e-06</t>
  </si>
  <si>
    <t>SKEEIAFS 81</t>
  </si>
  <si>
    <t>.0, E = 2.2e-06</t>
  </si>
  <si>
    <t>--EIAFGA 95</t>
  </si>
  <si>
    <t>28.9, E =</t>
  </si>
  <si>
    <t>L  +</t>
  </si>
  <si>
    <t>--QCAFTP 19</t>
  </si>
  <si>
    <t>--QCAFTP 26</t>
  </si>
  <si>
    <t>28.8, E =</t>
  </si>
  <si>
    <t>--EIAFSD 19</t>
  </si>
  <si>
    <t>+  +</t>
  </si>
  <si>
    <t>28.4, E =</t>
  </si>
  <si>
    <t>+ ++A +</t>
  </si>
  <si>
    <t>NEDIALSS 61</t>
  </si>
  <si>
    <t>28.3, E =</t>
  </si>
  <si>
    <t>RNELAFSD 20</t>
  </si>
  <si>
    <t>8.2, E = 3.</t>
  </si>
  <si>
    <t>28.1, E =</t>
  </si>
  <si>
    <t>LDEIAFSV 72</t>
  </si>
  <si>
    <t>8.0, E = 4.</t>
  </si>
  <si>
    <t>RWEMAWSQ 23</t>
  </si>
  <si>
    <t>27.9, E =</t>
  </si>
  <si>
    <t>E-RVAFSE 26</t>
  </si>
  <si>
    <t>9: score 27</t>
  </si>
  <si>
    <t>.9, E = 4.6e-06</t>
  </si>
  <si>
    <t>E-RVAFSE 32</t>
  </si>
  <si>
    <t>KNQIAFSQ 22</t>
  </si>
  <si>
    <t>KDQIAFAQ 29</t>
  </si>
  <si>
    <t>4: score 27</t>
  </si>
  <si>
    <t>.8, E = 5.1e-06</t>
  </si>
  <si>
    <t>3: score 27</t>
  </si>
  <si>
    <t>.8, E = 5.3e-06</t>
  </si>
  <si>
    <t>RKHIAFSD 25</t>
  </si>
  <si>
    <t>8: score 27</t>
  </si>
  <si>
    <t>.7, E = 5.6e-06</t>
  </si>
  <si>
    <t>0: score 27</t>
  </si>
  <si>
    <t>.6, E = 6e-06</t>
  </si>
  <si>
    <t>+ e AF+</t>
  </si>
  <si>
    <t>S-ECAFSA 30</t>
  </si>
  <si>
    <t>27.5, E = 6</t>
  </si>
  <si>
    <t>.1e-06</t>
  </si>
  <si>
    <t>--QFPFCQ 13</t>
  </si>
  <si>
    <t>27.5, E =</t>
  </si>
  <si>
    <t>IDELAFSD 20</t>
  </si>
  <si>
    <t>.5, E = 6.2e-06</t>
  </si>
  <si>
    <t>vAF+</t>
  </si>
  <si>
    <t>M--VAFSE 26</t>
  </si>
  <si>
    <t>27.4, E =</t>
  </si>
  <si>
    <t>--DIAFSA 39</t>
  </si>
  <si>
    <t>26.9, E =</t>
  </si>
  <si>
    <t>TDEIAFSD 56</t>
  </si>
  <si>
    <t>RWELAWSQ 24</t>
  </si>
  <si>
    <t>7: score 26</t>
  </si>
  <si>
    <t>.7, E = 1.1e-05</t>
  </si>
  <si>
    <t>k +  ++q</t>
  </si>
  <si>
    <t>KSKYGWSQ 17</t>
  </si>
  <si>
    <t>KEDLAFSQ 26</t>
  </si>
  <si>
    <t>26.6, E =</t>
  </si>
  <si>
    <t>K--LAFSQ 20</t>
  </si>
  <si>
    <t>: score 26.</t>
  </si>
  <si>
    <t>5, E = 1.2e-05</t>
  </si>
  <si>
    <t>E-RVAFSE 13</t>
  </si>
  <si>
    <t>26.5, E =</t>
  </si>
  <si>
    <t>--QFAFTP 29</t>
  </si>
  <si>
    <t>--ETAFSD 22</t>
  </si>
  <si>
    <t>26.4, E =</t>
  </si>
  <si>
    <t>--DMAFSS 56</t>
  </si>
  <si>
    <t>NQDVALTS 20</t>
  </si>
  <si>
    <t>4: score 26</t>
  </si>
  <si>
    <t>.4, E = 1.4e-05</t>
  </si>
  <si>
    <t>k ++ F+q</t>
  </si>
  <si>
    <t>KNNLGFSQ 24</t>
  </si>
  <si>
    <t>26.3, E =</t>
  </si>
  <si>
    <t>+ e+A +</t>
  </si>
  <si>
    <t>RNEMAVSH 60</t>
  </si>
  <si>
    <t>8: score 26</t>
  </si>
  <si>
    <t>.3, E = 1.4e-05</t>
  </si>
  <si>
    <t>k +v ++q</t>
  </si>
  <si>
    <t>KLDVGWSQ 30</t>
  </si>
  <si>
    <t>--DVAFSS 53</t>
  </si>
  <si>
    <t>9: score 26</t>
  </si>
  <si>
    <t>.2, E = 1.5e-05</t>
  </si>
  <si>
    <t>1: score 26</t>
  </si>
  <si>
    <t>.2, E = 1.6e-05</t>
  </si>
  <si>
    <t>26.1, E =</t>
  </si>
  <si>
    <t>--EIAFSD 24</t>
  </si>
  <si>
    <t>3: score 25</t>
  </si>
  <si>
    <t>.9, E = 1.9e-05</t>
  </si>
  <si>
    <t>KKDLAFSQ 20</t>
  </si>
  <si>
    <t>25.8, E =</t>
  </si>
  <si>
    <t>KNELAFSD 24</t>
  </si>
  <si>
    <t>ELEKWNLA 27</t>
  </si>
  <si>
    <t>7: score 25</t>
  </si>
  <si>
    <t>.8, E = 2e-05</t>
  </si>
  <si>
    <t>R--VAFSD 15</t>
  </si>
  <si>
    <t>.7, E = 2.1e-05</t>
  </si>
  <si>
    <t>25.7, E =</t>
  </si>
  <si>
    <t>2: score 25</t>
  </si>
  <si>
    <t>.6, E = 2.3e-05</t>
  </si>
  <si>
    <t>RARVAFSA 18</t>
  </si>
  <si>
    <t>6: score 25</t>
  </si>
  <si>
    <t>VDEIAFGA 28</t>
  </si>
  <si>
    <t>25.3, E =</t>
  </si>
  <si>
    <t>+A+</t>
  </si>
  <si>
    <t>L----IAY 58</t>
  </si>
  <si>
    <t>9: score 25</t>
  </si>
  <si>
    <t>.3, E = 2.9e-05</t>
  </si>
  <si>
    <t>PRGRLAFT 23</t>
  </si>
  <si>
    <t>: score 25.</t>
  </si>
  <si>
    <t>3, E = 2.9e-05</t>
  </si>
  <si>
    <t>PRGRLAFT 10</t>
  </si>
  <si>
    <t>25.2, E =</t>
  </si>
  <si>
    <t>KHLIAWSQ 21</t>
  </si>
  <si>
    <t>.2, E = 3.1e-05</t>
  </si>
  <si>
    <t>KNLVAFAQ 29</t>
  </si>
  <si>
    <t>25.1, E =</t>
  </si>
  <si>
    <t>--QFAFSP 29</t>
  </si>
  <si>
    <t>24.9, E =</t>
  </si>
  <si>
    <t>KMEIAWSQ 25</t>
  </si>
  <si>
    <t>7: score 24</t>
  </si>
  <si>
    <t>.9, E = 3.8e-05</t>
  </si>
  <si>
    <t>IDDIAFST 78</t>
  </si>
  <si>
    <t>6: score 24</t>
  </si>
  <si>
    <t>.8, E = 4.1e-05</t>
  </si>
  <si>
    <t>e+AFt</t>
  </si>
  <si>
    <t>--ELAFTD 19</t>
  </si>
  <si>
    <t>24.8, E =</t>
  </si>
  <si>
    <t>G  + p</t>
  </si>
  <si>
    <t>AF+q</t>
  </si>
  <si>
    <t>F--CAFSQ 29</t>
  </si>
  <si>
    <t>9: score 24</t>
  </si>
  <si>
    <t>.6, E = 4.6e-05</t>
  </si>
  <si>
    <t>.5, E = 5.2e-05</t>
  </si>
  <si>
    <t>2: score 24</t>
  </si>
  <si>
    <t>.4, E = 5.3e-05</t>
  </si>
  <si>
    <t>--QCAFSP 16</t>
  </si>
  <si>
    <t>.3, E = 5.9e-05</t>
  </si>
  <si>
    <t>TDEIAFSD 22</t>
  </si>
  <si>
    <t>3: score 24</t>
  </si>
  <si>
    <t>.2, E = 6e-05</t>
  </si>
  <si>
    <t>C +</t>
  </si>
  <si>
    <t>KDRIAFSD 27</t>
  </si>
  <si>
    <t>24.1, E =</t>
  </si>
  <si>
    <t>k e+A tq</t>
  </si>
  <si>
    <t>KNEIAVTQ 27</t>
  </si>
  <si>
    <t>24.0, E =</t>
  </si>
  <si>
    <t>IDDIAFSI 84</t>
  </si>
  <si>
    <t>23.9, E =</t>
  </si>
  <si>
    <t>TDEIAFSD 27</t>
  </si>
  <si>
    <t>2: score 23</t>
  </si>
  <si>
    <t>.9, E = 7.7e-05</t>
  </si>
  <si>
    <t>--QFAFSP 26</t>
  </si>
  <si>
    <t>6: score 23</t>
  </si>
  <si>
    <t>--QFAFSP 31</t>
  </si>
  <si>
    <t>3: score 23</t>
  </si>
  <si>
    <t>8: score 23</t>
  </si>
  <si>
    <t>1: score 23</t>
  </si>
  <si>
    <t>--QFAFSP 30</t>
  </si>
  <si>
    <t>9: score 23</t>
  </si>
  <si>
    <t>--QFAFSP 28</t>
  </si>
  <si>
    <t>4: score 23</t>
  </si>
  <si>
    <t>.9, E = 7.8e-05</t>
  </si>
  <si>
    <t>k +v F+</t>
  </si>
  <si>
    <t>PKENVIFS 25</t>
  </si>
  <si>
    <t>23.8, E =</t>
  </si>
  <si>
    <t>LDDIAFSI 77</t>
  </si>
  <si>
    <t>.7, E = 9e-05</t>
  </si>
  <si>
    <t>p+</t>
  </si>
  <si>
    <t>RLRIAFSD 27</t>
  </si>
  <si>
    <t>0: score 23</t>
  </si>
  <si>
    <t>.6, E = 9.3e-05</t>
  </si>
  <si>
    <t>TRSQVAFA 25</t>
  </si>
  <si>
    <t>.5, E = 0.0001</t>
  </si>
  <si>
    <t>KYQIGWSQ 20</t>
  </si>
  <si>
    <t>RSQLAFSQ 18</t>
  </si>
  <si>
    <t>: score 23.</t>
  </si>
  <si>
    <t>4, E = 0.00011</t>
  </si>
  <si>
    <t>RTRVAFSD 13</t>
  </si>
  <si>
    <t>23.3, E =</t>
  </si>
  <si>
    <t>--QVAFSE 33</t>
  </si>
  <si>
    <t>.2, E = 0.00013</t>
  </si>
  <si>
    <t>RSDIAFSS 23</t>
  </si>
  <si>
    <t>23.1, E =</t>
  </si>
  <si>
    <t>50: score 2</t>
  </si>
  <si>
    <t>3.1, E = 0.00013</t>
  </si>
  <si>
    <t>CP+L p</t>
  </si>
  <si>
    <t>DRKRVAFC 10</t>
  </si>
  <si>
    <t>.1, E = 0.00014</t>
  </si>
  <si>
    <t>VDDIAFSI 58</t>
  </si>
  <si>
    <t>23.0, E =</t>
  </si>
  <si>
    <t>--ECAFTQ 34</t>
  </si>
  <si>
    <t>0: score 22</t>
  </si>
  <si>
    <t>.8, E = 0.00016</t>
  </si>
  <si>
    <t>TRLQVAFA 25</t>
  </si>
  <si>
    <t>22.7, E =</t>
  </si>
  <si>
    <t>LDEIAFTV 67</t>
  </si>
  <si>
    <t>2.7, E = 0.</t>
  </si>
  <si>
    <t>RLRVAFSD 77</t>
  </si>
  <si>
    <t>5: score 22</t>
  </si>
  <si>
    <t>.6, E = 0.00018</t>
  </si>
  <si>
    <t>LDDIAFSI 78</t>
  </si>
  <si>
    <t>22.5, E =</t>
  </si>
  <si>
    <t>PRSNVAFA 20</t>
  </si>
  <si>
    <t>.5, E = 0.00019</t>
  </si>
  <si>
    <t>PRSNVAFA 24</t>
  </si>
  <si>
    <t>.5, E = 0.0002</t>
  </si>
  <si>
    <t>--QIAFTD 24</t>
  </si>
  <si>
    <t>8: score 22</t>
  </si>
  <si>
    <t>--QIAFTD 26</t>
  </si>
  <si>
    <t>3: score 22</t>
  </si>
  <si>
    <t>.4, E = 0.00021</t>
  </si>
  <si>
    <t>4: score 22</t>
  </si>
  <si>
    <t>LDDIAFSI 79</t>
  </si>
  <si>
    <t>: score 22.</t>
  </si>
  <si>
    <t>4, E = 0.00022</t>
  </si>
  <si>
    <t>.3, E = 0.00023</t>
  </si>
  <si>
    <t>22.3, E =</t>
  </si>
  <si>
    <t>7: score 22</t>
  </si>
  <si>
    <t>k evA +</t>
  </si>
  <si>
    <t>-KSEVALS 31</t>
  </si>
  <si>
    <t>qP ++G+a</t>
  </si>
  <si>
    <t>.2, E = 0.00024</t>
  </si>
  <si>
    <t>KNLVAFAQ 25</t>
  </si>
  <si>
    <t>22.0, E =</t>
  </si>
  <si>
    <t>+G vAF+</t>
  </si>
  <si>
    <t>EG-VAFSE 27</t>
  </si>
  <si>
    <t>.0, E = 0.00029</t>
  </si>
  <si>
    <t>8: score 21</t>
  </si>
  <si>
    <t>.9, E = 0.0003</t>
  </si>
  <si>
    <t>k + AF+</t>
  </si>
  <si>
    <t>KDQFAFSD 74</t>
  </si>
  <si>
    <t>5: score 21</t>
  </si>
  <si>
    <t>KDQFAFSD 72</t>
  </si>
  <si>
    <t>2: score 21</t>
  </si>
  <si>
    <t>0: score 21</t>
  </si>
  <si>
    <t>.8, E = 0.00033</t>
  </si>
  <si>
    <t>A----VAF 57</t>
  </si>
  <si>
    <t>.7, E = 0.00035</t>
  </si>
  <si>
    <t>--EIAFTD 24</t>
  </si>
  <si>
    <t>--EIAFTD 26</t>
  </si>
  <si>
    <t>21.7, E =</t>
  </si>
  <si>
    <t>R--VAFSQ 29</t>
  </si>
  <si>
    <t>1: score 21</t>
  </si>
  <si>
    <t>.7, E = 0.00036</t>
  </si>
  <si>
    <t>LDDIAFSI 80</t>
  </si>
  <si>
    <t>21.5, E =</t>
  </si>
  <si>
    <t>--EIAFTV 68</t>
  </si>
  <si>
    <t>21.4, E =</t>
  </si>
  <si>
    <t>VEQVAFCE 27</t>
  </si>
  <si>
    <t>21.3, E =</t>
  </si>
  <si>
    <t>KHEIATTQ 41</t>
  </si>
  <si>
    <t>7: score 21</t>
  </si>
  <si>
    <t>.3, E = 0.00047</t>
  </si>
  <si>
    <t>k  vAF+</t>
  </si>
  <si>
    <t>KSRVAFSD 17</t>
  </si>
  <si>
    <t>.2, E = 0.00048</t>
  </si>
  <si>
    <t>21.2, E =</t>
  </si>
  <si>
    <t>6: score 21</t>
  </si>
  <si>
    <t>.0, E = 0.00052</t>
  </si>
  <si>
    <t>AFt</t>
  </si>
  <si>
    <t>LSLTAFTA 26</t>
  </si>
  <si>
    <t>21.0, E = 0</t>
  </si>
  <si>
    <t>.00053</t>
  </si>
  <si>
    <t>LDRlrlIG 14</t>
  </si>
  <si>
    <t>0: score 20</t>
  </si>
  <si>
    <t>.9, E = 0.00054</t>
  </si>
  <si>
    <t>VERVAFSE 27</t>
  </si>
  <si>
    <t>20.9, E =</t>
  </si>
  <si>
    <t>20.8, E =</t>
  </si>
  <si>
    <t>k ++A t</t>
  </si>
  <si>
    <t>KNQIATTT 43</t>
  </si>
  <si>
    <t>2: score 20</t>
  </si>
  <si>
    <t>.7, E = 0.00056</t>
  </si>
  <si>
    <t>M--IAFSS 30</t>
  </si>
  <si>
    <t>20.7, E =</t>
  </si>
  <si>
    <t>--ETAFSD 54</t>
  </si>
  <si>
    <t>--ETAFSD 56</t>
  </si>
  <si>
    <t>score 20.5,</t>
  </si>
  <si>
    <t>E = 0.0006</t>
  </si>
  <si>
    <t>M--IAFSS 44</t>
  </si>
  <si>
    <t>8: score 20</t>
  </si>
  <si>
    <t>.5, E = 0.00061</t>
  </si>
  <si>
    <t>+ +v F+</t>
  </si>
  <si>
    <t>RYQVCFSR 39</t>
  </si>
  <si>
    <t>20.4, E =</t>
  </si>
  <si>
    <t>EH--VAFS 28</t>
  </si>
  <si>
    <t>1: score 20</t>
  </si>
  <si>
    <t>.3, E = 0.00064</t>
  </si>
  <si>
    <t>KNQINWSQ 24</t>
  </si>
  <si>
    <t>6: score 20</t>
  </si>
  <si>
    <t>.3, E = 0.00066</t>
  </si>
  <si>
    <t>IDDIAFSV 60</t>
  </si>
  <si>
    <t>.2, E = 0.00066</t>
  </si>
  <si>
    <t>.1, E = 0.00069</t>
  </si>
  <si>
    <t>.1, E = 0.0007</t>
  </si>
  <si>
    <t>LDDIAFSI 72</t>
  </si>
  <si>
    <t>20.0, E =</t>
  </si>
  <si>
    <t>L--VAFSS 47</t>
  </si>
  <si>
    <t>4: score 19</t>
  </si>
  <si>
    <t>.7, E = 0.00078</t>
  </si>
  <si>
    <t>++ +</t>
  </si>
  <si>
    <t>vA +q</t>
  </si>
  <si>
    <t>Y--VAMSQ 25</t>
  </si>
  <si>
    <t>19.7, E =</t>
  </si>
  <si>
    <t>KNLIAFAQ 30</t>
  </si>
  <si>
    <t>1: score 19</t>
  </si>
  <si>
    <t>.6, E = 0.00079</t>
  </si>
  <si>
    <t>2: score 19</t>
  </si>
  <si>
    <t>8: score 19</t>
  </si>
  <si>
    <t>LDDIAFSI 81</t>
  </si>
  <si>
    <t>19.4, E =</t>
  </si>
  <si>
    <t>ACQVAFSE 30</t>
  </si>
  <si>
    <t>6: score 19</t>
  </si>
  <si>
    <t>.4, E = 0.00087</t>
  </si>
  <si>
    <t>R--VAFSD 22</t>
  </si>
  <si>
    <t>5: score 19</t>
  </si>
  <si>
    <t>R--VAFSD 17</t>
  </si>
  <si>
    <t>RNRVAFSD 17</t>
  </si>
  <si>
    <t>19.3, E =</t>
  </si>
  <si>
    <t>N-RVAFSD 24</t>
  </si>
  <si>
    <t>7: score 19</t>
  </si>
  <si>
    <t>.1, E = 0.00094</t>
  </si>
  <si>
    <t>KANIAFTP 41</t>
  </si>
  <si>
    <t>3: score 19</t>
  </si>
  <si>
    <t>.1, E = 0.00095</t>
  </si>
  <si>
    <t>E-HVAFSE 26</t>
  </si>
  <si>
    <t>0: score 18</t>
  </si>
  <si>
    <t>.9, E = 0.001</t>
  </si>
  <si>
    <t>FDEIAFSS 71</t>
  </si>
  <si>
    <t>18.8, E =</t>
  </si>
  <si>
    <t>LDDIAFST 80</t>
  </si>
  <si>
    <t>18.4, E =</t>
  </si>
  <si>
    <t>6: score 18</t>
  </si>
  <si>
    <t>.4, E = 0.0012</t>
  </si>
  <si>
    <t>TDELAFSD 41</t>
  </si>
  <si>
    <t>Pt</t>
  </si>
  <si>
    <t>18.3, E =</t>
  </si>
  <si>
    <t>.2, E = 0.0013</t>
  </si>
  <si>
    <t>4: score 18</t>
  </si>
  <si>
    <t>NHELAITQ 35</t>
  </si>
  <si>
    <t>18.1, E =</t>
  </si>
  <si>
    <t>7: score 18</t>
  </si>
  <si>
    <t>.0, E = 0.0013</t>
  </si>
  <si>
    <t>.kGevAFt</t>
  </si>
  <si>
    <t>d++</t>
  </si>
  <si>
    <t>++  +AF+</t>
  </si>
  <si>
    <t>pREMIAFS 31</t>
  </si>
  <si>
    <t>score 18.0</t>
  </si>
  <si>
    <t>, E = 0.0013</t>
  </si>
  <si>
    <t>pREMIAFS 55</t>
  </si>
  <si>
    <t>8: score 18</t>
  </si>
  <si>
    <t>pREMIAFS 19</t>
  </si>
  <si>
    <t>2: score 18</t>
  </si>
  <si>
    <t>pREMIAFS 30</t>
  </si>
  <si>
    <t>: score 18.</t>
  </si>
  <si>
    <t>0, E = 0.0013</t>
  </si>
  <si>
    <t>e A +</t>
  </si>
  <si>
    <t>ASECAISA 93</t>
  </si>
  <si>
    <t>5: score 17</t>
  </si>
  <si>
    <t>.9, E = 0.0014</t>
  </si>
  <si>
    <t>+  + F+</t>
  </si>
  <si>
    <t>R--IVFSS 30</t>
  </si>
  <si>
    <t>17.9, E =</t>
  </si>
  <si>
    <t>k +vAF+</t>
  </si>
  <si>
    <t>KDDVAFSD 20</t>
  </si>
  <si>
    <t>17.8, E =</t>
  </si>
  <si>
    <t>k</t>
  </si>
  <si>
    <t>STIVEKDR 44</t>
  </si>
  <si>
    <t>1: score 17</t>
  </si>
  <si>
    <t>.8, E = 0.0014</t>
  </si>
  <si>
    <t>H-RIAFSE 20</t>
  </si>
  <si>
    <t>2: score 17</t>
  </si>
  <si>
    <t>.7, E = 0.0015</t>
  </si>
  <si>
    <t>RSQLAFSQ 19</t>
  </si>
  <si>
    <t>score 17.6</t>
  </si>
  <si>
    <t>, E = 0.0015</t>
  </si>
  <si>
    <t>SEHVAFSE 76</t>
  </si>
  <si>
    <t>17.5, E =</t>
  </si>
  <si>
    <t>--DIAISQ 22</t>
  </si>
  <si>
    <t>RLRIAFCD 28</t>
  </si>
  <si>
    <t>FEQVAFSE 29</t>
  </si>
  <si>
    <t>6: score 17</t>
  </si>
  <si>
    <t>.5, E = 0.0015</t>
  </si>
  <si>
    <t>H--VAFSE 29</t>
  </si>
  <si>
    <t>KSRVAFSD 24</t>
  </si>
  <si>
    <t>9: score 17</t>
  </si>
  <si>
    <t>.5, E = 0.0016</t>
  </si>
  <si>
    <t>++  vAF+</t>
  </si>
  <si>
    <t>pREMVAFS 30</t>
  </si>
  <si>
    <t>.2, E = 0.0017</t>
  </si>
  <si>
    <t>KNELAISW 34</t>
  </si>
  <si>
    <t>17.1, E =</t>
  </si>
  <si>
    <t>7: score 17</t>
  </si>
  <si>
    <t>.1, E = 0.0017</t>
  </si>
  <si>
    <t>.1, E = 0.0018</t>
  </si>
  <si>
    <t>RHRVAFSD 31</t>
  </si>
  <si>
    <t>N-RVAFSD 27</t>
  </si>
  <si>
    <t>9: score 16</t>
  </si>
  <si>
    <t>.9, E = 0.0019</t>
  </si>
  <si>
    <t>KNLLAFSD 26</t>
  </si>
  <si>
    <t>5: score 16</t>
  </si>
  <si>
    <t>REEMALSS 73</t>
  </si>
  <si>
    <t>4: score 16</t>
  </si>
  <si>
    <t>.8, E = 0.0019</t>
  </si>
  <si>
    <t>R--VAFSD 14</t>
  </si>
  <si>
    <t>16.7, E =</t>
  </si>
  <si>
    <t>.7, E = 0.002</t>
  </si>
  <si>
    <t>H--VAFSE 26</t>
  </si>
  <si>
    <t>16.6, E =</t>
  </si>
  <si>
    <t>pREMIAFN 30</t>
  </si>
  <si>
    <t>0: score 16</t>
  </si>
  <si>
    <t>.3, E = 0.0023</t>
  </si>
  <si>
    <t>RSCIAFSE 26</t>
  </si>
  <si>
    <t>score 15.7,</t>
  </si>
  <si>
    <t>E = 0.0027</t>
  </si>
  <si>
    <t>pREMLAFS 43</t>
  </si>
  <si>
    <t>4: score 15</t>
  </si>
  <si>
    <t>.5, E = 0.0029</t>
  </si>
  <si>
    <t>2: score 15</t>
  </si>
  <si>
    <t>.0, E = 0.0034</t>
  </si>
  <si>
    <t>vAF+q</t>
  </si>
  <si>
    <t>--RVAFSQ 39</t>
  </si>
  <si>
    <t>6: score 15</t>
  </si>
  <si>
    <t>8: score 15</t>
  </si>
  <si>
    <t>AAHVAFSE 27</t>
  </si>
  <si>
    <t>7: score 14</t>
  </si>
  <si>
    <t>.8, E = 0.0036</t>
  </si>
  <si>
    <t>IDDIAFSI 56</t>
  </si>
  <si>
    <t>.6, E = 0.0039</t>
  </si>
  <si>
    <t>++ F+</t>
  </si>
  <si>
    <t>KMSKLSFS 68</t>
  </si>
  <si>
    <t>14.3, E =</t>
  </si>
  <si>
    <t>FEQVAFFE 28</t>
  </si>
  <si>
    <t>14.2, E =</t>
  </si>
  <si>
    <t>LDEIAFTV 42</t>
  </si>
  <si>
    <t>13.5, E =</t>
  </si>
  <si>
    <t>H-RCAFTE 35</t>
  </si>
  <si>
    <t>13.3, E =</t>
  </si>
  <si>
    <t>+  +A +</t>
  </si>
  <si>
    <t>RLRMAMSD 28</t>
  </si>
  <si>
    <t>score 13.2</t>
  </si>
  <si>
    <t>, E = 0.006</t>
  </si>
  <si>
    <t>--DIAFAM 71</t>
  </si>
  <si>
    <t>13.0, E =</t>
  </si>
  <si>
    <t>RTQLHFGE 24</t>
  </si>
  <si>
    <t>.9, E = 0.0065</t>
  </si>
  <si>
    <t>........</t>
  </si>
  <si>
    <t>++ +   +</t>
  </si>
  <si>
    <t>ekadwaak 37</t>
  </si>
  <si>
    <t>-*</t>
  </si>
  <si>
    <t>12.7, E =</t>
  </si>
  <si>
    <t>REYVAFFE 29</t>
  </si>
  <si>
    <t>1: score 11</t>
  </si>
  <si>
    <t>.8, E = 0.0093</t>
  </si>
  <si>
    <t>RQQTAFSA 50</t>
  </si>
  <si>
    <t>11.8, E = 0</t>
  </si>
  <si>
    <t>.0093</t>
  </si>
  <si>
    <t>k  vAF</t>
  </si>
  <si>
    <t>KEYVAFLE 12</t>
  </si>
  <si>
    <t>.7, E = 0.0095</t>
  </si>
  <si>
    <t>KSDFAFSD 25</t>
  </si>
  <si>
    <t>2: score 11</t>
  </si>
  <si>
    <t>.4, E = 0.01</t>
  </si>
  <si>
    <t>...kGevA</t>
  </si>
  <si>
    <t>C    +</t>
  </si>
  <si>
    <t>e+A</t>
  </si>
  <si>
    <t>lllLSEIA 26</t>
  </si>
  <si>
    <t>11.4, E =</t>
  </si>
  <si>
    <t>2: score 10</t>
  </si>
  <si>
    <t>.8, E = 0.013</t>
  </si>
  <si>
    <t>C</t>
  </si>
  <si>
    <t>KEFVAFYE 80</t>
  </si>
  <si>
    <t>10.3, E =</t>
  </si>
  <si>
    <t>k e+  t</t>
  </si>
  <si>
    <t>KSEICLTD 39</t>
  </si>
  <si>
    <t>10.1, E =</t>
  </si>
  <si>
    <t>+   AF+</t>
  </si>
  <si>
    <t>RLRFAFSD 27</t>
  </si>
  <si>
    <t>10.0, E =</t>
  </si>
  <si>
    <t>REHVAFLE 29</t>
  </si>
  <si>
    <t>8.9, E = 0</t>
  </si>
  <si>
    <t>.023</t>
  </si>
  <si>
    <t>--DIAFSD 57</t>
  </si>
  <si>
    <t>3: score 8.</t>
  </si>
  <si>
    <t>7, E = 0.024</t>
  </si>
  <si>
    <t>KTRVAFGD 25</t>
  </si>
  <si>
    <t>P</t>
  </si>
  <si>
    <t>2: score 8.</t>
  </si>
  <si>
    <t>6, E = 0.025</t>
  </si>
  <si>
    <t>REEVEFPY 30</t>
  </si>
  <si>
    <t>8.4, E = 0</t>
  </si>
  <si>
    <t>.027</t>
  </si>
  <si>
    <t>v F+</t>
  </si>
  <si>
    <t>G--VSFSA 51</t>
  </si>
  <si>
    <t>0: score 6.</t>
  </si>
  <si>
    <t>1, E = 0.054</t>
  </si>
  <si>
    <t>KEDLAFST 30</t>
  </si>
  <si>
    <t>5: score 6.</t>
  </si>
  <si>
    <t>0, E = 0.055</t>
  </si>
  <si>
    <t>DCVWEMER 23</t>
  </si>
  <si>
    <t>1: score 5.</t>
  </si>
  <si>
    <t>7, E = 0.062</t>
  </si>
  <si>
    <t>+k ++</t>
  </si>
  <si>
    <t>SKNQIGIL 26</t>
  </si>
  <si>
    <t>5.3, E = 0</t>
  </si>
  <si>
    <t>.07</t>
  </si>
  <si>
    <t>C ++</t>
  </si>
  <si>
    <t>k  v  +</t>
  </si>
  <si>
    <t>KSGVSTSN 54</t>
  </si>
  <si>
    <t>8: score 4.</t>
  </si>
  <si>
    <t>4, E = 0.093</t>
  </si>
  <si>
    <t>+v ++</t>
  </si>
  <si>
    <t>FDFNVCYS 25</t>
  </si>
  <si>
    <t>: score 2.2</t>
  </si>
  <si>
    <t>, E = 0.18</t>
  </si>
  <si>
    <t>LEDLAFNN 12</t>
  </si>
  <si>
    <t>2.0, E = 0</t>
  </si>
  <si>
    <t>.19</t>
  </si>
  <si>
    <t>+  + +</t>
  </si>
  <si>
    <t>LSLSLSYV 33</t>
  </si>
  <si>
    <t>1.8, E = 0</t>
  </si>
  <si>
    <t>.21</t>
  </si>
  <si>
    <t>k + AF+q</t>
  </si>
  <si>
    <t>KEKTAFSQ 43</t>
  </si>
  <si>
    <t>1.4, E = 0</t>
  </si>
  <si>
    <t>.23</t>
  </si>
  <si>
    <t>--EIAFSD 33</t>
  </si>
  <si>
    <t>6: score -1</t>
  </si>
  <si>
    <t>.4, E = 0.56</t>
  </si>
  <si>
    <t>--DFAFND 49</t>
  </si>
  <si>
    <t>-2.3, E =</t>
  </si>
  <si>
    <t>TNDIAFAF 91</t>
  </si>
  <si>
    <t>-2.5, E =</t>
  </si>
  <si>
    <t>RPQLAFSQ 27</t>
  </si>
  <si>
    <t>: score -2.</t>
  </si>
  <si>
    <t>8, E = 0.89</t>
  </si>
  <si>
    <t>--DFAFND 10</t>
  </si>
  <si>
    <t>8: score -3</t>
  </si>
  <si>
    <t>.2, E = 0.99</t>
  </si>
  <si>
    <t>L+p+</t>
  </si>
  <si>
    <t>--QLAFSE 25</t>
  </si>
  <si>
    <t>score -3.4</t>
  </si>
  <si>
    <t>, E = 1.1</t>
  </si>
  <si>
    <t>K--VAFSD 75</t>
  </si>
  <si>
    <t>3: score -4</t>
  </si>
  <si>
    <t>.1, E = 1.3</t>
  </si>
  <si>
    <t>--DVSWST 14</t>
  </si>
  <si>
    <t>1: score -4</t>
  </si>
  <si>
    <t>.8, E = 1.6</t>
  </si>
  <si>
    <t>k  v +tq</t>
  </si>
  <si>
    <t>KNLVCWTQ 24</t>
  </si>
  <si>
    <t>-5.2, E =</t>
  </si>
  <si>
    <t>RHELAFRW 19</t>
  </si>
  <si>
    <t>0: score -5</t>
  </si>
  <si>
    <t>.3, E = 1.9</t>
  </si>
  <si>
    <t>k ++</t>
  </si>
  <si>
    <t>KRHILIDH 24</t>
  </si>
  <si>
    <t>1: score -6</t>
  </si>
  <si>
    <t>.6, E = 2.9</t>
  </si>
  <si>
    <t>T---VYEQ 35</t>
  </si>
  <si>
    <t>T---VYEQ 18</t>
  </si>
  <si>
    <t>9: score -6</t>
  </si>
  <si>
    <t>4: score -6</t>
  </si>
  <si>
    <t>T---VYEQ 34</t>
  </si>
  <si>
    <t>5: score -6</t>
  </si>
  <si>
    <t>.8, E = 3</t>
  </si>
  <si>
    <t>NRRQAFAD 14</t>
  </si>
  <si>
    <t>4: score -7</t>
  </si>
  <si>
    <t>.2, E = 3.4</t>
  </si>
  <si>
    <t>RDSFLIDH 24</t>
  </si>
  <si>
    <t>-8.1, E =</t>
  </si>
  <si>
    <t>k  +</t>
  </si>
  <si>
    <t>KSLILSYL 31</t>
  </si>
  <si>
    <t>4: score -8</t>
  </si>
  <si>
    <t>.1, E = 4.6</t>
  </si>
  <si>
    <t>5: score -8</t>
  </si>
  <si>
    <t>.2, E = 4.6</t>
  </si>
  <si>
    <t>RDFVHLTV 30</t>
  </si>
  <si>
    <t>-9.3, E =</t>
  </si>
  <si>
    <t>1: score -9</t>
  </si>
  <si>
    <t>.3, E = 6.7</t>
  </si>
  <si>
    <t>&lt; -28      2      -|=</t>
  </si>
  <si>
    <t>-28      1    118|=</t>
  </si>
  <si>
    <t>*</t>
  </si>
  <si>
    <t>-27      0    133|</t>
  </si>
  <si>
    <t>-26      4    134|==</t>
  </si>
  <si>
    <t>-25      1    124|=</t>
  </si>
  <si>
    <t>-24      3    108|==</t>
  </si>
  <si>
    <t>-23      3     90|==</t>
  </si>
  <si>
    <t>-22      3     72|==</t>
  </si>
  <si>
    <t>-17      1     18|=       *</t>
  </si>
  <si>
    <t>-16      0     13|      *</t>
  </si>
  <si>
    <t>-15      0     10|    *</t>
  </si>
  <si>
    <t>-14      3      7|== *</t>
  </si>
  <si>
    <t>-13      1      5|= *</t>
  </si>
  <si>
    <t>-12      1      4|=*</t>
  </si>
  <si>
    <t>-11      0      2|*</t>
  </si>
  <si>
    <t>-10      2      2|*</t>
  </si>
  <si>
    <t>-9      3      1|*=</t>
  </si>
  <si>
    <t>-8      1      1|*</t>
  </si>
  <si>
    <t>-7      5      0|===</t>
  </si>
  <si>
    <t>-6      2      0|=</t>
  </si>
  <si>
    <t>-5      2      0|=</t>
  </si>
  <si>
    <t>-4      2      0|=</t>
  </si>
  <si>
    <t>-3      3      0|==</t>
  </si>
  <si>
    <t>-2      1      0|=</t>
  </si>
  <si>
    <t>-1      0      0|</t>
  </si>
  <si>
    <t>0      0      0|</t>
  </si>
  <si>
    <t>1      2      0|=</t>
  </si>
  <si>
    <t>2      2      0|=</t>
  </si>
  <si>
    <t>3      0      0|</t>
  </si>
  <si>
    <t>4      1      0|=</t>
  </si>
  <si>
    <t>5      2      0|=</t>
  </si>
  <si>
    <t>6      2      0|=</t>
  </si>
  <si>
    <t>7      0      0|</t>
  </si>
  <si>
    <t>8      5      0|===</t>
  </si>
  <si>
    <t>9      0      0|</t>
  </si>
  <si>
    <t>10      4      0|==</t>
  </si>
  <si>
    <t>11      5      0|===</t>
  </si>
  <si>
    <t>12      2      0|=</t>
  </si>
  <si>
    <t>13      4      0|==</t>
  </si>
  <si>
    <t>14      4      0|==</t>
  </si>
  <si>
    <t>15      5      0|===</t>
  </si>
  <si>
    <t>16      7      0|====</t>
  </si>
  <si>
    <t>18      9      0|=====</t>
  </si>
  <si>
    <t>19     15      0|========</t>
  </si>
  <si>
    <t>20     20      0|==========</t>
  </si>
  <si>
    <t>24     20      0|==========</t>
  </si>
  <si>
    <t>25     15      0|========</t>
  </si>
  <si>
    <t>26     20      0|==========</t>
  </si>
  <si>
    <t>27     12      0|======</t>
  </si>
  <si>
    <t>28     10      0|=====</t>
  </si>
  <si>
    <t>29     12      0|======</t>
  </si>
  <si>
    <t>===========</t>
  </si>
  <si>
    <t>=======</t>
  </si>
  <si>
    <t>=========</t>
  </si>
  <si>
    <t>47     12      0|======</t>
  </si>
  <si>
    <t>49     15      0|========</t>
  </si>
  <si>
    <t>50     11      0|======</t>
  </si>
  <si>
    <t>51     14      0|=======</t>
  </si>
  <si>
    <t>52      7      0|====</t>
  </si>
  <si>
    <t>53      3      0|==</t>
  </si>
  <si>
    <t>54      7      0|====</t>
  </si>
  <si>
    <t>55      3      0|==</t>
  </si>
  <si>
    <t>56      0      0|</t>
  </si>
  <si>
    <t>57      1      0|=</t>
  </si>
  <si>
    <t>58      0      0|</t>
  </si>
  <si>
    <t>59      3      0|==</t>
  </si>
  <si>
    <t>60      1      0|=</t>
  </si>
  <si>
    <t>===</t>
  </si>
  <si>
    <t>mu =   -25.9426</t>
  </si>
  <si>
    <t>lambda =     0.3119</t>
  </si>
  <si>
    <t>P(chi-square)  =          0</t>
  </si>
  <si>
    <t>Sybfamily</t>
  </si>
  <si>
    <t>TP</t>
  </si>
  <si>
    <t>TN</t>
  </si>
  <si>
    <t>FP</t>
  </si>
  <si>
    <t>FN</t>
  </si>
  <si>
    <t>SP</t>
  </si>
  <si>
    <t>1-SP</t>
  </si>
  <si>
    <t>SE</t>
  </si>
  <si>
    <t>SE+SP-1</t>
  </si>
  <si>
    <t>max</t>
  </si>
  <si>
    <t>hmmsearch - search a sequence database with a profile</t>
  </si>
  <si>
    <t>Copyright (C) 1992-2003 HHMI/Washington University Sch</t>
  </si>
  <si>
    <t>Freely distributed under the GNU General Public Licens</t>
  </si>
  <si>
    <t>- - - - - - - - - - - - - - - - - - - - - - - - - - -</t>
  </si>
  <si>
    <t>HMM file:                   profile.out [family]</t>
  </si>
  <si>
    <t>Sequence database:          uniprot-PF13880.fasta</t>
  </si>
  <si>
    <t>per-sequence score cutoff:  [none]</t>
  </si>
  <si>
    <t>per-domain score cutoff:    [none]</t>
  </si>
  <si>
    <t>per-sequence Eval cutoff:   &lt;= 10</t>
  </si>
  <si>
    <t>per-domain Eval cutoff:     [none]</t>
  </si>
  <si>
    <t>[HMM has been calibrated; E-values are empirical est</t>
  </si>
  <si>
    <t>Scores for complete sequences (score includes all doma</t>
  </si>
  <si>
    <t>Sequence                       Description</t>
  </si>
  <si>
    <t>--------                       -----------</t>
  </si>
  <si>
    <t>tr|A0A151VCQ6|A0A151VCQ6_HYPMA N-acetyltransferase EC</t>
  </si>
  <si>
    <t>tr|A0A067SR92|A0A067SR92_9AGAR Uncharacterized protei</t>
  </si>
  <si>
    <t>tr|A0A067P0P8|A0A067P0P8_PLEOS Uncharacterized protei</t>
  </si>
  <si>
    <t>tr|A0A165H694|A0A165H694_9APHY Uncharacterized protei</t>
  </si>
  <si>
    <t>tr|A0A067Q120|A0A067Q120_9HOMO Uncharacterized protei</t>
  </si>
  <si>
    <t>tr|A0A060SFC2|A0A060SFC2_PYCCI Uncharacterized protei</t>
  </si>
  <si>
    <t>tr|A0A166M3E4|A0A166M3E4_9HOMO Uncharacterized protei</t>
  </si>
  <si>
    <t>tr|A0A0C9Z6P4|A0A0C9Z6P4_9HOMO Unplaced genomic scaff</t>
  </si>
  <si>
    <t>tr|M2QMS6|M2QMS6_CERS8         Uncharacterized protei</t>
  </si>
  <si>
    <t>tr|A0A0L6WAL8|A0A0L6WAL8_9AGAR N-acetyltransferase EC</t>
  </si>
  <si>
    <t>tr|A0A0C2YMN5|A0A0C2YMN5_HEBCY Uncharacterized protei</t>
  </si>
  <si>
    <t>tr|A0A0C3CDH5|A0A0C3CDH5_HEBCY Uncharacterized protei</t>
  </si>
  <si>
    <t>tr|A0A137QTK1|A0A137QTK1_9AGAR N-acetyltransferase EC</t>
  </si>
  <si>
    <t>tr|S7QG23|S7QG23_GLOTA         Uncharacterized protei</t>
  </si>
  <si>
    <t>tr|A0A0C3KUB2|A0A0C3KUB2_PISTI Uncharacterized protei</t>
  </si>
  <si>
    <t>tr|A0A165PG66|A0A165PG66_9APHY Uncharacterized protei</t>
  </si>
  <si>
    <t>tr|A0A0D2Q5S9|A0A0D2Q5S9_9AGAR Uncharacterized protei</t>
  </si>
  <si>
    <t>tr|J4HT67|J4HT67_9APHY         Uncharacterized protei</t>
  </si>
  <si>
    <t>tr|S8FYA1|S8FYA1_FOMPI         Uncharacterized protei</t>
  </si>
  <si>
    <t>tr|A0A1B7N267|A0A1B7N267_9HOMO Uncharacterized protei</t>
  </si>
  <si>
    <t>tr|A0A1M2W4C2|A0A1M2W4C2_TRAPU N-acetyltransferase es</t>
  </si>
  <si>
    <t>tr|A0A074RJN6|A0A074RJN6_9HOMO GNAT family acetyltran</t>
  </si>
  <si>
    <t>tr|X8J5E1|X8J5E1_9HOMO         GNAT family acetyltran</t>
  </si>
  <si>
    <t>tr|A0A0D0B1A0|A0A0D0B1A0_9HOMO Unplaced genomic scaff</t>
  </si>
  <si>
    <t>tr|A0A0K6FR52|A0A0K6FR52_9HOMO Uncharacterized protei</t>
  </si>
  <si>
    <t>tr|A0A0D0E0V7|A0A0D0E0V7_9HOMO Unplaced genomic scaff</t>
  </si>
  <si>
    <t>tr|A0A0C9T0I5|A0A0C9T0I5_PAXIN Unplaced genomic scaff</t>
  </si>
  <si>
    <t>tr|A0A0C3G6U1|A0A0C3G6U1_9HOMO Uncharacterized protei</t>
  </si>
  <si>
    <t>tr|A0A165UPB4|A0A165UPB4_9HOMO Uncharacterized protei</t>
  </si>
  <si>
    <t>tr|A0A0K6FR21|A0A0K6FR21_9HOMO N-acetyltransferase OS</t>
  </si>
  <si>
    <t>tr|L8WRA9|L8WRA9_THACA         Acetyltransferase (GNA</t>
  </si>
  <si>
    <t>tr|K5XH59|K5XH59_AGABU         Uncharacterized protei</t>
  </si>
  <si>
    <t>tr|A0A0C9TDZ4|A0A0C9TDZ4_9HOMO Unplaced genomic scaff</t>
  </si>
  <si>
    <t>tr|A0A0C2ZUI0|A0A0C2ZUI0_9HOMO Uncharacterized protei</t>
  </si>
  <si>
    <t>tr|A0A0B7FHD0|A0A0B7FHD0_THACB N-acetyltransferase es</t>
  </si>
  <si>
    <t>tr|W4KK26|W4KK26_9HOMO         Uncharacterized protei</t>
  </si>
  <si>
    <t>tr|A0A0B7FDL6|A0A0B7FDL6_THACB N-acetyltransferase es</t>
  </si>
  <si>
    <t>tr|A0A0C3PN36|A0A0C3PN36_PHLGI Uncharacterized protei</t>
  </si>
  <si>
    <t>tr|A0A0C2TQU0|A0A0C2TQU0_AMAMU Uncharacterized protei</t>
  </si>
  <si>
    <t>tr|A0A0H2RXG6|A0A0H2RXG6_9HOMO Uncharacterized protei</t>
  </si>
  <si>
    <t>tr|B0D3S5|B0D3S5_LACBS         Predicted protein OS=L</t>
  </si>
  <si>
    <t>tr|A8NGB1|A8NGB1_COPC7         Uncharacterized protei</t>
  </si>
  <si>
    <t>tr|F8P4N2|F8P4N2_SERL9         Putative uncharacteriz</t>
  </si>
  <si>
    <t>tr|F8Q609|F8Q609_SERL3         Putative uncharacteriz</t>
  </si>
  <si>
    <t>tr|A0A0C9Y8P5|A0A0C9Y8P5_9AGAR Unplaced genomic scaff</t>
  </si>
  <si>
    <t>tr|D8PVQ0|D8PVQ0_SCHCM         Putative uncharacteriz</t>
  </si>
  <si>
    <t>tr|K5W919|K5W919_PHACS         Uncharacterized protei</t>
  </si>
  <si>
    <t>tr|A0A0C3QQW9|A0A0C3QQW9_9HOMO Uncharacterized protei</t>
  </si>
  <si>
    <t>tr|A0A166BEI0|A0A166BEI0_9HOMO Uncharacterized protei</t>
  </si>
  <si>
    <t>tr|V2X193|V2X193_MONRO         Uncharacterized protei</t>
  </si>
  <si>
    <t>tr|A0A0W0FZW0|A0A0W0FZW0_9AGAR Uncharacterized protei</t>
  </si>
  <si>
    <t>tr|A0A1Q3EGJ7|A0A1Q3EGJ7_LENED N-acetyltransferase EC</t>
  </si>
  <si>
    <t>tr|A0A165AK01|A0A165AK01_9HOMO Uncharacterized protei</t>
  </si>
  <si>
    <t>tr|A0A166IQZ7|A0A166IQZ7_9HOMO Uncharacterized protei</t>
  </si>
  <si>
    <t>tr|A0A0C3BJT6|A0A0C3BJT6_9HOMO Uncharacterized protei</t>
  </si>
  <si>
    <t>tr|A0A0D0BHX5|A0A0D0BHX5_9AGAR Unplaced genomic scaff</t>
  </si>
  <si>
    <t>tr|A0A067N112|A0A067N112_9HOMO Uncharacterized protei</t>
  </si>
  <si>
    <t>tr|A0A166MAF5|A0A166MAF5_EXIGL Uncharacterized protei</t>
  </si>
  <si>
    <t>tr|A0A165ZMD8|A0A165ZMD8_EXIGL Uncharacterized protei</t>
  </si>
  <si>
    <t>tr|A0A0J0XY39|A0A0J0XY39_9TREE Uncharacterized protei</t>
  </si>
  <si>
    <t>tr|A0A0D7B3Y3|A0A0D7B3Y3_9AGAR Uncharacterized protei</t>
  </si>
  <si>
    <t>tr|A0A167NDK4|A0A167NDK4_9BASI Uncharacterized protei</t>
  </si>
  <si>
    <t>tr|M5FX10|M5FX10_DACPD         Uncharacterized protei</t>
  </si>
  <si>
    <t>tr|A0A165DNA7|A0A165DNA7_9BASI Uncharacterized protei</t>
  </si>
  <si>
    <t>tr|A0A1B9GDQ6|A0A1B9GDQ6_9TREE Uncharacterized protei</t>
  </si>
  <si>
    <t>tr|A0A1B9H8M2|A0A1B9H8M2_9TREE Uncharacterized protei</t>
  </si>
  <si>
    <t>tr|A0A1B9GMN7|A0A1B9GMN7_9TREE Uncharacterized protei</t>
  </si>
  <si>
    <t>tr|A0A1A6A9J6|A0A1A6A9J6_9TREE Uncharacterized protei</t>
  </si>
  <si>
    <t>tr|A0A0D0YUT7|A0A0D0YUT7_9TREE Unplaced genomic scaff</t>
  </si>
  <si>
    <t>tr|A0A0D0YKX0|A0A0D0YKX0_9TREE Unplaced genomic scaff</t>
  </si>
  <si>
    <t>tr|E6R319|E6R319_CRYGW         Uncharacterized protei</t>
  </si>
  <si>
    <t>tr|A0A1E3HX44|A0A1E3HX44_9TREE Uncharacterized protei</t>
  </si>
  <si>
    <t>tr|A0A1E3JZ98|A0A1E3JZ98_9TREE Uncharacterized protei</t>
  </si>
  <si>
    <t>tr|A0A1E3KAU3|A0A1E3KAU3_9TREE Uncharacterized protei</t>
  </si>
  <si>
    <t>tr|A0A1B9IR80|A0A1B9IR80_9TREE Uncharacterized protei</t>
  </si>
  <si>
    <t>tr|A0A095CD68|A0A095CD68_CRYGR Uncharacterized protei</t>
  </si>
  <si>
    <t>tr|A0A0D0VP63|A0A0D0VP63_CRYGA Unplaced genomic scaff</t>
  </si>
  <si>
    <t>tr|A0A0D0UX08|A0A0D0UX08_9TREE Unplaced genomic scaff</t>
  </si>
  <si>
    <t>tr|Q5KKV7|Q5KKV7_CRYNJ         Expressed protein OS=C</t>
  </si>
  <si>
    <t>tr|J9VWS1|J9VWS1_CRYNH         Uncharacterized protei</t>
  </si>
  <si>
    <t>tr|Q55VC8|Q55VC8_CRYNB         Uncharacterized protei</t>
  </si>
  <si>
    <t>tr|A0A1B9I649|A0A1B9I649_9TREE Uncharacterized protei</t>
  </si>
  <si>
    <t>tr|A0A1E3JPD3|A0A1E3JPD3_9TREE Uncharacterized protei</t>
  </si>
  <si>
    <t>tr|A0A1E3I9H8|A0A1E3I9H8_9TREE Uncharacterized protei</t>
  </si>
  <si>
    <t>tr|A0A0L0HVF1|A0A0L0HVF1_SPIPN Uncharacterized protei</t>
  </si>
  <si>
    <t>tr|A0A0F7SQ40|A0A0F7SQ40_PHARH Protein involved in es</t>
  </si>
  <si>
    <t>tr|K1QQT6|K1QQT6_CRAGI         N-acetyltransferase ES</t>
  </si>
  <si>
    <t>sp|O42917|ESO1_SCHPO           N-acetyltransferase es</t>
  </si>
  <si>
    <t>tr|A0A197K4V8|A0A197K4V8_9FUNG Uncharacterized protei</t>
  </si>
  <si>
    <t>tr|B6K7S5|B6K7S5_SCHJY         Sister chromatid cohes</t>
  </si>
  <si>
    <t>tr|A0A125PJF5|A0A125PJF5_9BASI Uncharacterized protei</t>
  </si>
  <si>
    <t>tr|J5TBL2|J5TBL2_TRIAS         Uncharacterized protei</t>
  </si>
  <si>
    <t>tr|S9WZX1|S9WZX1_SCHCR         Sister chromatid cohes</t>
  </si>
  <si>
    <t>tr|S9PZ40|S9PZ40_SCHOY         Sister chromatid cohes</t>
  </si>
  <si>
    <t>tr|L0PCP2|L0PCP2_PNEJ8         Uncharacterized protei</t>
  </si>
  <si>
    <t>tr|A0A0W4ZL47|A0A0W4ZL47_PNEJI Uncharacterized protei</t>
  </si>
  <si>
    <t>tr|K1VAK3|K1VAK3_TRIAC         Uncharacterized protei</t>
  </si>
  <si>
    <t>tr|L8HFD0|L8HFD0_ACACA         Nacetyltransferase OS=</t>
  </si>
  <si>
    <t>tr|A0A015LCF2|A0A015LCF2_9GLOM Eco1p OS=Rhizophagus i</t>
  </si>
  <si>
    <t>tr|R0IXT0|R0IXT0_SETT2         Uncharacterized protei</t>
  </si>
  <si>
    <t>tr|A0A151S1D6|A0A151S1D6_CAJCA N-acetyltransferase ES</t>
  </si>
  <si>
    <t>tr|A0A061BRB4|A0A061BRB4_RHOTO RHTO0S28e00804g1_1 OS=</t>
  </si>
  <si>
    <t>tr|M7X4R5|M7X4R5_RHOT1         N-acetyltransferase OS</t>
  </si>
  <si>
    <t>tr|A0A0D1DX49|A0A0D1DX49_USTMA Chromosome 8, whole ge</t>
  </si>
  <si>
    <t>tr|A0A0D6EKI5|A0A0D6EKI5_SPOSA SPOSA6832_02121-mRNA-1</t>
  </si>
  <si>
    <t>tr|R7YYW3|R7YYW3_CONA1         Uncharacterized protei</t>
  </si>
  <si>
    <t>tr|G1XKV8|G1XKV8_ARTOA         Uncharacterized protei</t>
  </si>
  <si>
    <t>tr|A0A0K3CD52|A0A0K3CD52_RHOTO BY PROTMAP: gi|4725808</t>
  </si>
  <si>
    <t>tr|H6C3T6|H6C3T6_EXODN         N-acetyltransferase OS</t>
  </si>
  <si>
    <t>tr|H9X433|H9X433_PINTA         Uncharacterized protei</t>
  </si>
  <si>
    <t>tr|A0A165G652|A0A165G652_9PEZI Uncharacterized protei</t>
  </si>
  <si>
    <t>tr|U5H3N0|U5H3N0_USTV1         Uncharacterized protei</t>
  </si>
  <si>
    <t>tr|A0A0N1HGW2|A0A0N1HGW2_9EURO N-acetyltransferase EC</t>
  </si>
  <si>
    <t>sp|Q6C668|ECO1_YARLI           N-acetyltransferase EC</t>
  </si>
  <si>
    <t>tr|A0A1H6PYX5|A0A1H6PYX5_YARLL Uncharacterized protei</t>
  </si>
  <si>
    <t>tr|W9W4F2|W9W4F2_9EURO         Uncharacterized protei</t>
  </si>
  <si>
    <t>tr|B2W8W6|B2W8W6_PYRTR         Sister chromatid cohes</t>
  </si>
  <si>
    <t>tr|H9X426|H9X426_PINTA         Uncharacterized protei</t>
  </si>
  <si>
    <t>tr|A0A0F7SCD7|A0A0F7SCD7_9BASI Related to ECO1-Acetyl</t>
  </si>
  <si>
    <t>tr|A0A060T7B9|A0A060T7B9_BLAAD ARAD1C20262p OS=Blasto</t>
  </si>
  <si>
    <t>tr|K2RPK3|K2RPK3_MACPH         Uncharacterized protei</t>
  </si>
  <si>
    <t>tr|V5EJI3|V5EJI3_KALBG         Uncharacterized protei</t>
  </si>
  <si>
    <t>tr|A0A177F7K7|A0A177F7K7_9EURO Uncharacterized protei</t>
  </si>
  <si>
    <t>tr|A0A178CQ57|A0A178CQ57_9EURO Uncharacterized protei</t>
  </si>
  <si>
    <t>tr|A0A0D2DBF3|A0A0D2DBF3_9EURO Unplaced genomic scaff</t>
  </si>
  <si>
    <t>tr|M2TGY8|M2TGY8_COCH5         Uncharacterized protei</t>
  </si>
  <si>
    <t>tr|W7E3D5|W7E3D5_COCVI         Uncharacterized protei</t>
  </si>
  <si>
    <t>tr|A0A0D2EZF0|A0A0D2EZF0_9EURO Uncharacterized protei</t>
  </si>
  <si>
    <t>tr|A0A0L0P114|A0A0L0P114_9ASCO N-acetyltransferase ec</t>
  </si>
  <si>
    <t>tr|Q0TXN1|Q0TXN1_PHANO         Uncharacterized protei</t>
  </si>
  <si>
    <t>tr|M9LX28|M9LX28_PSEA3         Mismatch repair ATPase</t>
  </si>
  <si>
    <t>tr|W3VE55|W3VE55_PSEA5         Uncharacterized protei</t>
  </si>
  <si>
    <t>tr|H9X428|H9X428_PINTA         Uncharacterized protei</t>
  </si>
  <si>
    <t>tr|R9PCW2|R9PCW2_PSEHS         Sister chromatid cohes</t>
  </si>
  <si>
    <t>tr|A0A081CD82|A0A081CD82_PSEA2 DNA mismatch repair pr</t>
  </si>
  <si>
    <t>tr|M7NMD6|M7NMD6_PNEMU         Uncharacterized protei</t>
  </si>
  <si>
    <t>tr|A0A017SH05|A0A017SH05_9EURO Sister chromatid cohes</t>
  </si>
  <si>
    <t>tr|U1G9R3|U1G9R3_ENDPU         Uncharacterized protei</t>
  </si>
  <si>
    <t>tr|W6YQX0|W6YQX0_COCMI         Uncharacterized protei</t>
  </si>
  <si>
    <t>tr|A0A1C1CGM4|A0A1C1CGM4_9EURO N-acetyltransferase EC</t>
  </si>
  <si>
    <t>tr|A0A0D2GBI2|A0A0D2GBI2_9EURO Uncharacterized protei</t>
  </si>
  <si>
    <t>tr|V9DI87|V9DI87_9EURO         Uncharacterized protei</t>
  </si>
  <si>
    <t>tr|E3RP24|E3RP24_PYRTT         Putative uncharacteriz</t>
  </si>
  <si>
    <t>tr|A0A0L1I338|A0A0L1I338_9PLEO Sister chromatid cohes</t>
  </si>
  <si>
    <t>tr|A0A1L9WWQ8|A0A1L9WWQ8_ASPAC Uncharacterized protei</t>
  </si>
  <si>
    <t>tr|I4Y5M2|I4Y5M2_WALMC         Uncharacterized protei</t>
  </si>
  <si>
    <t>tr|A0A177DW24|A0A177DW24_ALTAL Uncharacterized protei</t>
  </si>
  <si>
    <t>tr|W2RY24|W2RY24_9EURO         Uncharacterized protei</t>
  </si>
  <si>
    <t>tr|A0A0D1ZPG9|A0A0D1ZPG9_9EURO Uncharacterized protei</t>
  </si>
  <si>
    <t>tr|A0A0D1Y6Z5|A0A0D1Y6Z5_9EURO Uncharacterized protei</t>
  </si>
  <si>
    <t>tr|A0A0D2KGZ1|A0A0D2KGZ1_9EURO Uncharacterized protei</t>
  </si>
  <si>
    <t>tr|A0A178CMX6|A0A178CMX6_9EURO Uncharacterized protei</t>
  </si>
  <si>
    <t>tr|A0A0W4ZH74|A0A0W4ZH74_PNECA Uncharacterized protei</t>
  </si>
  <si>
    <t>tr|A0A0D2BHQ1|A0A0D2BHQ1_9EURO Uncharacterized protei</t>
  </si>
  <si>
    <t>tr|F9XMW8|F9XMW8_ZYMTI         Uncharacterized protei</t>
  </si>
  <si>
    <t>tr|A0A1S3ULX5|A0A1S3ULX5_VIGRR protein CHROMOSOME TRA</t>
  </si>
  <si>
    <t>tr|A0A1L9TPX8|A0A1L9TPX8_9EURO Uncharacterized protei</t>
  </si>
  <si>
    <t>tr|A0A061H3S0|A0A061H3S0_9BASI Uncharacterized protei</t>
  </si>
  <si>
    <t>tr|A0A0D2I5L3|A0A0D2I5L3_9EURO Rhinocladiella mackenz</t>
  </si>
  <si>
    <t>tr|A0A0D2DLT3|A0A0D2DLT3_9EURO Uncharacterized protei</t>
  </si>
  <si>
    <t>tr|E3KBR7|E3KBR7_PUCGT         Uncharacterized protei</t>
  </si>
  <si>
    <t>tr|A0A0G2EQJ6|A0A0G2EQJ6_9EURO Putative sister chroma</t>
  </si>
  <si>
    <t>tr|A0A178ACD8|A0A178ACD8_9PLEO Uncharacterized protei</t>
  </si>
  <si>
    <t>tr|A2QXX4|A2QXX4_ASPNC         Aspergillus niger cont</t>
  </si>
  <si>
    <t>tr|G3YBZ0|G3YBZ0_ASPNA         Uncharacterized protei</t>
  </si>
  <si>
    <t>tr|A0A1M3TXI8|A0A1M3TXI8_9EURO Uncharacterized protei</t>
  </si>
  <si>
    <t>tr|A0A100IP24|A0A100IP24_ASPNG Sister chromatid cohes</t>
  </si>
  <si>
    <t>tr|A0A1L9N2C1|A0A1L9N2C1_ASPTU Uncharacterized protei</t>
  </si>
  <si>
    <t>tr|G7XFG7|G7XFG7_ASPKW         Sister chromatid cohes</t>
  </si>
  <si>
    <t>tr|A0A146FQX2|A0A146FQX2_9EURO Sister chromatid cohes</t>
  </si>
  <si>
    <t>tr|A0A0L1J0F4|A0A0L1J0F4_ASPNO Sister chromatid cohes</t>
  </si>
  <si>
    <t>tr|G4VCR6|G4VCR6_SCHMA         Putative establishment</t>
  </si>
  <si>
    <t>tr|A0A1L9PGN3|A0A1L9PGN3_ASPVE Uncharacterized protei</t>
  </si>
  <si>
    <t>tr|A0A178ZI41|A0A178ZI41_9EURO Uncharacterized protei</t>
  </si>
  <si>
    <t>tr|A0A182FKN2|A0A182FKN2_ANOAL Uncharacterized protei</t>
  </si>
  <si>
    <t>tr|A0A0E9NEL5|A0A0E9NEL5_9ASCO Uncharacterized protei</t>
  </si>
  <si>
    <t>tr|A0A1F8A2N9|A0A1F8A2N9_9EURO Sister chromatid cohes</t>
  </si>
  <si>
    <t>tr|A0A0F0IKL6|A0A0F0IKL6_ASPPU ESCO1/2 acetyl-transfe</t>
  </si>
  <si>
    <t>tr|A0A0D2CBE4|A0A0D2CBE4_9EURO Uncharacterized protei</t>
  </si>
  <si>
    <t>tr|A0A1L9V3D3|A0A1L9V3D3_9EURO Uncharacterized protei</t>
  </si>
  <si>
    <t>tr|A0A0F8V2E4|A0A0F8V2E4_9EURO Uncharacterized protei</t>
  </si>
  <si>
    <t>tr|A0A0F8VHB2|A0A0F8VHB2_9EURO Uncharacterized protei</t>
  </si>
  <si>
    <t>tr|A0A0M8P0Q1|A0A0M8P0Q1_9EURO Uncharacterized protei</t>
  </si>
  <si>
    <t>tr|A0A0G4P1H5|A0A0G4P1H5_PENCA DNA-repair protein, Um</t>
  </si>
  <si>
    <t>tr|A0A180GE20|A0A180GE20_PUCT1 Uncharacterized protei</t>
  </si>
  <si>
    <t>tr|I2G5K9|I2G5K9_USTH4         Uncharacterized protei</t>
  </si>
  <si>
    <t>tr|W9Z1U6|W9Z1U6_9EURO         Uncharacterized protei</t>
  </si>
  <si>
    <t>tr|A0A1R3RVP0|A0A1R3RVP0_9EURO Uncharacterized protei</t>
  </si>
  <si>
    <t>tr|A0A176VY44|A0A176VY44_MARPO Uncharacterized protei</t>
  </si>
  <si>
    <t>tr|A0A1S3TP34|A0A1S3TP34_VIGRR protein CHROMOSOME TRA</t>
  </si>
  <si>
    <t>tr|A0A0D1YQE2|A0A0D1YQE2_9PEZI Uncharacterized protei</t>
  </si>
  <si>
    <t>tr|K7MZB9|K7MZB9_SOYBN         Uncharacterized protei</t>
  </si>
  <si>
    <t>tr|I1NAU8|I1NAU8_SOYBN         Uncharacterized protei</t>
  </si>
  <si>
    <t>tr|A0A0R0F1E4|A0A0R0F1E4_SOYBN Uncharacterized protei</t>
  </si>
  <si>
    <t>tr|A0A0R0EQ58|A0A0R0EQ58_SOYBN Uncharacterized protei</t>
  </si>
  <si>
    <t>tr|K7MZB6|K7MZB6_SOYBN         Uncharacterized protei</t>
  </si>
  <si>
    <t>tr|A0A0B2PGU8|A0A0B2PGU8_GLYSO N-acetyltransferase ES</t>
  </si>
  <si>
    <t>tr|A0A0B2P3D1|A0A0B2P3D1_GLYSO N-acetyltransferase ES</t>
  </si>
  <si>
    <t>tr|C8VJW5|C8VJW5_EMENI         Sister chromatid cohes</t>
  </si>
  <si>
    <t>tr|A0A0U4ZD35|A0A0U4ZD35_9EURO Putative Sister chroma</t>
  </si>
  <si>
    <t>tr|Q5B9M2|Q5B9M2_EMENI         Uncharacterized protei</t>
  </si>
  <si>
    <t>tr|C5FZS7|C5FZS7_ARTOC         Sister chromatid cohes</t>
  </si>
  <si>
    <t>tr|R7UDT4|R7UDT4_CAPTE         Uncharacterized protei</t>
  </si>
  <si>
    <t>tr|A0A0L0UTZ5|A0A0L0UTZ5_9BASI Uncharacterized protei</t>
  </si>
  <si>
    <t>tr|A0A1K0GR49|A0A1K0GR49_9BASI Related to ECO1-Acetyl</t>
  </si>
  <si>
    <t>tr|A0A1L9S8A7|A0A1L9S8A7_9EURO Uncharacterized protei</t>
  </si>
  <si>
    <t>tr|I3J867|I3J867_ORENI         Uncharacterized protei</t>
  </si>
  <si>
    <t>tr|I3J868|I3J868_ORENI         Uncharacterized protei</t>
  </si>
  <si>
    <t>tr|V7D0C2|V7D0C2_PHAVU         Uncharacterized protei</t>
  </si>
  <si>
    <t>tr|A0A1L9VJR2|A0A1L9VJR2_ASPGL Uncharacterized protei</t>
  </si>
  <si>
    <t>tr|A0A1L9RH36|A0A1L9RH36_ASPWE Uncharacterized protei</t>
  </si>
  <si>
    <t>tr|Q0CBK6|Q0CBK6_ASPTN         Uncharacterized protei</t>
  </si>
  <si>
    <t>tr|F2Q454|F2Q454_TRIEC         Sister chromatid cohes</t>
  </si>
  <si>
    <t>tr|F2SAE2|F2SAE2_TRIT1         Sister chromatid cohes</t>
  </si>
  <si>
    <t>tr|A0A0L9VMR9|A0A0L9VMR9_PHAAN Uncharacterized protei</t>
  </si>
  <si>
    <t>tr|A0A0S3T9G6|A0A0S3T9G6_PHAAN Uncharacterized protei</t>
  </si>
  <si>
    <t>tr|E5A386|E5A386_LEPMJ         Similar to sister chro</t>
  </si>
  <si>
    <t>tr|E4UWW9|E4UWW9_ARTGP         Putative uncharacteriz</t>
  </si>
  <si>
    <t>tr|A0A074WJE5|A0A074WJE5_9PEZI Uncharacterized protei</t>
  </si>
  <si>
    <t>tr|Q2U552|Q2U552_ASPOR         Uncharacterized protei</t>
  </si>
  <si>
    <t>tr|B8NV43|B8NV43_ASPFN         Sister chromatid cohes</t>
  </si>
  <si>
    <t>tr|I8IH53|I8IH53_ASPO3         Protein involved in es</t>
  </si>
  <si>
    <t>tr|A0A0D9MSK7|A0A0D9MSK7_ASPFA Uncharacterized protei</t>
  </si>
  <si>
    <t>tr|A0A1A8NCF7|A0A1A8NCF7_9TELE Establishment of cohes</t>
  </si>
  <si>
    <t>tr|A0A1A8LAR9|A0A1A8LAR9_9TELE Establishment of cohes</t>
  </si>
  <si>
    <t>tr|A0A1A8UTK7|A0A1A8UTK7_NOTFU Establishment of cohes</t>
  </si>
  <si>
    <t>tr|A0A1A7ZYQ7|A0A1A7ZYQ7_NOTFU Establishment of cohes</t>
  </si>
  <si>
    <t>tr|A0A059J042|A0A059J042_9EURO Uncharacterized protei</t>
  </si>
  <si>
    <t>tr|A0A1E3BBP2|A0A1E3BBP2_9EURO Uncharacterized protei</t>
  </si>
  <si>
    <t>tr|A7TPZ0|A7TPZ0_VANPO         Putative uncharacteriz</t>
  </si>
  <si>
    <t>tr|A0A167S8H8|A0A167S8H8_PENCH N-acetyltransferase OS</t>
  </si>
  <si>
    <t>tr|B6HEN0|B6HEN0_PENRW         Pc20g07980 protein OS=</t>
  </si>
  <si>
    <t>tr|A0A1S2YFV7|A0A1S2YFV7_CICAR protein CHROMOSOME TRA</t>
  </si>
  <si>
    <t>tr|A0A139A6L5|A0A139A6L5_GONPR Uncharacterized protei</t>
  </si>
  <si>
    <t>tr|A0A165ZU03|A0A165ZU03_DAUCA Uncharacterized protei</t>
  </si>
  <si>
    <t>tr|A1CJ68|A1CJ68_ASPCL         Uncharacterized protei</t>
  </si>
  <si>
    <t>tr|F0UQD5|F0UQD5_AJEC8         Sister chromatid cohes</t>
  </si>
  <si>
    <t>tr|C0NXT3|C0NXT3_AJECG         Uncharacterized protei</t>
  </si>
  <si>
    <t>tr|A6QV49|A6QV49_AJECN         Uncharacterized protei</t>
  </si>
  <si>
    <t>tr|C6HQK1|C6HQK1_AJECH         Sister chromatid cohes</t>
  </si>
  <si>
    <t>tr|A0A0F4Z2T7|A0A0F4Z2T7_TALEM Uncharacterized protei</t>
  </si>
  <si>
    <t>tr|S8AKP0|S8AKP0_DACHA         Uncharacterized protei</t>
  </si>
  <si>
    <t>tr|A0A077RC40|A0A077RC40_9BASI Related to MSH6-DNA mi</t>
  </si>
  <si>
    <t>tr|Q4WWI5|Q4WWI5_ASPFU         Sister chromatid cohes</t>
  </si>
  <si>
    <t>tr|A0A0J5PVV9|A0A0J5PVV9_ASPFM Sister chromatid cohes</t>
  </si>
  <si>
    <t>tr|B0XZ39|B0XZ39_ASPFC         Uncharacterized protei</t>
  </si>
  <si>
    <t>tr|A1D8B0|A1D8B0_NEOFI         Uncharacterized protei</t>
  </si>
  <si>
    <t>tr|A0A0S7DIG9|A0A0S7DIG9_9EURO N-acetyltransferase EC</t>
  </si>
  <si>
    <t>tr|C1H5D1|C1H5D1_PARBA         N-acetyltransferase EC</t>
  </si>
  <si>
    <t>tr|A0A0D2H269|A0A0D2H269_XYLBA Unplaced genomic scaff</t>
  </si>
  <si>
    <t>tr|W9X7A9|W9X7A9_9EURO         Uncharacterized protei</t>
  </si>
  <si>
    <t>tr|A0A078GD33|A0A078GD33_BRANA BnaA08g12500D protein</t>
  </si>
  <si>
    <t>tr|A0A0K8LCJ5|A0A0K8LCJ5_9EURO N-acetyltransferase es</t>
  </si>
  <si>
    <t>tr|A0A167Y5L2|A0A167Y5L2_9EURO N-acetyltransferase EC</t>
  </si>
  <si>
    <t>tr|A0A074XCW4|A0A074XCW4_AURPU Uncharacterized protei</t>
  </si>
  <si>
    <t>tr|A0A1A7MSU9|A0A1A7MSU9_AURPU Uncharacterized protei</t>
  </si>
  <si>
    <t>tr|A0A0G2J1P6|A0A0G2J1P6_9EURO N-acetyltransferase OS</t>
  </si>
  <si>
    <t>tr|W9YA69|W9YA69_9EURO         Uncharacterized protei</t>
  </si>
  <si>
    <t>tr|B9IIM2|B9IIM2_POPTR         Uncharacterized protei</t>
  </si>
  <si>
    <t>tr|A0A194QBI9|A0A194QBI9_PAPXU N-acetyltransferase ES</t>
  </si>
  <si>
    <t>tr|V4LTX4|V4LTX4_EUTSA         Uncharacterized protei</t>
  </si>
  <si>
    <t>tr|C1GFI2|C1GFI2_PARBD         Uncharacterized protei</t>
  </si>
  <si>
    <t>tr|C0SDD4|C0SDD4_PARBP         Uncharacterized protei</t>
  </si>
  <si>
    <t>tr|A0A1D2J4J8|A0A1D2J4J8_PARBR Uncharacterized protei</t>
  </si>
  <si>
    <t>tr|A0A1E2XYV2|A0A1E2XYV2_PARBR Adenylate cyclase, ter</t>
  </si>
  <si>
    <t>tr|E7A2Q5|E7A2Q5_SPORE         Uncharacterized protei</t>
  </si>
  <si>
    <t>tr|V5HS75|V5HS75_BYSSN         Sister chromatid cohes</t>
  </si>
  <si>
    <t>tr|G6DN67|G6DN67_DANPL         Putative Establishment</t>
  </si>
  <si>
    <t>tr|A0A0L9U8P3|A0A0L9U8P3_PHAAN Uncharacterized protei</t>
  </si>
  <si>
    <t>tr|A0A0S3RZA7|A0A0S3RZA7_PHAAN Uncharacterized protei</t>
  </si>
  <si>
    <t>tr|A0A091GW53|A0A091GW53_9AVES N-acetyltransferase ES</t>
  </si>
  <si>
    <t>tr|C6TKL1|C6TKL1_SOYBN         Putative uncharacteriz</t>
  </si>
  <si>
    <t>tr|A0A072P1T2|A0A072P1T2_9EURO Uncharacterized protei</t>
  </si>
  <si>
    <t>tr|W6Q8P6|W6Q8P6_PENRF         Genomic scaffold, Proq</t>
  </si>
  <si>
    <t>tr|A0A0A2KC58|A0A0A2KC58_PENIT Uncharacterized protei</t>
  </si>
  <si>
    <t>tr|A0A101MIN5|A0A101MIN5_9EURO Uncharacterized protei</t>
  </si>
  <si>
    <t>tr|A0A1B7NQ64|A0A1B7NQ64_9EURO Uncharacterized protei</t>
  </si>
  <si>
    <t>tr|A0A151N6D0|A0A151N6D0_ALLMI N-acetyltransferase ES</t>
  </si>
  <si>
    <t>tr|A0A151N634|A0A151N634_ALLMI N-acetyltransferase ES</t>
  </si>
  <si>
    <t>tr|A0A151N674|A0A151N674_ALLMI N-acetyltransferase ES</t>
  </si>
  <si>
    <t>tr|K9GM52|K9GM52_PEND1         Sister chromatid cohes</t>
  </si>
  <si>
    <t>tr|K9G3J2|K9G3J2_PEND2         Sister chromatid cohes</t>
  </si>
  <si>
    <t>tr|A0A0D1VZP8|A0A0D1VZP8_9EURO Uncharacterized protei</t>
  </si>
  <si>
    <t>tr|A0A1J7H5Z1|A0A1J7H5Z1_LUPAN Uncharacterized protei</t>
  </si>
  <si>
    <t>tr|B4KZW3|B4KZW3_DROMO         Uncharacterized protei</t>
  </si>
  <si>
    <t>tr|A0A1J9P8A4|A0A1J9P8A4_9EURO Uncharacterized protei</t>
  </si>
  <si>
    <t>tr|H9J429|H9J429_BOMMO         Uncharacterized protei</t>
  </si>
  <si>
    <t>tr|A0A0A0LB24|A0A0A0LB24_CUCSA Uncharacterized protei</t>
  </si>
  <si>
    <t>tr|B4LFB9|B4LFB9_DROVI         Uncharacterized protei</t>
  </si>
  <si>
    <t>tr|A0A0A2I2G2|A0A0A2I2G2_PENEN Uncharacterized protei</t>
  </si>
  <si>
    <t>tr|A0A0J8RHC9|A0A0J8RHC9_COCIT N-acetyltransferase EC</t>
  </si>
  <si>
    <t>tr|A0A0J6Y184|A0A0J6Y184_COCIT N-acetyltransferase EC</t>
  </si>
  <si>
    <t>tr|A0A0J6FAT1|A0A0J6FAT1_COCPO N-acetyltransferase EC</t>
  </si>
  <si>
    <t>tr|J3KH45|J3KH45_COCIM         Sister chromatid cohes</t>
  </si>
  <si>
    <t>tr|E9D4Y5|E9D4Y5_COCPS         Sister chromatid cohes</t>
  </si>
  <si>
    <t>tr|C5PIK8|C5PIK8_COCP7         Uncharacterized protei</t>
  </si>
  <si>
    <t>tr|A0A0J8QVE0|A0A0J8QVE0_COCIT N-acetyltransferase EC</t>
  </si>
  <si>
    <t>tr|A0A0J9XAD4|A0A0J9XAD4_GEOCN Similar to Saccharomyc</t>
  </si>
  <si>
    <t>tr|A9SB20|A9SB20_PHYPA         Predicted protein (Fra</t>
  </si>
  <si>
    <t>tr|E6ZJ58|E6ZJ58_DICLA         N-acetyltransferase ES</t>
  </si>
  <si>
    <t>tr|H2M7L0|H2M7L0_ORYLA         Uncharacterized protei</t>
  </si>
  <si>
    <t>tr|A0A1F5LMJ1|A0A1F5LMJ1_9EURO Uncharacterized protei</t>
  </si>
  <si>
    <t>tr|A0A074WCB4|A0A074WCB4_9PEZI Uncharacterized protei</t>
  </si>
  <si>
    <t>tr|F6UWY7|F6UWY7_MONDO         Uncharacterized protei</t>
  </si>
  <si>
    <t>tr|A0A094ZJQ1|A0A094ZJQ1_SCHHA N-acetyltransferase ES</t>
  </si>
  <si>
    <t>tr|A0A183KG61|A0A183KG61_9TREM Uncharacterized protei</t>
  </si>
  <si>
    <t>tr|A0A183MGU8|A0A183MGU8_9TREM Uncharacterized protei</t>
  </si>
  <si>
    <t>tr|A0A183PE97|A0A183PE97_9TREM Uncharacterized protei</t>
  </si>
  <si>
    <t>tr|A0A179UVB6|A0A179UVB6_BLAGS N-acetyltransferase OS</t>
  </si>
  <si>
    <t>tr|T5BTW3|T5BTW3_AJEDE         N-acetyltransferase OS</t>
  </si>
  <si>
    <t>tr|A0A0H1BAB5|A0A0H1BAB5_9EURO N-acetyltransferase OS</t>
  </si>
  <si>
    <t>tr|F2TUN0|F2TUN0_AJEDA         N-acetyltransferase OS</t>
  </si>
  <si>
    <t>tr|A0A0J9ESX5|A0A0J9ESX5_AJEDA N-acetyltransferase, v</t>
  </si>
  <si>
    <t>tr|A0A179U403|A0A179U403_AJEDR N-acetyltransferase, v</t>
  </si>
  <si>
    <t>tr|C5GPB2|C5GPB2_AJEDR         N-acetyltransferase OS</t>
  </si>
  <si>
    <t>tr|N1PBT5|N1PBT5_DOTSN         Uncharacterized protei</t>
  </si>
  <si>
    <t>tr|A0A1J9S4X8|A0A1J9S4X8_9PEZI Sister chromatid cohes</t>
  </si>
  <si>
    <t>tr|H2YK49|H2YK49_CIOSA         Uncharacterized protei</t>
  </si>
  <si>
    <t>tr|A0A1Q5QBA3|A0A1Q5QBA3_9EURO Uncharacterized protei</t>
  </si>
  <si>
    <t>tr|A0A074Y0E3|A0A074Y0E3_9PEZI Uncharacterized protei</t>
  </si>
  <si>
    <t>tr|M7AIN1|M7AIN1_CHEMY         N-acetyltransferase ES</t>
  </si>
  <si>
    <t>tr|U5ELX5|U5ELX5_9DIPT         Putative eco (Fragment</t>
  </si>
  <si>
    <t>tr|A0A0L6VDD3|A0A0L6VDD3_9BASI Uncharacterized protei</t>
  </si>
  <si>
    <t>tr|H3BBQ7|H3BBQ7_LATCH         Uncharacterized protei</t>
  </si>
  <si>
    <t>tr|G0VA81|G0VA81_NAUCC         Uncharacterized protei</t>
  </si>
  <si>
    <t>tr|A0A0A8L287|A0A0A8L287_9SACH WGS project CCBQ000000</t>
  </si>
  <si>
    <t>tr|A0A1L0CVF8|A0A1L0CVF8_9ASCO CIC11C00000002968 OS=[</t>
  </si>
  <si>
    <t>tr|A0A0D2MVH9|A0A0D2MVH9_9CHLO Putative N-acetyltrans</t>
  </si>
  <si>
    <t>tr|A0A0S7LIL3|A0A0S7LIL3_9TELE ESCO2 OS=Poeciliopsis</t>
  </si>
  <si>
    <t>tr|B4J370|B4J370_DROGR         GH16094 OS=Drosophila</t>
  </si>
  <si>
    <t>tr|A0A178EHL9|A0A178EHL9_9PLEO Sister chromatid cohes</t>
  </si>
  <si>
    <t>sp|Q6CW60|ECO1_KLULA           N-acetyltransferase EC</t>
  </si>
  <si>
    <t>tr|T1FHF1|T1FHF1_HELRO         Uncharacterized protei</t>
  </si>
  <si>
    <t>tr|W6XYL4|W6XYL4_COCCA         Uncharacterized protei</t>
  </si>
  <si>
    <t>tr|N4XAL3|N4XAL3_COCH4         Uncharacterized protei</t>
  </si>
  <si>
    <t>tr|A0A0L0UUH9|A0A0L0UUH9_9BASI Uncharacterized protei</t>
  </si>
  <si>
    <t>tr|Q4RN04|Q4RN04_TETNG         Chromosome 6 SCAF15017</t>
  </si>
  <si>
    <t>tr|H3DIC2|H3DIC2_TETNG         Uncharacterized protei</t>
  </si>
  <si>
    <t>tr|B8MNG4|B8MNG4_TALSN         Sister chromatid cohes</t>
  </si>
  <si>
    <t>tr|W5JE92|W5JE92_ANODA         Uncharacterized protei</t>
  </si>
  <si>
    <t>tr|G7E325|G7E325_MIXOS         Uncharacterized protei</t>
  </si>
  <si>
    <t>tr|K7GHX7|K7GHX7_PELSI         Uncharacterized protei</t>
  </si>
  <si>
    <t>tr|K7GHY9|K7GHY9_PELSI         Uncharacterized protei</t>
  </si>
  <si>
    <t>tr|G8Y177|G8Y177_PICSO         Piso0_005077 protein O</t>
  </si>
  <si>
    <t>tr|M2RPJ4|M2RPJ4_COCSN         Uncharacterized protei</t>
  </si>
  <si>
    <t>tr|A0A1S3B7K2|A0A1S3B7K2_CUCME protein CHROMOSOME TRA</t>
  </si>
  <si>
    <t>tr|H2T3R1|H2T3R1_TAKRU         Uncharacterized protei</t>
  </si>
  <si>
    <t>tr|A0A078HI28|A0A078HI28_BRANA BnaC03g67630D protein</t>
  </si>
  <si>
    <t>tr|A0A0D3BM05|A0A0D3BM05_BRAOL Uncharacterized protei</t>
  </si>
  <si>
    <t>tr|A0A022XIP0|A0A022XIP0_TRISD Uncharacterized protei</t>
  </si>
  <si>
    <t>tr|A0A178F9T9|A0A178F9T9_TRIVO Sister chromatid cohes</t>
  </si>
  <si>
    <t>tr|A0A178F0B2|A0A178F0B2_TRIRU Sister chromatid cohes</t>
  </si>
  <si>
    <t>tr|A0A022VU67|A0A022VU67_TRIRU Uncharacterized protei</t>
  </si>
  <si>
    <t>tr|F2SHJ1|F2SHJ1_TRIRC         Uncharacterized protei</t>
  </si>
  <si>
    <t>tr|A0A1J9RA74|A0A1J9RA74_9EURO Uncharacterized protei</t>
  </si>
  <si>
    <t>tr|G8Y462|G8Y462_PICSO         Piso0_005077 protein O</t>
  </si>
  <si>
    <t>tr|A0A1Q3CD15|A0A1Q3CD15_CEPFO Zf-C2H2_3 domain-conta</t>
  </si>
  <si>
    <t>tr|F2TXS8|F2TXS8_SALR5         Putative uncharacteriz</t>
  </si>
  <si>
    <t>tr|S8AL80|S8AL80_PENO1         Uncharacterized protei</t>
  </si>
  <si>
    <t>tr|A0A1R3HDZ4|A0A1R3HDZ4_9ROSI Armadillo-type OS=Corc</t>
  </si>
  <si>
    <t>tr|A0A0S6XAR6|A0A0S6XAR6_9FUNG Uncharacterized protei</t>
  </si>
  <si>
    <t>tr|A0A146ZM15|A0A146ZM15_FUNHE N-acetyltransferase ES</t>
  </si>
  <si>
    <t>tr|A0A146V2E8|A0A146V2E8_FUNHE N-acetyltransferase ES</t>
  </si>
  <si>
    <t>tr|A0A146V2B6|A0A146V2B6_FUNHE N-acetyltransferase ES</t>
  </si>
  <si>
    <t>tr|D4ASM5|D4ASM5_ARTBC         Sister chromatid cohes</t>
  </si>
  <si>
    <t>tr|D4DA03|D4DA03_TRIVH         Sister chromatid cohes</t>
  </si>
  <si>
    <t>tr|A0A177C765|A0A177C765_9PLEO Uncharacterized protei</t>
  </si>
  <si>
    <t>tr|A5DIM9|A5DIM9_PICGU         Uncharacterized protei</t>
  </si>
  <si>
    <t>tr|V8NL91|V8NL91_OPHHA         N-acetyltransferase ES</t>
  </si>
  <si>
    <t>tr|A0A1Q5UGE5|A0A1Q5UGE5_9EURO N-acetyltransferase es</t>
  </si>
  <si>
    <t>tr|A0A0F7TPG3|A0A0F7TPG3_9EURO Uncharacterized protei</t>
  </si>
  <si>
    <t>tr|A0A068UPZ1|A0A068UPZ1_COFCA Uncharacterized protei</t>
  </si>
  <si>
    <t>tr|M5WDN2|M5WDN2_PRUPE         Uncharacterized protei</t>
  </si>
  <si>
    <t>tr|M3BST4|M3BST4_SPHMS         Uncharacterized protei</t>
  </si>
  <si>
    <t>tr|W5M1E1|W5M1E1_LEPOC         Uncharacterized protei</t>
  </si>
  <si>
    <t>tr|A0A022PRI4|A0A022PRI4_ERYGU Uncharacterized protei</t>
  </si>
  <si>
    <t>tr|G3NV44|G3NV44_GASAC         Uncharacterized protei</t>
  </si>
  <si>
    <t>sp|Q5SPR8|ESCO2_DANRE          N-acetyltransferase ES</t>
  </si>
  <si>
    <t>tr|A0A0K9QYX3|A0A0K9QYX3_SPIOL Uncharacterized protei</t>
  </si>
  <si>
    <t>tr|A0A091PRY6|A0A091PRY6_HALAL N-acetyltransferase ES</t>
  </si>
  <si>
    <t>tr|A0A103YI23|A0A103YI23_CYNCS Uncharacterized protei</t>
  </si>
  <si>
    <t>tr|A0A0U1LJ24|A0A0U1LJ24_TALIS N-acetyltransferase OS</t>
  </si>
  <si>
    <t>tr|A0A1J3IIT8|A0A1J3IIT8_NOCCA Protein CHROMOSOME TRA</t>
  </si>
  <si>
    <t>tr|A0A093EEV5|A0A093EEV5_9AVES N-acetyltransferase ES</t>
  </si>
  <si>
    <t>tr|A0A1E3NDN4|A0A1E3NDN4_9ASCO Uncharacterized protei</t>
  </si>
  <si>
    <t>tr|A0A084VIM2|A0A084VIM2_ANOSI AGAP011742-PA-like pro</t>
  </si>
  <si>
    <t>tr|H3DPB3|H3DPB3_TETNG         Uncharacterized protei</t>
  </si>
  <si>
    <t>tr|Q4RF50|Q4RF50_TETNG         Chromosome 14 SCAF1512</t>
  </si>
  <si>
    <t>tr|W9SC91|W9SC91_9ROSA         Uncharacterized protei</t>
  </si>
  <si>
    <t>tr|A0A1Q3ANH7|A0A1Q3ANH7_CEPFO Zf-C2H2_3 domain-conta</t>
  </si>
  <si>
    <t>tr|A0A0J8CJY9|A0A0J8CJY9_BETVU Uncharacterized protei</t>
  </si>
  <si>
    <t>tr|C4JDQ7|C4JDQ7_UNCRE         Uncharacterized protei</t>
  </si>
  <si>
    <t>tr|A0A093H8R7|A0A093H8R7_STRCA N-acetyltransferase ES</t>
  </si>
  <si>
    <t>tr|D7SS25|D7SS25_VITVI         Putative uncharacteriz</t>
  </si>
  <si>
    <t>tr|A0A1A9XBJ3|A0A1A9XBJ3_GLOFF Uncharacterized protei</t>
  </si>
  <si>
    <t>tr|A0A0G4H278|A0A0G4H278_VITBC Uncharacterized protei</t>
  </si>
  <si>
    <t>tr|A0A061F1R6|A0A061F1R6_THECC Damaged DNA binding,DN</t>
  </si>
  <si>
    <t>tr|A0A087QU37|A0A087QU37_APTFO N-acetyltransferase ES</t>
  </si>
  <si>
    <t>tr|A0A1J3DKG3|A0A1J3DKG3_NOCCA Protein CHROMOSOME TRA</t>
  </si>
  <si>
    <t>tr|A0A093H6D3|A0A093H6D3_PICPB N-acetyltransferase ES</t>
  </si>
  <si>
    <t>tr|A0A1B0BAC8|A0A1B0BAC8_9MUSC Uncharacterized protei</t>
  </si>
  <si>
    <t>tr|W5LFJ9|W5LFJ9_ASTMX         Uncharacterized protei</t>
  </si>
  <si>
    <t>tr|A0A183X4K2|A0A183X4K2_TRIRE Uncharacterized protei</t>
  </si>
  <si>
    <t>tr|A0A183QRS8|A0A183QRS8_9TREM Uncharacterized protei</t>
  </si>
  <si>
    <t>tr|A0A1I8MGC6|A0A1I8MGC6_MUSDO Uncharacterized protei</t>
  </si>
  <si>
    <t>tr|T1PIP7|T1PIP7_MUSDO         ESCO1/2 acetyl-transfe</t>
  </si>
  <si>
    <t>tr|A0A1A8PVK5|A0A1A8PVK5_9TELE Uncharacterized protei</t>
  </si>
  <si>
    <t>tr|A0A1A8MKN0|A0A1A8MKN0_9TELE Uncharacterized protei</t>
  </si>
  <si>
    <t>tr|A0A1A8QH78|A0A1A8QH78_9TELE Uncharacterized protei</t>
  </si>
  <si>
    <t>tr|A0A1B0FJ93|A0A1B0FJ93_GLOMM Uncharacterized protei</t>
  </si>
  <si>
    <t>tr|A0A1A9UXV5|A0A1A9UXV5_GLOAU Uncharacterized protei</t>
  </si>
  <si>
    <t>tr|W5L830|W5L830_ASTMX         Uncharacterized protei</t>
  </si>
  <si>
    <t>tr|A0A1J6JHY6|A0A1J6JHY6_NICAT Protein chromosome tra</t>
  </si>
  <si>
    <t>tr|A0A091L551|A0A091L551_CATAU N-acetyltransferase ES</t>
  </si>
  <si>
    <t>tr|A0A1S4A0R5|A0A1S4A0R5_TOBAC protein CHROMOSOME TRA</t>
  </si>
  <si>
    <t>tr|A0A1J6I703|A0A1J6I703_NICAT Protein chromosome tra</t>
  </si>
  <si>
    <t>tr|A0A1S4AJ61|A0A1S4AJ61_TOBAC protein CHROMOSOME TRA</t>
  </si>
  <si>
    <t>tr|D7SXT2|D7SXT2_VITVI         Putative uncharacteriz</t>
  </si>
  <si>
    <t>tr|A0A1A9WS80|A0A1A9WS80_9MUSC Uncharacterized protei</t>
  </si>
  <si>
    <t>tr|A0A1S2XIQ2|A0A1S2XIQ2_CICAR protein CHROMOSOME TRA</t>
  </si>
  <si>
    <t>tr|A0A1A7YIW9|A0A1A7YIW9_9TELE Uncharacterized protei</t>
  </si>
  <si>
    <t>tr|A0A093CH37|A0A093CH37_TAUER N-acetyltransferase ES</t>
  </si>
  <si>
    <t>tr|A0A091PFF7|A0A091PFF7_APAVI N-acetyltransferase ES</t>
  </si>
  <si>
    <t>tr|C1N7G1|C1N7G1_MICPC         Predicted protein OS=M</t>
  </si>
  <si>
    <t>tr|A0A1I8NNP6|A0A1I8NNP6_STOCA Uncharacterized protei</t>
  </si>
  <si>
    <t>tr|A0A0H5R592|A0A0H5R592_9EUKA Uncharacterized protei</t>
  </si>
  <si>
    <t>tr|A0A0P7WXR2|A0A0P7WXR2_9TELE N-acetyltransferase ES</t>
  </si>
  <si>
    <t>tr|A0A1A9TNJ5|A0A1A9TNJ5_ANOST Uncharacterized protei</t>
  </si>
  <si>
    <t>tr|A0A182YL34|A0A182YL34_ANOST Uncharacterized protei</t>
  </si>
  <si>
    <t>tr|A0A0P7V7E3|A0A0P7V7E3_9TELE N-acetyltransferase ES</t>
  </si>
  <si>
    <t>tr|A0A087Y972|A0A087Y972_POEFO Uncharacterized protei</t>
  </si>
  <si>
    <t>sp|Q6FQ55|ECO1_CANGA           N-acetyltransferase EC</t>
  </si>
  <si>
    <t>tr|A0A0W0CZV7|A0A0W0CZV7_CANGB N-acetyltransferase EC</t>
  </si>
  <si>
    <t>tr|A0A1A9Z3L4|A0A1A9Z3L4_GLOPL Uncharacterized protei</t>
  </si>
  <si>
    <t>tr|X1WEK0|X1WEK0_DANRE         Establishment of siste</t>
  </si>
  <si>
    <t>tr|E7FA81|E7FA81_DANRE         Establishment of siste</t>
  </si>
  <si>
    <t>tr|A0A182T3L3|A0A182T3L3_9DIPT Uncharacterized protei</t>
  </si>
  <si>
    <t>tr|A0A067C8X1|A0A067C8X1_SAPPC Uncharacterized protei</t>
  </si>
  <si>
    <t>tr|W0TB84|W0TB84_KLUMA         N-acetyltransferase EC</t>
  </si>
  <si>
    <t>tr|W5AR09|W5AR09_WHEAT         Uncharacterized protei</t>
  </si>
  <si>
    <t>tr|M1BX86|M1BX86_SOLTU         Uncharacterized protei</t>
  </si>
  <si>
    <t>tr|G3NK86|G3NK86_GASAC         Uncharacterized protei</t>
  </si>
  <si>
    <t>tr|A0A067KIR4|A0A067KIR4_JATCU Uncharacterized protei</t>
  </si>
  <si>
    <t>tr|W0VS49|W0VS49_ZYGBA         Related to N-acetyltra</t>
  </si>
  <si>
    <t>tr|A0A099NXU0|A0A099NXU0_PICKU Uncharacterized protei</t>
  </si>
  <si>
    <t>tr|A0A060WBV7|A0A060WBV7_ONCMY Uncharacterized protei</t>
  </si>
  <si>
    <t>tr|A0A1L8GCA5|A0A1L8GCA5_XENLA Uncharacterized protei</t>
  </si>
  <si>
    <t>tr|A0A177UGN0|A0A177UGN0_9BASI Uncharacterized protei</t>
  </si>
  <si>
    <t>tr|A0A177V985|A0A177V985_9BASI Uncharacterized protei</t>
  </si>
  <si>
    <t>tr|F6WCQ3|F6WCQ3_MONDO         Uncharacterized protei</t>
  </si>
  <si>
    <t>tr|B9T2S8|B9T2S8_RICCO         Putative uncharacteriz</t>
  </si>
  <si>
    <t>tr|A0A1Q3EY59|A0A1Q3EY59_CULTA Protein involved in es</t>
  </si>
  <si>
    <t>tr|A0A1Q3EXX9|A0A1Q3EXX9_CULTA Protein involved in es</t>
  </si>
  <si>
    <t>tr|A0A1Q3EYE8|A0A1Q3EYE8_CULTA Protein involved in es</t>
  </si>
  <si>
    <t>tr|A0A1S3Q8I2|A0A1S3Q8I2_SALSA titin-like isoform X1</t>
  </si>
  <si>
    <t>tr|A0A1S3QA56|A0A1S3QA56_SALSA titin-like isoform X4</t>
  </si>
  <si>
    <t>tr|A0A1S3Q8I8|A0A1S3Q8I8_SALSA titin-like isoform X5</t>
  </si>
  <si>
    <t>tr|A0A1S3Q8I5|A0A1S3Q8I5_SALSA titin-like isoform X3</t>
  </si>
  <si>
    <t>tr|A0A1S3Q8L4|A0A1S3Q8L4_SALSA titin-like isoform X6</t>
  </si>
  <si>
    <t>tr|A0A1S3Q8R3|A0A1S3Q8R3_SALSA titin-like isoform X7</t>
  </si>
  <si>
    <t>tr|A0A1S3Q8Q8|A0A1S3Q8Q8_SALSA titin-like isoform X2</t>
  </si>
  <si>
    <t>tr|A0A1E1WX75|A0A1E1WX75_9ACAR Putative post-translat</t>
  </si>
  <si>
    <t>tr|A0A067RNT1|A0A067RNT1_ZOONE N-acetyltransferase ES</t>
  </si>
  <si>
    <t>tr|A0A177UQ10|A0A177UQ10_9BASI Uncharacterized protei</t>
  </si>
  <si>
    <t>tr|A0A177TXG0|A0A177TXG0_9BASI Uncharacterized protei</t>
  </si>
  <si>
    <t>tr|A0A0M5J3Q3|A0A0M5J3Q3_DROBS Eco OS=Drosophila busc</t>
  </si>
  <si>
    <t>tr|D7FTU4|D7FTU4_ECTSI         Uncharacterized protei</t>
  </si>
  <si>
    <t>tr|A0A1S3NDE8|A0A1S3NDE8_SALSA titin-like isoform X1</t>
  </si>
  <si>
    <t>tr|A0A1S3NDR1|A0A1S3NDR1_SALSA titin-like isoform X2</t>
  </si>
  <si>
    <t>tr|B3NFF2|B3NFF2_DROER         Uncharacterized protei</t>
  </si>
  <si>
    <t>tr|A0A1Q3AI40|A0A1Q3AI40_ZYGRO Uncharacterized protei</t>
  </si>
  <si>
    <t>tr|A0A060W8Z8|A0A060W8Z8_ONCMY Uncharacterized protei</t>
  </si>
  <si>
    <t>tr|T0R3I3|T0R3I3_9STRA         Uncharacterized protei</t>
  </si>
  <si>
    <t>tr|Q174V9|Q174V9_AEDAE         AAEL006772-PA OS=Aedes</t>
  </si>
  <si>
    <t>tr|M3AKK9|M3AKK9_PSEFD         Uncharacterized protei</t>
  </si>
  <si>
    <t>tr|W0W457|W0W457_ZYGBA         Related to N-acetyltra</t>
  </si>
  <si>
    <t>tr|S6EWS0|S6EWS0_ZYGB2         ZYBA0S13-00826g1_1 OS=</t>
  </si>
  <si>
    <t>tr|A0A061BB42|A0A061BB42_CYBFA CYFA0S14e00320g1_1 OS=</t>
  </si>
  <si>
    <t>tr|F7EEG8|F7EEG8_ORNAN         Uncharacterized protei</t>
  </si>
  <si>
    <t>tr|A0A0L0SP22|A0A0L0SP22_ALLMA Uncharacterized protei</t>
  </si>
  <si>
    <t>tr|A0A0D2SY66|A0A0D2SY66_GOSRA Uncharacterized protei</t>
  </si>
  <si>
    <t>tr|B5X1R1|B5X1R1_SALSA         N-acetyltransferase ES</t>
  </si>
  <si>
    <t>tr|A0A1A8KTX0|A0A1A8KTX0_NOTKU Uncharacterized protei</t>
  </si>
  <si>
    <t>tr|A0A1A8I1V1|A0A1A8I1V1_NOTKU Uncharacterized protei</t>
  </si>
  <si>
    <t>tr|A0A182GX38|A0A182GX38_AEDAL Uncharacterized protei</t>
  </si>
  <si>
    <t>tr|A0A182G5A1|A0A182G5A1_AEDAL Uncharacterized protei</t>
  </si>
  <si>
    <t>tr|G3HNI8|G3HNI8_CRIGR         N-acetyltransferase ES</t>
  </si>
  <si>
    <t>tr|A0A093JCJ7|A0A093JCJ7_EURHL N-acetyltransferase ES</t>
  </si>
  <si>
    <t>tr|I3LWR5|I3LWR5_ICTTR         Uncharacterized protei</t>
  </si>
  <si>
    <t>tr|B6QT35|B6QT35_TALMQ         Sister chromatid cohes</t>
  </si>
  <si>
    <t>tr|A0A093VB83|A0A093VB83_TALMA N-acetyltransferase es</t>
  </si>
  <si>
    <t>tr|K4AST2|K4AST2_SOLLC         Uncharacterized protei</t>
  </si>
  <si>
    <t>tr|A0A0R3U806|A0A0R3U806_9CEST Uncharacterized protei</t>
  </si>
  <si>
    <t>tr|A0A0A1WQ91|A0A0A1WQ91_BACCU N-acetyltransferase ec</t>
  </si>
  <si>
    <t>tr|A0A1G4MFC4|A0A1G4MFC4_LACFM LAFE_0F10748g1_1 OS=La</t>
  </si>
  <si>
    <t>tr|A0A0Q9X1F5|A0A0Q9X1F5_DROWI Uncharacterized protei</t>
  </si>
  <si>
    <t>tr|G3BE13|G3BE13_CANTC         Putative uncharacteriz</t>
  </si>
  <si>
    <t>tr|A0A183AJI6|A0A183AJI6_9TREM Uncharacterized protei</t>
  </si>
  <si>
    <t>tr|F0WGL6|F0WGL6_9STRA         Nacetyltransferase put</t>
  </si>
  <si>
    <t>tr|K4B3P6|K4B3P6_SOLLC         Uncharacterized protei</t>
  </si>
  <si>
    <t>tr|A0A1S2ZCM4|A0A1S2ZCM4_ERIEU LOW QUALITY PROTEIN: N</t>
  </si>
  <si>
    <t>tr|A0A060WDR1|A0A060WDR1_ONCMY Uncharacterized protei</t>
  </si>
  <si>
    <t>tr|A0A1E5RZN0|A0A1E5RZN0_9ASCO N-acetyltransferase EC</t>
  </si>
  <si>
    <t>tr|M8AX61|M8AX61_AEGTA         N-acetyltransferase ES</t>
  </si>
  <si>
    <t>tr|A0A1D5UJY1|A0A1D5UJY1_WHEAT Uncharacterized protei</t>
  </si>
  <si>
    <t>tr|A0A034VZM9|A0A034VZM9_BACDO N-acetyltransferase ec</t>
  </si>
  <si>
    <t>tr|A0A0K8W6M7|A0A0K8W6M7_BACLA N-acetyltransferase ec</t>
  </si>
  <si>
    <t>tr|B3M570|B3M570_DROAN         Uncharacterized protei</t>
  </si>
  <si>
    <t>tr|M7Z709|M7Z709_TRIUA         Uncharacterized protei</t>
  </si>
  <si>
    <t>tr|G1SY73|G1SY73_RABIT         Uncharacterized protei</t>
  </si>
  <si>
    <t>tr|G3X238|G3X238_SARHA         Uncharacterized protei</t>
  </si>
  <si>
    <t>tr|G3X237|G3X237_SARHA         Uncharacterized protei</t>
  </si>
  <si>
    <t>tr|G5BTS0|G5BTS0_HETGA         N-acetyltransferase ES</t>
  </si>
  <si>
    <t>tr|A0A0P6K3T8|A0A0P6K3T8_HETGA N-acetyltransferase ES</t>
  </si>
  <si>
    <t>tr|A0A093FS39|A0A093FS39_GAVST N-acetyltransferase ES</t>
  </si>
  <si>
    <t>tr|T2MCU2|T2MCU2_HYDVU         N-acetyltransferase ES</t>
  </si>
  <si>
    <t>sp|Q8CIB9|ESCO2_MOUSE          N-acetyltransferase ES</t>
  </si>
  <si>
    <t>tr|A0A091E410|A0A091E410_FUKDA N-acetyltransferase ES</t>
  </si>
  <si>
    <t>tr|S4NNJ0|S4NNJ0_9NEOP         N-acetyltransferase ES</t>
  </si>
  <si>
    <t>tr|H0VHS3|H0VHS3_CAVPO         Uncharacterized protei</t>
  </si>
  <si>
    <t>tr|C5E1R1|C5E1R1_ZYGRC         ZYRO0G00638p OS=Zygosa</t>
  </si>
  <si>
    <t>tr|A0A1Q3A4H8|A0A1Q3A4H8_ZYGRO Uncharacterized protei</t>
  </si>
  <si>
    <t>tr|U9UR48|U9UR48_RHIID         Uncharacterized protei</t>
  </si>
  <si>
    <t>tr|A0A0P6JDK7|A0A0P6JDK7_HETGA N-acetyltransferase ES</t>
  </si>
  <si>
    <t>tr|G5BY85|G5BY85_HETGA         N-acetyltransferase ES</t>
  </si>
  <si>
    <t>tr|H0WAG7|H0WAG7_CAVPO         Uncharacterized protei</t>
  </si>
  <si>
    <t>tr|A0A0F4GUP6|A0A0F4GUP6_9PEZI Uncharacterized protei</t>
  </si>
  <si>
    <t>tr|A0A067FTD5|A0A067FTD5_CITSI Uncharacterized protei</t>
  </si>
  <si>
    <t>tr|V4SRH6|V4SRH6_9ROSI         Uncharacterized protei</t>
  </si>
  <si>
    <t>tr|A0A1D5U076|A0A1D5U076_WHEAT Uncharacterized protei</t>
  </si>
  <si>
    <t>tr|B4HAU0|B4HAU0_DROPE         GL21143 OS=Drosophila</t>
  </si>
  <si>
    <t>tr|Q29E75|Q29E75_DROPS         Uncharacterized protei</t>
  </si>
  <si>
    <t>tr|A0A091D4V0|A0A091D4V0_FUKDA N-acetyltransferase ES</t>
  </si>
  <si>
    <t>tr|H0X5M0|H0X5M0_OTOGA         Uncharacterized protei</t>
  </si>
  <si>
    <t>tr|W5PZN9|W5PZN9_SHEEP         Uncharacterized protei</t>
  </si>
  <si>
    <t>tr|L8IA00|L8IA00_9CETA         N-acetyltransferase ES</t>
  </si>
  <si>
    <t>tr|F6PHB0|F6PHB0_HORSE         Uncharacterized protei</t>
  </si>
  <si>
    <t>tr|A6QNP8|A6QNP8_BOVIN         ESCO2 protein OS=Bos t</t>
  </si>
  <si>
    <t>tr|A0A0H4PMF2|A0A0H4PMF2_CAPHI Esco2 OS=Capra hircus</t>
  </si>
  <si>
    <t>tr|G8ZT58|G8ZT58_TORDC         Uncharacterized protei</t>
  </si>
  <si>
    <t>tr|F4PCL1|F4PCL1_BATDJ         Putative uncharacteriz</t>
  </si>
  <si>
    <t>tr|B3RRD3|B3RRD3_TRIAD         Putative uncharacteriz</t>
  </si>
  <si>
    <t>tr|H2PPX2|H2PPX2_PONAB         Uncharacterized protei</t>
  </si>
  <si>
    <t>tr|M3WKP5|M3WKP5_FELCA         Uncharacterized protei</t>
  </si>
  <si>
    <t>tr|A8QZK6|A8QZK6_XENLA         XEco2 OS=Xenopus laevi</t>
  </si>
  <si>
    <t>tr|Q4KLP7|Q4KLP7_XENLA         MGC115718 protein OS=X</t>
  </si>
  <si>
    <t>tr|A0A1D5NYS5|A0A1D5NYS5_CHICK Uncharacterized protei</t>
  </si>
  <si>
    <t>tr|F1NGQ2|F1NGQ2_CHICK         Uncharacterized protei</t>
  </si>
  <si>
    <t>tr|G1NMV2|G1NMV2_MELGA         Uncharacterized protei</t>
  </si>
  <si>
    <t>tr|E5LEW8|E5LEW8_XENLA         Eco1 OS=Xenopus laevis</t>
  </si>
  <si>
    <t>tr|A8QZK7|A8QZK7_XENLA         XEco1 (Fragment) OS=Xe</t>
  </si>
  <si>
    <t>tr|F7ERF6|F7ERF6_XENTR         Uncharacterized protei</t>
  </si>
  <si>
    <t>tr|K7FNJ4|K7FNJ4_PELSI         Uncharacterized protei</t>
  </si>
  <si>
    <t>tr|A0A0D9W6R6|A0A0D9W6R6_9ORYZ Uncharacterized protei</t>
  </si>
  <si>
    <t>sp|Q56NI9|ESCO2_HUMAN          N-acetyltransferase ES</t>
  </si>
  <si>
    <t>tr|H2QVY3|H2QVY3_PANTR         Establishment of cohes</t>
  </si>
  <si>
    <t>tr|A0A0D9RTV4|A0A0D9RTV4_CHLSB Uncharacterized protei</t>
  </si>
  <si>
    <t>tr|A0A096MP47|A0A096MP47_PAPAN Uncharacterized protei</t>
  </si>
  <si>
    <t>tr|F7FUZ4|F7FUZ4_MACMU         Uncharacterized protei</t>
  </si>
  <si>
    <t>tr|G3SN81|G3SN81_LOXAF         Uncharacterized protei</t>
  </si>
  <si>
    <t>tr|M3ZAI6|M3ZAI6_NOMLE         Uncharacterized protei</t>
  </si>
  <si>
    <t>tr|G1S3H2|G1S3H2_NOMLE         Uncharacterized protei</t>
  </si>
  <si>
    <t>tr|G3R2L3|G3R2L3_GORGO         Uncharacterized protei</t>
  </si>
  <si>
    <t>tr|F6W8G1|F6W8G1_CALJA         Uncharacterized protei</t>
  </si>
  <si>
    <t>tr|G7N0S2|G7N0S2_MACMU         N-acetyltransferase ES</t>
  </si>
  <si>
    <t>tr|H9Z5Q4|H9Z5Q4_MACMU         N-acetyltransferase ES</t>
  </si>
  <si>
    <t>tr|F6XFN9|F6XFN9_CALJA         Uncharacterized protei</t>
  </si>
  <si>
    <t>tr|G7PCZ0|G7PCZ0_MACFA         N-acetyltransferase ES</t>
  </si>
  <si>
    <t>tr|G7IMD6|G7IMD6_MEDTR         N-acetyltransferase ES</t>
  </si>
  <si>
    <t>tr|A0A0E0HDN7|A0A0E0HDN7_ORYNI Uncharacterized protei</t>
  </si>
  <si>
    <t>tr|A0A0E0HDN9|A0A0E0HDN9_ORYNI Uncharacterized protei</t>
  </si>
  <si>
    <t>tr|A0A0E0HDN8|A0A0E0HDN8_ORYNI Uncharacterized protei</t>
  </si>
  <si>
    <t>tr|A0A087Y762|A0A087Y762_POEFO Uncharacterized protei</t>
  </si>
  <si>
    <t>tr|M3ZIN7|M3ZIN7_XIPMA         Uncharacterized protei</t>
  </si>
  <si>
    <t>tr|B4PK59|B4PK59_DROYA         Uncharacterized protei</t>
  </si>
  <si>
    <t>tr|A0A0E0CGW2|A0A0E0CGW2_9ORYZ Uncharacterized protei</t>
  </si>
  <si>
    <t>tr|A0A0E0CGW3|A0A0E0CGW3_9ORYZ Uncharacterized protei</t>
  </si>
  <si>
    <t>tr|A0A0E0CGW1|A0A0E0CGW1_9ORYZ Uncharacterized protei</t>
  </si>
  <si>
    <t>tr|F1PA26|F1PA26_CANLF         Uncharacterized protei</t>
  </si>
  <si>
    <t>tr|J9NWF6|J9NWF6_CANLF         Uncharacterized protei</t>
  </si>
  <si>
    <t>tr|A0A0S7L0V9|A0A0S7L0V9_9TELE ESCO1 (Fragment) OS=Po</t>
  </si>
  <si>
    <t>tr|A0A0S7EHU8|A0A0S7EHU8_9TELE ESCO1 (Fragment) OS=Po</t>
  </si>
  <si>
    <t>tr|A0A0S7EL92|A0A0S7EL92_9TELE ESCO1 (Fragment) OS=Po</t>
  </si>
  <si>
    <t>tr|A0A0S7L016|A0A0S7L016_9TELE ESCO1 OS=Poeciliopsis</t>
  </si>
  <si>
    <t>tr|L5L379|L5L379_PTEAL         N-acetyltransferase ES</t>
  </si>
  <si>
    <t>tr|A0A0G4ISW4|A0A0G4ISW4_PLABS Uncharacterized protei</t>
  </si>
  <si>
    <t>tr|A0A096MJS9|A0A096MJS9_RAT   Establishment of siste</t>
  </si>
  <si>
    <t>tr|D4ABF1|D4ABF1_RAT           Establishment of siste</t>
  </si>
  <si>
    <t>tr|A0A0G2K4A1|A0A0G2K4A1_RAT   Establishment of siste</t>
  </si>
  <si>
    <t>tr|G1KH60|G1KH60_ANOCA         Uncharacterized protei</t>
  </si>
  <si>
    <t>tr|E2RIV6|E2RIV6_CANLF         Uncharacterized protei</t>
  </si>
  <si>
    <t>tr|A0A078FK87|A0A078FK87_BRANA BnaA03g51450D protein</t>
  </si>
  <si>
    <t>tr|H2S5Q5|H2S5Q5_TAKRU         Uncharacterized protei</t>
  </si>
  <si>
    <t>tr|A7RM24|A7RM24_NEMVE         Predicted protein (Fra</t>
  </si>
  <si>
    <t>tr|A0A182S084|A0A182S084_ANOFN Uncharacterized protei</t>
  </si>
  <si>
    <t>tr|R0H0J0|R0H0J0_9BRAS         Uncharacterized protei</t>
  </si>
  <si>
    <t>tr|A0A163CNN0|A0A163CNN0_DIDRA Transferase OS=Didymel</t>
  </si>
  <si>
    <t>tr|Q0DIM8|Q0DIM8_ORYSJ         Os05g0376300 protein O</t>
  </si>
  <si>
    <t>tr|B7F8Z9|B7F8Z9_ORYSJ         Os04g0498900 protein O</t>
  </si>
  <si>
    <t>tr|I1PMP8|I1PMP8_ORYGL         Uncharacterized protei</t>
  </si>
  <si>
    <t>tr|I1R302|I1R302_ORYGL         Uncharacterized protei</t>
  </si>
  <si>
    <t>tr|I1PV35|I1PV35_ORYGL         Uncharacterized protei</t>
  </si>
  <si>
    <t>tr|A0A0D9ZMP7|A0A0D9ZMP7_9ORYZ Uncharacterized protei</t>
  </si>
  <si>
    <t>tr|A0A0D9ZMP8|A0A0D9ZMP8_9ORYZ Uncharacterized protei</t>
  </si>
  <si>
    <t>tr|A0A0D9ZMP5|A0A0D9ZMP5_9ORYZ Uncharacterized protei</t>
  </si>
  <si>
    <t>tr|A0A0D3FXI8|A0A0D3FXI8_9ORYZ Uncharacterized protei</t>
  </si>
  <si>
    <t>tr|A0A0D3FXJ0|A0A0D3FXJ0_9ORYZ Uncharacterized protei</t>
  </si>
  <si>
    <t>tr|A0A0D9ZMP9|A0A0D9ZMP9_9ORYZ Uncharacterized protei</t>
  </si>
  <si>
    <t>tr|A0A0D3FXI9|A0A0D3FXI9_9ORYZ Uncharacterized protei</t>
  </si>
  <si>
    <t>tr|B8AXP9|B8AXP9_ORYSI         Putative uncharacteriz</t>
  </si>
  <si>
    <t>tr|B9FFX8|B9FFX8_ORYSJ         Uncharacterized protei</t>
  </si>
  <si>
    <t>tr|Q0JC07|Q0JC07_ORYSJ         Os04g0498900 protein (</t>
  </si>
  <si>
    <t>tr|A0A0E0PLQ7|A0A0E0PLQ7_ORYRU Uncharacterized protei</t>
  </si>
  <si>
    <t>tr|A0A0E0PB36|A0A0E0PB36_ORYRU Uncharacterized protei</t>
  </si>
  <si>
    <t>tr|A0A0E0PB34|A0A0E0PB34_ORYRU Uncharacterized protei</t>
  </si>
  <si>
    <t>tr|A0A0E0PB35|A0A0E0PB35_ORYRU Uncharacterized protei</t>
  </si>
  <si>
    <t>tr|A0A0E0PLQ6|A0A0E0PLQ6_ORYRU Uncharacterized protei</t>
  </si>
  <si>
    <t>tr|A0A0E0PB33|A0A0E0PB33_ORYRU Uncharacterized protei</t>
  </si>
  <si>
    <t>tr|A0A0P5NKR8|A0A0P5NKR8_9CRUS N-acetyltransferase ES</t>
  </si>
  <si>
    <t>tr|A0A0P6CM06|A0A0P6CM06_9CRUS N-acetyltransferase ES</t>
  </si>
  <si>
    <t>tr|A0A0P6I4Y2|A0A0P6I4Y2_9CRUS N-acetyltransferase ES</t>
  </si>
  <si>
    <t>tr|A0A0P5GCV3|A0A0P5GCV3_9CRUS N-acetyltransferase ES</t>
  </si>
  <si>
    <t>tr|A0A164MYY9|A0A164MYY9_9CRUS Uncharacterized protei</t>
  </si>
  <si>
    <t>tr|A0A0P4XLB1|A0A0P4XLB1_9CRUS N-acetyltransferase ES</t>
  </si>
  <si>
    <t>tr|A0A0N7ZTI9|A0A0N7ZTI9_9CRUS N-acetyltransferase ES</t>
  </si>
  <si>
    <t>tr|A0A0P6C0P5|A0A0P6C0P5_9CRUS N-acetyltransferase ES</t>
  </si>
  <si>
    <t>tr|A0A0N8BMK1|A0A0N8BMK1_9CRUS N-acetyltransferase ES</t>
  </si>
  <si>
    <t>tr|A0A0P5SRC5|A0A0P5SRC5_9CRUS N-acetyltransferase ES</t>
  </si>
  <si>
    <t>tr|A0A0P5VL81|A0A0P5VL81_9CRUS N-acetyltransferase ES</t>
  </si>
  <si>
    <t>tr|M7C1W5|M7C1W5_CHEMY         Abhydrolase domain-con</t>
  </si>
  <si>
    <t>tr|R4XHG2|R4XHG2_TAPDE         Uncharacterized protei</t>
  </si>
  <si>
    <t>tr|A0A024TLT3|A0A024TLT3_9STRA Uncharacterized protei</t>
  </si>
  <si>
    <t>tr|M3ZVW0|M3ZVW0_XIPMA         Uncharacterized protei</t>
  </si>
  <si>
    <t>tr|A0A146YBS7|A0A146YBS7_FUNHE Microtubule-associated</t>
  </si>
  <si>
    <t>tr|A0A146YBQ3|A0A146YBQ3_FUNHE Microtubule-associated</t>
  </si>
  <si>
    <t>tr|A0A146YBR7|A0A146YBR7_FUNHE Microtubule-associated</t>
  </si>
  <si>
    <t>tr|A0A146YDX7|A0A146YDX7_FUNHE Microtubule-associated</t>
  </si>
  <si>
    <t>tr|A0A146YBN4|A0A146YBN4_FUNHE Microtubule-associated</t>
  </si>
  <si>
    <t>tr|A0A146YD93|A0A146YD93_FUNHE Microtubule-associated</t>
  </si>
  <si>
    <t>tr|W4YU48|W4YU48_STRPU         Uncharacterized protei</t>
  </si>
  <si>
    <t>tr|A0A0D9UWV1|A0A0D9UWV1_9ORYZ Uncharacterized protei</t>
  </si>
  <si>
    <t>tr|A0A1S3K8R2|A0A1S3K8R2_LINUN N-acetyltransferase ES</t>
  </si>
  <si>
    <t>tr|A0A1S3K7H7|A0A1S3K7H7_LINUN N-acetyltransferase ES</t>
  </si>
  <si>
    <t>tr|A0A182ILH5|A0A182ILH5_9DIPT Uncharacterized protei</t>
  </si>
  <si>
    <t>tr|L5LTN1|L5LTN1_MYODS         N-acetyltransferase ES</t>
  </si>
  <si>
    <t>tr|S7MWY0|S7MWY0_MYOBR         N-acetyltransferase ES</t>
  </si>
  <si>
    <t>tr|G1P7T3|G1P7T3_MYOLU         Uncharacterized protei</t>
  </si>
  <si>
    <t>tr|G8JPZ0|G8JPZ0_ERECY         Uncharacterized protei</t>
  </si>
  <si>
    <t>tr|E5RV89|E5RV89_ORYLA         Establishment of cohes</t>
  </si>
  <si>
    <t>tr|A0A0L8GNP4|A0A0L8GNP4_OCTBM Uncharacterized protei</t>
  </si>
  <si>
    <t>tr|A0A0P1BGU2|A0A0P1BGU2_9BASI Dna mismatch repair pr</t>
  </si>
  <si>
    <t>tr|A0A1E3PMF5|A0A1E3PMF5_9ASCO Uncharacterized protei</t>
  </si>
  <si>
    <t>tr|C5E3G0|C5E3G0_LACTC         KLTH0H13134p OS=Lachan</t>
  </si>
  <si>
    <t>tr|F6S4S7|F6S4S7_XENTR         Uncharacterized protei</t>
  </si>
  <si>
    <t>tr|B2GUD0|B2GUD0_XENTR         LOC100158558 protein O</t>
  </si>
  <si>
    <t>tr|F7CI39|F7CI39_XENTR         Uncharacterized protei</t>
  </si>
  <si>
    <t>tr|A0A0Q3R605|A0A0Q3R605_AMAAE N-acetyltransferase ES</t>
  </si>
  <si>
    <t>tr|A0A093IKE7|A0A093IKE7_FULGA N-acetyltransferase ES</t>
  </si>
  <si>
    <t>tr|A0A1E4RU29|A0A1E4RU29_CYBJA Uncharacterized protei</t>
  </si>
  <si>
    <t>tr|A0A0H5C8D8|A0A0H5C8D8_CYBJA Uncharacterized protei</t>
  </si>
  <si>
    <t>tr|A0A1G4K5C8|A0A1G4K5C8_9SACH LADA_0H16798g1_1 OS=La</t>
  </si>
  <si>
    <t>tr|A0A182HH54|A0A182HH54_ANOAR Uncharacterized protei</t>
  </si>
  <si>
    <t>tr|F7G2X3|F7G2X3_MONDO         Uncharacterized protei</t>
  </si>
  <si>
    <t>tr|F7G2W9|F7G2W9_MONDO         Uncharacterized protei</t>
  </si>
  <si>
    <t>tr|R7VSR6|R7VSR6_COLLI         N-acetyltransferase ES</t>
  </si>
  <si>
    <t>tr|G1KZU6|G1KZU6_AILME         Uncharacterized protei</t>
  </si>
  <si>
    <t>tr|D2GZ59|D2GZ59_AILME         Putative uncharacteriz</t>
  </si>
  <si>
    <t>sp|Q5FWF5|ESCO1_HUMAN          N-acetyltransferase ES</t>
  </si>
  <si>
    <t>tr|A0A0D9RYI7|A0A0D9RYI7_CHLSB Uncharacterized protei</t>
  </si>
  <si>
    <t>tr|G1SXH8|G1SXH8_RABIT         Uncharacterized protei</t>
  </si>
  <si>
    <t>tr|M3WGS0|M3WGS0_FELCA         Uncharacterized protei</t>
  </si>
  <si>
    <t>tr|S7MN57|S7MN57_MYOBR         N-acetyltransferase ES</t>
  </si>
  <si>
    <t>tr|S9XKG7|S9XKG7_CAMFR         Uncharacterized protei</t>
  </si>
  <si>
    <t>tr|M3Y2F5|M3Y2F5_MUSPF         Uncharacterized protei</t>
  </si>
  <si>
    <t>tr|L9KLE2|L9KLE2_TUPCH         N-acetyltransferase ES</t>
  </si>
  <si>
    <t>tr|L8ID77|L8ID77_9CETA         N-acetyltransferase ES</t>
  </si>
  <si>
    <t>tr|K9KFB8|K9KFB8_HORSE         N-acetyltransferase ES</t>
  </si>
  <si>
    <t>tr|A0A1S2ZS59|A0A1S2ZS59_ERIEU N-acetyltransferase ES</t>
  </si>
  <si>
    <t>tr|F6V8S3|F6V8S3_HORSE         Uncharacterized protei</t>
  </si>
  <si>
    <t>tr|A0A1S3WBY9|A0A1S3WBY9_ERIEU N-acetyltransferase ES</t>
  </si>
  <si>
    <t>tr|G3TR44|G3TR44_LOXAF         Uncharacterized protei</t>
  </si>
  <si>
    <t>tr|G3TYT1|G3TYT1_LOXAF         Uncharacterized protei</t>
  </si>
  <si>
    <t>tr|F6PGZ5|F6PGZ5_ORNAN         Uncharacterized protei</t>
  </si>
  <si>
    <t>tr|G1R536|G1R536_NOMLE         Uncharacterized protei</t>
  </si>
  <si>
    <t>sp|Q69Z69|ESCO1_MOUSE          N-acetyltransferase ES</t>
  </si>
  <si>
    <t>tr|M1EL74|M1EL74_MUSPF         Establishment of cohes</t>
  </si>
  <si>
    <t>tr|A0A093Q6U1|A0A093Q6U1_9PASS N-acetyltransferase ES</t>
  </si>
  <si>
    <t>tr|A0A093P7I3|A0A093P7I3_PYGAD N-acetyltransferase ES</t>
  </si>
  <si>
    <t>tr|A0A151NFA6|A0A151NFA6_ALLMI N-acetyltransferase ES</t>
  </si>
  <si>
    <t>tr|A0A091T9H8|A0A091T9H8_PHALP N-acetyltransferase ES</t>
  </si>
  <si>
    <t>tr|A0A091P6R8|A0A091P6R8_LEPDC N-acetyltransferase ES</t>
  </si>
  <si>
    <t>tr|A0A091NNC3|A0A091NNC3_APAVI N-acetyltransferase ES</t>
  </si>
  <si>
    <t>tr|A0A0A0AJD1|A0A0A0AJD1_CHAVO N-acetyltransferase ES</t>
  </si>
  <si>
    <t>tr|A0A093BRK3|A0A093BRK3_9AVES N-acetyltransferase ES</t>
  </si>
  <si>
    <t>tr|A0A0C4DH04|A0A0C4DH04_HUMAN N-acetyltransferase ES</t>
  </si>
  <si>
    <t>tr|A0A091VLB4|A0A091VLB4_NIPNI N-acetyltransferase ES</t>
  </si>
  <si>
    <t>tr|A0A093HCJ3|A0A093HCJ3_STRCA N-acetyltransferase ES</t>
  </si>
  <si>
    <t>tr|A0A091GUX4|A0A091GUX4_9AVES N-acetyltransferase ES</t>
  </si>
  <si>
    <t>tr|A0A091I910|A0A091I910_CALAN N-acetyltransferase ES</t>
  </si>
  <si>
    <t>tr|A0A091U9N6|A0A091U9N6_PHORB N-acetyltransferase ES</t>
  </si>
  <si>
    <t>tr|A0A091RU94|A0A091RU94_NESNO N-acetyltransferase ES</t>
  </si>
  <si>
    <t>tr|A0A0Q3PM32|A0A0Q3PM32_AMAAE N-acetyltransferase ES</t>
  </si>
  <si>
    <t>tr|U3JUH9|U3JUH9_FICAL         Uncharacterized protei</t>
  </si>
  <si>
    <t>tr|A0A091MCH8|A0A091MCH8_9PASS N-acetyltransferase ES</t>
  </si>
  <si>
    <t>tr|A0A093IFP3|A0A093IFP3_FULGA N-acetyltransferase ES</t>
  </si>
  <si>
    <t>tr|H0ZJ59|H0ZJ59_TAEGU         Uncharacterized protei</t>
  </si>
  <si>
    <t>tr|A0A094LCJ2|A0A094LCJ2_9AVES N-acetyltransferase ES</t>
  </si>
  <si>
    <t>tr|A0A087REF6|A0A087REF6_APTFO N-acetyltransferase ES</t>
  </si>
  <si>
    <t>tr|A0A091PRR2|A0A091PRR2_HALAL N-acetyltransferase ES</t>
  </si>
  <si>
    <t>tr|A0A091U0Q2|A0A091U0Q2_9AVES N-acetyltransferase ES</t>
  </si>
  <si>
    <t>tr|U3IAN6|U3IAN6_ANAPL         Uncharacterized protei</t>
  </si>
  <si>
    <t>tr|R0KEG1|R0KEG1_ANAPL         N-acetyltransferase ES</t>
  </si>
  <si>
    <t>tr|A0A087VII3|A0A087VII3_BALRE N-acetyltransferase ES</t>
  </si>
  <si>
    <t>tr|U3IAN2|U3IAN2_ANAPL         Uncharacterized protei</t>
  </si>
  <si>
    <t>tr|A0A091EUJ6|A0A091EUJ6_CORBR N-acetyltransferase ES</t>
  </si>
  <si>
    <t>tr|A0A093R9B2|A0A093R9B2_PHACA N-acetyltransferase ES</t>
  </si>
  <si>
    <t>tr|A0A091LAN7|A0A091LAN7_9GRUI N-acetyltransferase ES</t>
  </si>
  <si>
    <t>tr|A0A091VSU3|A0A091VSU3_OPIHO N-acetyltransferase ES</t>
  </si>
  <si>
    <t>tr|A0A091LTJ0|A0A091LTJ0_CARIC N-acetyltransferase ES</t>
  </si>
  <si>
    <t>tr|A0A093HPQ7|A0A093HPQ7_TYTAL N-acetyltransferase ES</t>
  </si>
  <si>
    <t>tr|A0A024RC19|A0A024RC19_HUMAN Establishment of cohes</t>
  </si>
  <si>
    <t>tr|H2QEB6|H2QEB6_PANTR         Establishment of cohes</t>
  </si>
  <si>
    <t>tr|U3DJH9|U3DJH9_CALJA         N-acetyltransferase ES</t>
  </si>
  <si>
    <t>tr|F7HT63|F7HT63_MACMU         Uncharacterized protei</t>
  </si>
  <si>
    <t>tr|E1BF75|E1BF75_BOVIN         Uncharacterized protei</t>
  </si>
  <si>
    <t>tr|G3QG44|G3QG44_GORGO         Uncharacterized protei</t>
  </si>
  <si>
    <t>tr|W5PF58|W5PF58_SHEEP         Uncharacterized protei</t>
  </si>
  <si>
    <t>tr|H9FPJ9|H9FPJ9_MACMU         N-acetyltransferase ES</t>
  </si>
  <si>
    <t>tr|F7I784|F7I784_CALJA         Uncharacterized protei</t>
  </si>
  <si>
    <t>tr|D2HZR2|D2HZR2_AILME         Putative uncharacteriz</t>
  </si>
  <si>
    <t>tr|G7NKG3|G7NKG3_MACMU         N-acetyltransferase ES</t>
  </si>
  <si>
    <t>tr|K9IV99|K9IV99_DESRO         Uncharacterized protei</t>
  </si>
  <si>
    <t>tr|G7PWH3|G7PWH3_MACFA         N-acetyltransferase ES</t>
  </si>
  <si>
    <t>tr|G1PCY2|G1PCY2_MYOLU         Uncharacterized protei</t>
  </si>
  <si>
    <t>tr|H0WX53|H0WX53_OTOGA         Uncharacterized protei</t>
  </si>
  <si>
    <t>tr|G2HHD0|G2HHD0_PANTR         Establishment of cohes</t>
  </si>
  <si>
    <t>tr|L5K2Y0|L5K2Y0_PTEAL         N-acetyltransferase ES</t>
  </si>
  <si>
    <t>tr|Q3UKT9|Q3UKT9_MOUSE         N-acetyltransferase ES</t>
  </si>
  <si>
    <t>tr|B2GUX2|B2GUX2_RAT           Esco1 protein OS=Rattu</t>
  </si>
  <si>
    <t>tr|G3HGH3|G3HGH3_CRIGR         N-acetyltransferase ES</t>
  </si>
  <si>
    <t>tr|A0A182QA97|A0A182QA97_9DIPT Uncharacterized protei</t>
  </si>
  <si>
    <t>tr|A0A135L9S0|A0A135L9S0_PENPA Uncharacterized protei</t>
  </si>
  <si>
    <t>tr|D2V5D2|D2V5D2_NAEGR         Predicted protein OS=N</t>
  </si>
  <si>
    <t>tr|A0A066VFY6|A0A066VFY6_9BASI Uncharacterized protei</t>
  </si>
  <si>
    <t>tr|H2NW08|H2NW08_PONAB         Uncharacterized protei</t>
  </si>
  <si>
    <t>tr|M0T817|M0T817_MUSAM         Uncharacterized protei</t>
  </si>
  <si>
    <t>tr|A0A1D1YG22|A0A1D1YG22_9ARAE N-acetyltransferase ES</t>
  </si>
  <si>
    <t>tr|F1SBC2|F1SBC2_PIG           Uncharacterized protei</t>
  </si>
  <si>
    <t>tr|A0A1S3F0X7|A0A1S3F0X7_DIPOR N-acetyltransferase ES</t>
  </si>
  <si>
    <t>tr|X6MM12|X6MM12_RETFI         Uncharacterized protei</t>
  </si>
  <si>
    <t>tr|A0A091IFE3|A0A091IFE3_CALAN N-acetyltransferase ES</t>
  </si>
  <si>
    <t>tr|A0A0L0DSV8|A0A0L0DSV8_THETB Uncharacterized protei</t>
  </si>
  <si>
    <t>tr|H8WX10|H8WX10_CANO9         Uncharacterized protei</t>
  </si>
  <si>
    <t>tr|N1J6P8|N1J6P8_BLUG1         Sister chromatid cohes</t>
  </si>
  <si>
    <t>tr|S8CMI9|S8CMI9_9LAMI         Uncharacterized protei</t>
  </si>
  <si>
    <t>tr|A0A1B2JFG1|A0A1B2JFG1_PICPA BA75_03597T0 OS=Komaga</t>
  </si>
  <si>
    <t>tr|M3XPA3|M3XPA3_MUSPF         Uncharacterized protei</t>
  </si>
  <si>
    <t>tr|U6CVY2|U6CVY2_NEOVI         N-acetyltransferase ES</t>
  </si>
  <si>
    <t>tr|A0A099ZG80|A0A099ZG80_TINGU N-acetyltransferase ES</t>
  </si>
  <si>
    <t>tr|A0A091R1C0|A0A091R1C0_MERNU N-acetyltransferase ES</t>
  </si>
  <si>
    <t>tr|H3ARD2|H3ARD2_LATCH         Uncharacterized protei</t>
  </si>
  <si>
    <t>tr|A0A0L8RK30|A0A0L8RK30_SACEU ECO1-like protein OS=S</t>
  </si>
  <si>
    <t>tr|A0A1D9QGQ6|A0A1D9QGQ6_SCLS1 Uncharacterized protei</t>
  </si>
  <si>
    <t>tr|A7F0G9|A7F0G9_SCLS1         Uncharacterized protei</t>
  </si>
  <si>
    <t>tr|A0A1E3QR23|A0A1E3QR23_9ASCO Uncharacterized protei</t>
  </si>
  <si>
    <t>tr|A0A0L0C6K2|A0A0L0C6K2_LUCCU N-acetyltransferase ec</t>
  </si>
  <si>
    <t>tr|A0A078JEH6|A0A078JEH6_BRANA BnaC07g50930D protein</t>
  </si>
  <si>
    <t>tr|A0A0D3DH62|A0A0D3DH62_BRAOL Uncharacterized protei</t>
  </si>
  <si>
    <t>tr|J3LZA4|J3LZA4_ORYBR         Uncharacterized protei</t>
  </si>
  <si>
    <t>tr|A0A1R3IJ59|A0A1R3IJ59_9ROSI Acyl-CoA N-acyltransfe</t>
  </si>
  <si>
    <t>tr|A0A091VA38|A0A091VA38_NIPNI N-acetyltransferase ES</t>
  </si>
  <si>
    <t>tr|A0A194X464|A0A194X464_9HELO Uncharacterized protei</t>
  </si>
  <si>
    <t>tr|A0A091JL21|A0A091JL21_9AVES N-acetyltransferase ES</t>
  </si>
  <si>
    <t>tr|W9C6X3|W9C6X3_9HELO         Uncharacterized protei</t>
  </si>
  <si>
    <t>tr|J6EID1|J6EID1_SACK1         ECO1-like protein OS=S</t>
  </si>
  <si>
    <t>tr|G1NC62|G1NC62_MELGA         Uncharacterized protei</t>
  </si>
  <si>
    <t>tr|H0GFQ6|H0GFQ6_SACCK         Eco1p OS=Saccharomyces</t>
  </si>
  <si>
    <t>tr|D7MB69|D7MB69_ARALL         Putative uncharacteriz</t>
  </si>
  <si>
    <t>tr|G3AG40|G3AG40_SPAPN         Putative uncharacteriz</t>
  </si>
  <si>
    <t>tr|A0A024G9C5|A0A024G9C5_9STRA Uncharacterized protei</t>
  </si>
  <si>
    <t>tr|A0A077Z8Z1|A0A077Z8Z1_TRITR Zf-C2H2 3 and Acetyltr</t>
  </si>
  <si>
    <t>tr|D8QQ67|D8QQ67_SELML         Putative uncharacteriz</t>
  </si>
  <si>
    <t>tr|A0A0C3H4B7|A0A0C3H4B7_9PEZI Uncharacterized protei</t>
  </si>
  <si>
    <t>tr|G0W6T4|G0W6T4_NAUDC         Uncharacterized protei</t>
  </si>
  <si>
    <t>sp|Q9VS50|ECO_DROME            N-acetyltransferase ec</t>
  </si>
  <si>
    <t>tr|B4QKC4|B4QKC4_DROSI         GD13071 OS=Drosophila</t>
  </si>
  <si>
    <t>tr|A0A0J9RRW8|A0A0J9RRW8_DROSI Uncharacterized protei</t>
  </si>
  <si>
    <t>tr|H1UUH1|H1UUH1_DROME         FI18257p1 OS=Drosophil</t>
  </si>
  <si>
    <t>tr|B4HV48|B4HV48_DROSE         GM13773 OS=Drosophila</t>
  </si>
  <si>
    <t>tr|A0A091JTV0|A0A091JTV0_9AVES N-acetyltransferase ES</t>
  </si>
  <si>
    <t>tr|A0A093DQ17|A0A093DQ17_TAUER N-acetyltransferase ES</t>
  </si>
  <si>
    <t>tr|Q7PZ55|Q7PZ55_ANOGA         AGAP011742-PA (Fragmen</t>
  </si>
  <si>
    <t>tr|A0A182TUT8|A0A182TUT8_9DIPT Uncharacterized protei</t>
  </si>
  <si>
    <t>tr|A0A182VMG9|A0A182VMG9_ANOME Uncharacterized protei</t>
  </si>
  <si>
    <t>tr|A0A182L4L4|A0A182L4L4_9DIPT Uncharacterized protei</t>
  </si>
  <si>
    <t>tr|H0GUC9|H0GUC9_SACCK         Eco1p OS=Saccharomyces</t>
  </si>
  <si>
    <t>tr|F6SVB2|F6SVB2_CIOIN         Uncharacterized protei</t>
  </si>
  <si>
    <t>sp|A7UL74|CTF7_ARATH           Protein CHROMOSOME TRA</t>
  </si>
  <si>
    <t>tr|A0A178UZG9|A0A178UZG9_ARATH ECO1 OS=Arabidopsis th</t>
  </si>
  <si>
    <t>tr|V9KFS4|V9KFS4_CALMI         N-acetyltransferase ES</t>
  </si>
  <si>
    <t>tr|C4YC62|C4YC62_CLAL4         Uncharacterized protei</t>
  </si>
  <si>
    <t>tr|A0A182WEB8|A0A182WEB8_9DIPT Uncharacterized protei</t>
  </si>
  <si>
    <t>tr|A0A182X6P9|A0A182X6P9_ANOQN Uncharacterized protei</t>
  </si>
  <si>
    <t>tr|A0A1S3MA24|A0A1S3MA24_SALSA LOW QUALITY PROTEIN: N</t>
  </si>
  <si>
    <t>tr|A0A093J9S3|A0A093J9S3_PICPB N-acetyltransferase ES</t>
  </si>
  <si>
    <t>tr|A0A0E0H2R0|A0A0E0H2R0_ORYNI Uncharacterized protei</t>
  </si>
  <si>
    <t>tr|A2XV62|A2XV62_ORYSI         Putative uncharacteriz</t>
  </si>
  <si>
    <t>tr|J3JRT8|J3JRT8_ORYSA         H0711G06.4 protein OS=</t>
  </si>
  <si>
    <t>sp|Q6BJY5|ECO1_DEBHA           N-acetyltransferase EC</t>
  </si>
  <si>
    <t>tr|I1G232|I1G232_AMPQE         Uncharacterized protei</t>
  </si>
  <si>
    <t>tr|A4S417|A4S417_OSTLU         Uncharacterized protei</t>
  </si>
  <si>
    <t>tr|A0A182M9I9|A0A182M9I9_9DIPT Uncharacterized protei</t>
  </si>
  <si>
    <t>tr|A0A158P4K9|A0A158P4K9_TETUR Uncharacterized protei</t>
  </si>
  <si>
    <t>tr|C1EFK5|C1EFK5_MICCC         Uncharacterized protei</t>
  </si>
  <si>
    <t>tr|S9W6X8|S9W6X8_CAMFR         Uncharacterized protei</t>
  </si>
  <si>
    <t>sp|P43605|ECO1_YEAST           N-acetyltransferase EC</t>
  </si>
  <si>
    <t>tr|B3LUN5|B3LUN5_YEAS1         N-acetyltransferase EC</t>
  </si>
  <si>
    <t>tr|B5VI53|B5VI53_YEAS6         YFR027Wp-like protein</t>
  </si>
  <si>
    <t>tr|A7A264|A7A264_YEAS7         Conserved protein OS=S</t>
  </si>
  <si>
    <t>tr|E7KC53|E7KC53_YEASA         Eco1p OS=Saccharomyces</t>
  </si>
  <si>
    <t>tr|C8Z7W2|C8Z7W2_YEAS8         Eco1p OS=Saccharomyces</t>
  </si>
  <si>
    <t>tr|A0A0L8VR92|A0A0L8VR92_9SACH Uncharacterized protei</t>
  </si>
  <si>
    <t>tr|E7NHA1|E7NHA1_YEASO         Eco1p OS=Saccharomyces</t>
  </si>
  <si>
    <t>tr|N1P6T9|N1P6T9_YEASC         Eco1p OS=Saccharomyces</t>
  </si>
  <si>
    <t>tr|C7GYD1|C7GYD1_YEAS2         Eco1p OS=Saccharomyces</t>
  </si>
  <si>
    <t>tr|G2WDG5|G2WDG5_YEASK         K7_Eco1p OS=Saccharomy</t>
  </si>
  <si>
    <t>tr|E7QEB5|E7QEB5_YEASZ         Eco1p OS=Saccharomyces</t>
  </si>
  <si>
    <t>tr|E7KN20|E7KN20_YEASL         Eco1p OS=Saccharomyces</t>
  </si>
  <si>
    <t>tr|E7LU19|E7LU19_YEASV         Eco1p OS=Saccharomyces</t>
  </si>
  <si>
    <t>tr|W8AQY9|W8AQY9_CERCA         N-acetyltransferase ec</t>
  </si>
  <si>
    <t>tr|J8Q8G1|J8Q8G1_SACAR         Eco1p OS=Saccharomyces</t>
  </si>
  <si>
    <t>tr|A0A0V1PSU9|A0A0V1PSU9_9ASCO N-acetyltransferase EC</t>
  </si>
  <si>
    <t>tr|A0A1B6C0K6|A0A1B6C0K6_9HEMI Uncharacterized protei</t>
  </si>
  <si>
    <t>tr|A0A1B6DY63|A0A1B6DY63_9HEMI Uncharacterized protei</t>
  </si>
  <si>
    <t>tr|A0A1G4KK69|A0A1G4KK69_9SACH LANO_0G15170g1_1 OS=La</t>
  </si>
  <si>
    <t>tr|A0A1E3Q7K2|A0A1E3Q7K2_LIPST Uncharacterized protei</t>
  </si>
  <si>
    <t>tr|A0A1E4SDE0|A0A1E4SDE0_9ASCO N-acetyltransferase EC</t>
  </si>
  <si>
    <t>tr|A0A0E0KSD5|A0A0E0KSD5_ORYPU Uncharacterized protei</t>
  </si>
  <si>
    <t>tr|W7TQ57|W7TQ57_9STRA         Acyl-CoA N-acyltransfe</t>
  </si>
  <si>
    <t>tr|K8YX30|K8YX30_NANGC         N-acetyltransferase es</t>
  </si>
  <si>
    <t>tr|A0A0X3NUC6|A0A0X3NUC6_SCHSO N-acetyltransferase ES</t>
  </si>
  <si>
    <t>tr|A0A0V0J824|A0A0V0J824_SCHSO N-acetyltransferase ES</t>
  </si>
  <si>
    <t>tr|A0A0X3P0L5|A0A0X3P0L5_SCHSO N-acetyltransferase ES</t>
  </si>
  <si>
    <t>tr|A0A0X3P8M5|A0A0X3P8M5_SCHSO N-acetyltransferase ES</t>
  </si>
  <si>
    <t>tr|W5NFT4|W5NFT4_LEPOC         Uncharacterized protei</t>
  </si>
  <si>
    <t>tr|W5NFT7|W5NFT7_LEPOC         Uncharacterized protei</t>
  </si>
  <si>
    <t>tr|A3LWW2|A3LWW2_PICST         N-acetyltransferase EC</t>
  </si>
  <si>
    <t>tr|W1QI15|W1QI15_OGAPD         Uncharacterized protei</t>
  </si>
  <si>
    <t>tr|A0A1B7SD75|A0A1B7SD75_9ASCO Uncharacterized protei</t>
  </si>
  <si>
    <t>tr|K0KXM2|K0KXM2_WICCF         N-acetyltransferase ES</t>
  </si>
  <si>
    <t>tr|I0Z7D0|I0Z7D0_COCSC         Uncharacterized protei</t>
  </si>
  <si>
    <t>tr|F2QV02|F2QV02_KOMPC         Acetyltransferase OS=K</t>
  </si>
  <si>
    <t>tr|C4R5Y7|C4R5Y7_KOMPG         Acetyltransferase requ</t>
  </si>
  <si>
    <t>tr|A0A109UZX2|A0A109UZX2_9SACH HGL202Cp OS=Eremotheci</t>
  </si>
  <si>
    <t>tr|B7QCK5|B7QCK5_IXOSC         Putative uncharacteriz</t>
  </si>
  <si>
    <t>tr|M2MTL8|M2MTL8_BAUCO         Uncharacterized protei</t>
  </si>
  <si>
    <t>tr|A0A0P1KN62|A0A0P1KN62_9SACH LAQU0S02e03378g1_1 OS=</t>
  </si>
  <si>
    <t>tr|A0A0K9QWV7|A0A0K9QWV7_SPIOL Uncharacterized protei</t>
  </si>
  <si>
    <t>tr|A0A1B6MJ14|A0A1B6MJ14_9HEMI Uncharacterized protei</t>
  </si>
  <si>
    <t>tr|A0A167DDN6|A0A167DDN6_9ASCO Eco1p OS=Sugiyamaella</t>
  </si>
  <si>
    <t>tr|B7FS03|B7FS03_PHATC         Predicted protein OS=P</t>
  </si>
  <si>
    <t>tr|D7KI85|D7KI85_ARALL         Putative uncharacteriz</t>
  </si>
  <si>
    <t>tr|A0A1G4JL10|A0A1G4JL10_9SACH LAME_0E10836g1_1 OS=La</t>
  </si>
  <si>
    <t>tr|V9K8U6|V9K8U6_CALMI         N-acetyltransferase ES</t>
  </si>
  <si>
    <t>tr|A0A0A9X8Y9|A0A0A9X8Y9_LYGHE N-acetyltransferase ES</t>
  </si>
  <si>
    <t>tr|A0A146KXN0|A0A146KXN0_LYGHE N-acetyltransferase ES</t>
  </si>
  <si>
    <t>tr|A0A0K8STR2|A0A0K8STR2_LYGHE Uncharacterized protei</t>
  </si>
  <si>
    <t>tr|H0UZ80|H0UZ80_CAVPO         Uncharacterized protei</t>
  </si>
  <si>
    <t>tr|A0A0C7MQM3|A0A0C7MQM3_9SACH LALA0S05e00144g1_1 OS=</t>
  </si>
  <si>
    <t>tr|A0A0Q3E673|A0A0Q3E673_BRADI Uncharacterized protei</t>
  </si>
  <si>
    <t>tr|I1IZA7|I1IZA7_BRADI         Uncharacterized protei</t>
  </si>
  <si>
    <t>tr|J7RIG3|J7RIG3_KAZNA         Uncharacterized protei</t>
  </si>
  <si>
    <t>tr|C5MCN1|C5MCN1_CANTT         Uncharacterized protei</t>
  </si>
  <si>
    <t>tr|A0A1B6GQW1|A0A1B6GQW1_9HEMI Uncharacterized protei</t>
  </si>
  <si>
    <t>tr|W4GKV3|W4GKV3_9STRA         Uncharacterized protei</t>
  </si>
  <si>
    <t>tr|A0A072THY5|A0A072THY5_MEDTR N-acetyltransferase ES</t>
  </si>
  <si>
    <t>tr|A0A182NPR1|A0A182NPR1_9DIPT Uncharacterized protei</t>
  </si>
  <si>
    <t>tr|B9W8G5|B9W8G5_CANDC         N-acetyltransferase, p</t>
  </si>
  <si>
    <t>tr|A0A096MVE1|A0A096MVE1_PAPAN Uncharacterized protei</t>
  </si>
  <si>
    <t>tr|A0A182P6W9|A0A182P6W9_9DIPT Uncharacterized protei</t>
  </si>
  <si>
    <t>tr|M0YAN1|M0YAN1_HORVV         Uncharacterized protei</t>
  </si>
  <si>
    <t>tr|F2DRA7|F2DRA7_HORVV         Predicted protein OS=H</t>
  </si>
  <si>
    <t>tr|G3MWW4|G3MWW4_BOVIN         Uncharacterized protei</t>
  </si>
  <si>
    <t>tr|V5HHM9|V5HHM9_IXORI         Putative post-translat</t>
  </si>
  <si>
    <t>tr|D6WPF2|D6WPF2_TRICA         Uncharacterized protei</t>
  </si>
  <si>
    <t>tr|Q3ULS5|Q3ULS5_MOUSE         Putative uncharacteriz</t>
  </si>
  <si>
    <t>tr|V4B2G3|V4B2G3_LOTGI         Uncharacterized protei</t>
  </si>
  <si>
    <t>tr|F1RJS0|F1RJS0_PIG           Uncharacterized protei</t>
  </si>
  <si>
    <t>tr|E0VD00|E0VD00_PEDHC         Putative uncharacteriz</t>
  </si>
  <si>
    <t>sp|Q757N6|ECO1_ASHGO           N-acetyltransferase EC</t>
  </si>
  <si>
    <t>tr|F1LCG8|F1LCG8_ASCSU         N-acetyltransferase ES</t>
  </si>
  <si>
    <t>tr|A0A0M3IAE5|A0A0M3IAE5_ASCLU Uncharacterized protei</t>
  </si>
  <si>
    <t>tr|G8BD45|G8BD45_CANPC         Putative uncharacteriz</t>
  </si>
  <si>
    <t>tr|D0NEK1|D0NEK1_PHYIT         N-acetyltransferase, p</t>
  </si>
  <si>
    <t>tr|A0A1A6HIW5|A0A1A6HIW5_NEOLE Uncharacterized protei</t>
  </si>
  <si>
    <t>tr|A0A074ZR06|A0A074ZR06_9TREM Uncharacterized protei</t>
  </si>
  <si>
    <t>tr|A0A061HM83|A0A061HM83_BLUGR Uncharacterized protei</t>
  </si>
  <si>
    <t>tr|A0A0K9NTS1|A0A0K9NTS1_ZOSMR Chromosome transmissio</t>
  </si>
  <si>
    <t>tr|U5D707|U5D707_AMBTC         Uncharacterized protei</t>
  </si>
  <si>
    <t>tr|E9G998|E9G998_DAPPU         Putative uncharacteriz</t>
  </si>
  <si>
    <t>tr|A0A0M3JYM1|A0A0M3JYM1_ANISI Uncharacterized protei</t>
  </si>
  <si>
    <t>tr|T1GGQ7|T1GGQ7_MEGSC         Uncharacterized protei</t>
  </si>
  <si>
    <t>tr|H9GH75|H9GH75_ANOCA         Uncharacterized protei</t>
  </si>
  <si>
    <t>tr|H9GH62|H9GH62_ANOCA         Uncharacterized protei</t>
  </si>
  <si>
    <t>tr|G8C1R5|G8C1R5_TETPH         Uncharacterized protei</t>
  </si>
  <si>
    <t>tr|A0A1E3P0X4|A0A1E3P0X4_WICAO Uncharacterized protei</t>
  </si>
  <si>
    <t>tr|A0A150V8E9|A0A150V8E9_9PEZI Uncharacterized protei</t>
  </si>
  <si>
    <t>tr|D8R8R2|D8R8R2_SELML         Putative uncharacteriz</t>
  </si>
  <si>
    <t>tr|A0A0B2UYX3|A0A0B2UYX3_TOXCA N-acetyltransferase ES</t>
  </si>
  <si>
    <t>tr|C5YBI3|C5YBI3_SORBI         Uncharacterized protei</t>
  </si>
  <si>
    <t>tr|H0WAM1|H0WAM1_CAVPO         Uncharacterized protei</t>
  </si>
  <si>
    <t>tr|T1HCS1|T1HCS1_RHOPR         Uncharacterized protei</t>
  </si>
  <si>
    <t>tr|N6T6N4|N6T6N4_DENPD         Uncharacterized protei</t>
  </si>
  <si>
    <t>tr|A0A1E4RBH8|A0A1E4RBH8_9ASCO N-acetyltransferase EC</t>
  </si>
  <si>
    <t>tr|M7TP56|M7TP56_BOTF1         Putative sister chroma</t>
  </si>
  <si>
    <t>tr|G2YVP7|G2YVP7_BOTF4         Uncharacterized protei</t>
  </si>
  <si>
    <t>tr|A0A1E4TQG0|A0A1E4TQG0_PACTA Uncharacterized protei</t>
  </si>
  <si>
    <t>tr|T1J8C2|T1J8C2_STRMM         Uncharacterized protei</t>
  </si>
  <si>
    <t>tr|A0A0B2VP60|A0A0B2VP60_TOXCA N-acetyltransferase ES</t>
  </si>
  <si>
    <t>tr|A0A1G4K337|A0A1G4K337_9SACH LAFA_0G15148g1_1 OS=La</t>
  </si>
  <si>
    <t>tr|R9XDU1|R9XDU1_ASHAC         AaceriAEL024Cp OS=Ashb</t>
  </si>
  <si>
    <t>tr|U3I734|U3I734_ANAPL         Uncharacterized protei</t>
  </si>
  <si>
    <t>tr|A0A1A0H7P4|A0A1A0H7P4_9ASCO Uncharacterized protei</t>
  </si>
  <si>
    <t>tr|S4RA29|S4RA29_PETMA         Uncharacterized protei</t>
  </si>
  <si>
    <t>tr|I2H3Q0|I2H3Q0_TETBL         Uncharacterized protei</t>
  </si>
  <si>
    <t>tr|A0A1I7WX68|A0A1I7WX68_HETBA Uncharacterized protei</t>
  </si>
  <si>
    <t>tr|A0A0U1CSH1|A0A0U1CSH1_CHLTH Uncharacterised protei</t>
  </si>
  <si>
    <t>tr|A0A1D8PE50|A0A1D8PE50_CANAL Uncharacterized protei</t>
  </si>
  <si>
    <t>tr|C4YDP0|C4YDP0_CANAW         Uncharacterized protei</t>
  </si>
  <si>
    <t>tr|A0A0L0SDW2|A0A0L0SDW2_ALLMA Uncharacterized protei</t>
  </si>
  <si>
    <t>tr|A0A182K747|A0A182K747_9DIPT Uncharacterized protei</t>
  </si>
  <si>
    <t>tr|B8BTC6|B8BTC6_THAPS         Uncharacterized protei</t>
  </si>
  <si>
    <t>tr|A0A1D2A1D2|A0A1D2A1D2_AUXPR Uncharacterized protei</t>
  </si>
  <si>
    <t>tr|A0A087SCP7|A0A087SCP7_AUXPR Uncharacterized protei</t>
  </si>
  <si>
    <t>tr|H2ASS8|H2ASS8_KAZAF         Uncharacterized protei</t>
  </si>
  <si>
    <t>tr|A0A0W8C8U5|A0A0W8C8U5_PHYNI N-acetyltransferase ES</t>
  </si>
  <si>
    <t>tr|K3Y8P5|K3Y8P5_SETIT         Uncharacterized protei</t>
  </si>
  <si>
    <t>tr|W6MRF6|W6MRF6_9ASCO         Uncharacterized protei</t>
  </si>
  <si>
    <t>tr|V9F217|V9F217_PHYPR         Uncharacterized protei</t>
  </si>
  <si>
    <t>tr|W2IXC9|W2IXC9_PHYPR         Uncharacterized protei</t>
  </si>
  <si>
    <t>tr|A0A0W8DE48|A0A0W8DE48_PHYNI Bidirectional sugar tr</t>
  </si>
  <si>
    <t>tr|W2Z8X1|W2Z8X1_PHYPR         Uncharacterized protei</t>
  </si>
  <si>
    <t>tr|W2R915|W2R915_PHYPN         Uncharacterized protei</t>
  </si>
  <si>
    <t>tr|W2L1T3|W2L1T3_PHYPR         Uncharacterized protei</t>
  </si>
  <si>
    <t>tr|W2N7E3|W2N7E3_PHYPR         Uncharacterized protei</t>
  </si>
  <si>
    <t>tr|A0A081A3E2|A0A081A3E2_PHYPR Uncharacterized protei</t>
  </si>
  <si>
    <t>tr|W2WWM4|W2WWM4_PHYPR         Uncharacterized protei</t>
  </si>
  <si>
    <t>tr|K7J040|K7J040_NASVI         Uncharacterized protei</t>
  </si>
  <si>
    <t>tr|A0A087UHT9|A0A087UHT9_9ARAC N-acetyltransferase ES</t>
  </si>
  <si>
    <t>tr|L1IVH0|L1IVH0_GUITH         Uncharacterized protei</t>
  </si>
  <si>
    <t>tr|A0A091SKB8|A0A091SKB8_9GRUI N-acetyltransferase ES</t>
  </si>
  <si>
    <t>tr|A0A1G4IQN2|A0A1G4IQN2_9SACH LAMI_0A06480g1_1 OS=La</t>
  </si>
  <si>
    <t>tr|A0A0A9MN76|A0A0A9MN76_ARUDO AY110266 OS=Arundo don</t>
  </si>
  <si>
    <t>tr|A0A1D5QLG9|A0A1D5QLG9_MACMU Uncharacterized protei</t>
  </si>
  <si>
    <t>tr|A0A0N4UWP4|A0A0N4UWP4_ENTVE Uncharacterized protei</t>
  </si>
  <si>
    <t>tr|F0ZW19|F0ZW19_DICPU         Putative uncharacteriz</t>
  </si>
  <si>
    <t>tr|K7J830|K7J830_NASVI         Uncharacterized protei</t>
  </si>
  <si>
    <t>tr|F6XFC4|F6XFC4_CALJA         Uncharacterized protei</t>
  </si>
  <si>
    <t>tr|A0A1D6E712|A0A1D6E712_MAIZE N-acetyltransferase ES</t>
  </si>
  <si>
    <t>tr|A0A1D6E713|A0A1D6E713_MAIZE N-acetyltransferase ES</t>
  </si>
  <si>
    <t>tr|B6TTW6|B6TTW6_MAIZE         N-acetyltransferase ES</t>
  </si>
  <si>
    <t>tr|A0A096R410|A0A096R410_MAIZE N-acetyltransferase ES</t>
  </si>
  <si>
    <t>tr|A0A1D6E746|A0A1D6E746_MAIZE N-acetyltransferase ES</t>
  </si>
  <si>
    <t>tr|A0A1D6E744|A0A1D6E744_MAIZE Protein CHROMOSOME TRA</t>
  </si>
  <si>
    <t>tr|B8A3B9|B8A3B9_MAIZE         Uncharacterized protei</t>
  </si>
  <si>
    <t>tr|A0A1D6E714|A0A1D6E714_MAIZE N-acetyltransferase ES</t>
  </si>
  <si>
    <t>tr|A0A0N4UF33|A0A0N4UF33_DRAME Uncharacterized protei</t>
  </si>
  <si>
    <t>tr|E2A0G4|E2A0G4_CAMFO         N-acetyltransferase ES</t>
  </si>
  <si>
    <t>tr|A0A1I7T4T6|A0A1I7T4T6_9PELO Uncharacterized protei</t>
  </si>
  <si>
    <t>tr|A0A0R3SV39|A0A0R3SV39_HYMDI Uncharacterized protei</t>
  </si>
  <si>
    <t>tr|A0A1E4SX33|A0A1E4SX33_9ASCO Uncharacterized protei</t>
  </si>
  <si>
    <t>tr|A0A1Q3CBB3|A0A1Q3CBB3_CEPFO Acetyltransf_13 domain</t>
  </si>
  <si>
    <t>tr|A0A183BJU5|A0A183BJU5_GLOPA Uncharacterized protei</t>
  </si>
  <si>
    <t>tr|K2N6E3|K2N6E3_TRYCR         Peroxisome targeting s</t>
  </si>
  <si>
    <t>tr|A0A1E7FR55|A0A1E7FR55_9STRA Uncharacterized protei</t>
  </si>
  <si>
    <t>tr|H3GI68|H3GI68_PHYRM         Uncharacterized protei</t>
  </si>
  <si>
    <t>tr|A0A1I8FW91|A0A1I8FW91_9PLAT Uncharacterized protei</t>
  </si>
  <si>
    <t>tr|A0A154PQS9|A0A154PQS9_9HYME N-acetyltransferase ES</t>
  </si>
  <si>
    <t>tr|Q00ZM8|Q00ZM8_OSTTA         Acyl-CoA N-acyltransfe</t>
  </si>
  <si>
    <t>tr|A0A068XHJ2|A0A068XHJ2_HYMMI N acetyltransferase ES</t>
  </si>
  <si>
    <t>tr|J9JU61|J9JU61_ACYPI         Uncharacterized protei</t>
  </si>
  <si>
    <t>tr|E3NH24|E3NH24_CAERE         Putative uncharacteriz</t>
  </si>
  <si>
    <t>tr|A0A026W5T4|A0A026W5T4_CERBI N-acetyltransferase ES</t>
  </si>
  <si>
    <t>tr|W6UE36|W6UE36_ECHGR         N-acetyltransferase ES</t>
  </si>
  <si>
    <t>tr|A0A068W9U3|A0A068W9U3_ECHGR N acetyltransferase ES</t>
  </si>
  <si>
    <t>tr|A0A068Y9S2|A0A068Y9S2_ECHMU N acetyltransferase ES</t>
  </si>
  <si>
    <t>tr|A0A0V1KP79|A0A0V1KP79_9BILA N-acetyltransferase ES</t>
  </si>
  <si>
    <t>tr|A0A0V0W817|A0A0V0W817_9BILA N-acetyltransferase ES</t>
  </si>
  <si>
    <t>tr|A0A0V1CB15|A0A0V1CB15_TRIBR Dachshund-like protein</t>
  </si>
  <si>
    <t>tr|A0A0V0V754|A0A0V0V754_9BILA N-acetyltransferase ES</t>
  </si>
  <si>
    <t>tr|A0A0V1NKH9|A0A0V1NKH9_9BILA N-acetyltransferase ES</t>
  </si>
  <si>
    <t>tr|A0A0V0ZK37|A0A0V0ZK37_9BILA N-acetyltransferase ES</t>
  </si>
  <si>
    <t>tr|A0A0V0TAY7|A0A0V0TAY7_9BILA N-acetyltransferase ES</t>
  </si>
  <si>
    <t>tr|A0A0R3VTY4|A0A0R3VTY4_TAEAS Uncharacterized protei</t>
  </si>
  <si>
    <t>tr|A0A0J7KFM5|A0A0J7KFM5_LASNI N-acetyltransferase es</t>
  </si>
  <si>
    <t>tr|A0A0B2W090|A0A0B2W090_TOXCA Chromodomain-helicase-</t>
  </si>
  <si>
    <t>tr|A0A0R3TT87|A0A0R3TT87_HYMNN Uncharacterized protei</t>
  </si>
  <si>
    <t>tr|G4ZRS6|G4ZRS6_PHYSP         Putative uncharacteriz</t>
  </si>
  <si>
    <t>tr|A0A087GIM4|A0A087GIM4_ARAAL Uncharacterized protei</t>
  </si>
  <si>
    <t>tr|A0A0P1ACD7|A0A0P1ACD7_9STRA Protein involved in es</t>
  </si>
  <si>
    <t>tr|G0TR22|G0TR22_TRYVY         Putative uncharacteriz</t>
  </si>
  <si>
    <t>tr|A0A0R3X3V6|A0A0R3X3V6_HYDTA Uncharacterized protei</t>
  </si>
  <si>
    <t>tr|A0A0P4VVF2|A0A0P4VVF2_9EUCA Uncharacterized protei</t>
  </si>
  <si>
    <t>tr|A0A0P4W2Y6|A0A0P4W2Y6_9EUCA Uncharacterized protei</t>
  </si>
  <si>
    <t>tr|A0A0P4W2C0|A0A0P4W2C0_9EUCA Uncharacterized protei</t>
  </si>
  <si>
    <t>tr|A0A0L0G7I9|A0A0L0G7I9_9EUKA Uncharacterized protei</t>
  </si>
  <si>
    <t>tr|A0A0V1I9Z0|A0A0V1I9Z0_TRIPS N-acetyltransferase ES</t>
  </si>
  <si>
    <t>tr|A0A0V1MFS8|A0A0V1MFS8_9BILA N-acetyltransferase ES</t>
  </si>
  <si>
    <t>tr|A0A0V1MFG6|A0A0V1MFG6_9BILA N-acetyltransferase ES</t>
  </si>
  <si>
    <t>tr|A0A0V0XJE4|A0A0V0XJE4_TRIPS N-acetyltransferase ES</t>
  </si>
  <si>
    <t>tr|A0A0V1J7M3|A0A0V1J7M3_TRIPS Dachshund-like protein</t>
  </si>
  <si>
    <t>tr|A0A0V1J7G7|A0A0V1J7G7_TRIPS Dachshund-like protein</t>
  </si>
  <si>
    <t>tr|A0A0V1J7F5|A0A0V1J7F5_TRIPS Dachshund-like protein</t>
  </si>
  <si>
    <t>tr|A0A0V1J7J0|A0A0V1J7J0_TRIPS Dachshund-like protein</t>
  </si>
  <si>
    <t>tr|A0A0V1F6U7|A0A0V1F6U7_TRIPS N-acetyltransferase ES</t>
  </si>
  <si>
    <t>tr|A0A0V1I9Y1|A0A0V1I9Y1_TRIPS N-acetyltransferase ES</t>
  </si>
  <si>
    <t>tr|U4KWN9|U4KWN9_PYROM         Similar to N-acetyltra</t>
  </si>
  <si>
    <t>tr|A0A151IFS1|A0A151IFS1_9HYME N-acetyltransferase ES</t>
  </si>
  <si>
    <t>tr|X1WIQ0|X1WIQ0_ACYPI         Uncharacterized protei</t>
  </si>
  <si>
    <t>tr|C9ZIA6|C9ZIA6_TRYB9         Uncharacterized protei</t>
  </si>
  <si>
    <t>tr|Q54W25|Q54W25_DICDI         Uncharacterized protei</t>
  </si>
  <si>
    <t>tr|A0A0C2DRH0|A0A0C2DRH0_9BILA Uncharacterized protei</t>
  </si>
  <si>
    <t>tr|A0A1D6E731|A0A1D6E731_MAIZE Protein CHROMOSOME TRA</t>
  </si>
  <si>
    <t>tr|B8A0Q8|B8A0Q8_MAIZE         Protein CHROMOSOME TRA</t>
  </si>
  <si>
    <t>tr|A0A1D6E729|A0A1D6E729_MAIZE Protein CHROMOSOME TRA</t>
  </si>
  <si>
    <t>tr|A0A1I8HBK6|A0A1I8HBK6_9PLAT Uncharacterized protei</t>
  </si>
  <si>
    <t>tr|F4RP50|F4RP50_MELLP         Putative uncharacteriz</t>
  </si>
  <si>
    <t>tr|A0A1G4IIU6|A0A1G4IIU6_TRYEQ ESCO acetyltransferase</t>
  </si>
  <si>
    <t>tr|Q4GZ53|Q4GZ53_TRYB2         Uncharacterized protei</t>
  </si>
  <si>
    <t>tr|A0A0A9R4I4|A0A0A9R4I4_ARUDO Uncharacterized protei</t>
  </si>
  <si>
    <t>tr|D3B0X6|D3B0X6_POLPA         GCN5-related N-acetylt</t>
  </si>
  <si>
    <t>tr|A0A044RL25|A0A044RL25_ONCVO Uncharacterized protei</t>
  </si>
  <si>
    <t>tr|H0W580|H0W580_CAVPO         Uncharacterized protei</t>
  </si>
  <si>
    <t>tr|H0W754|H0W754_CAVPO         Uncharacterized protei</t>
  </si>
  <si>
    <t>tr|A0A182EXH3|A0A182EXH3_ONCOC Uncharacterized protei</t>
  </si>
  <si>
    <t>tr|A0A1E1MLN0|A0A1E1MLN0_RHYSE Uncharacterized protei</t>
  </si>
  <si>
    <t>tr|A0A1E1LIQ7|A0A1E1LIQ7_9HELO Uncharacterized protei</t>
  </si>
  <si>
    <t>tr|A0A1E1KQQ1|A0A1E1KQQ1_9HELO Uncharacterized protei</t>
  </si>
  <si>
    <t>tr|A4HYS2|A4HYS2_LEIIN         Uncharacterized protei</t>
  </si>
  <si>
    <t>tr|E9BEI6|E9BEI6_LEIDB         Uncharacterized protei</t>
  </si>
  <si>
    <t>tr|A0A1D2VH87|A0A1D2VH87_9ASCO Uncharacterized protei</t>
  </si>
  <si>
    <t>tr|A0A0N1IU54|A0A0N1IU54_9HYME N-acetyltransferase ES</t>
  </si>
  <si>
    <t>tr|A0A1I8GBG8|A0A1I8GBG8_9PLAT Uncharacterized protei</t>
  </si>
  <si>
    <t>tr|A0A151WN33|A0A151WN33_9HYME N-acetyltransferase ES</t>
  </si>
  <si>
    <t>tr|A0A0L7QRX5|A0A0L7QRX5_9HYME N-acetyltransferase ES</t>
  </si>
  <si>
    <t>tr|K0SVL0|K0SVL0_THAOC         Uncharacterized protei</t>
  </si>
  <si>
    <t>tr|A0A1J5WLR5|A0A1J5WLR5_9MICR Sister chromatid cohes</t>
  </si>
  <si>
    <t>tr|M4BJJ1|M4BJJ1_HYAAE         Uncharacterized protei</t>
  </si>
  <si>
    <t>tr|A0A151JBM8|A0A151JBM8_9HYME N-acetyltransferase ES</t>
  </si>
  <si>
    <t>tr|A0A195FIT5|A0A195FIT5_9HYME N-acetyltransferase ES</t>
  </si>
  <si>
    <t>tr|A0A158NRA4|A0A158NRA4_ATTCE Uncharacterized protei</t>
  </si>
  <si>
    <t>tr|G0UIU0|G0UIU0_TRYCI         Putative uncharacteriz</t>
  </si>
  <si>
    <t>tr|F9W7Y4|F9W7Y4_TRYCI         WGS project CAEQ000000</t>
  </si>
  <si>
    <t>tr|G0UIY2|G0UIY2_TRYCI         Putative uncharacteriz</t>
  </si>
  <si>
    <t>tr|A0A016VZ86|A0A016VZ86_9BILA Uncharacterized protei</t>
  </si>
  <si>
    <t>tr|A0A016VYE5|A0A016VYE5_9BILA Uncharacterized protei</t>
  </si>
  <si>
    <t>tr|A0A0N4XAK1|A0A0N4XAK1_HAEPC Uncharacterized protei</t>
  </si>
  <si>
    <t>tr|U6NYM2|U6NYM2_HAECO         N-acetyltransferase ES</t>
  </si>
  <si>
    <t>tr|A0A0D2VQ28|A0A0D2VQ28_CAPO3 Uncharacterized protei</t>
  </si>
  <si>
    <t>tr|A0A1I7Z8U9|A0A1I7Z8U9_9BILA Uncharacterized protei</t>
  </si>
  <si>
    <t>tr|A0A1B0CSX5|A0A1B0CSX5_LUTLO Uncharacterized protei</t>
  </si>
  <si>
    <t>tr|E2BLC8|E2BLC8_HARSA         N-acetyltransferase ES</t>
  </si>
  <si>
    <t>tr|E9AUH7|E9AUH7_LEIMU         Uncharacterized protei</t>
  </si>
  <si>
    <t>tr|A0A0P5XWH1|A0A0P5XWH1_9CRUS N-acetyltransferase ES</t>
  </si>
  <si>
    <t>tr|U3I735|U3I735_ANAPL         Uncharacterized protei</t>
  </si>
  <si>
    <t>tr|A0A1S0UA36|A0A1S0UA36_LOALO Uncharacterized protei</t>
  </si>
  <si>
    <t>tr|A0A1I7V5J7|A0A1I7V5J7_LOALO Uncharacterized protei</t>
  </si>
  <si>
    <t>tr|A0A152A2V5|A0A152A2V5_9MYCE GCN5-related N-acetylt</t>
  </si>
  <si>
    <t>tr|E9IRZ4|E9IRZ4_SOLIN         Putative uncharacteriz</t>
  </si>
  <si>
    <t>tr|A0A0N4TVK0|A0A0N4TVK0_BRUPA Uncharacterized protei</t>
  </si>
  <si>
    <t>tr|A0A0J9Y7I9|A0A0J9Y7I9_BRUMA Bm3203 (Fragment) OS=B</t>
  </si>
  <si>
    <t>tr|A0A158PV44|A0A158PV44_BRUMA Uncharacterized protei</t>
  </si>
  <si>
    <t>tr|A0A158PXT2|A0A158PXT2_BRUMA Uncharacterized protei</t>
  </si>
  <si>
    <t>tr|A0A1I9G4G4|A0A1I9G4G4_BRUMA Bm11035 OS=Brugia mala</t>
  </si>
  <si>
    <t>tr|A0A0K0J999|A0A0K0J999_BRUMA Uncharacterized protei</t>
  </si>
  <si>
    <t>tr|A0A0K9PXW9|A0A0K9PXW9_ZOSMR Uncharacterized protei</t>
  </si>
  <si>
    <t>tr|A0A0N5D6J5|A0A0N5D6J5_THECL Uncharacterized protei</t>
  </si>
  <si>
    <t>tr|C3ZXG6|C3ZXG6_BRAFL         Putative uncharacteriz</t>
  </si>
  <si>
    <t>tr|K8FAR8|K8FAR8_9CHLO         Uncharacterized protei</t>
  </si>
  <si>
    <t>tr|A0A0K0D963|A0A0K0D963_ANGCA Uncharacterized protei</t>
  </si>
  <si>
    <t>tr|A0A1Q3D6R4|A0A1Q3D6R4_CEPFO Acetyltransf_13 domain</t>
  </si>
  <si>
    <t>tr|A0A061IWM9|A0A061IWM9_TRYRA Uncharacterized protei</t>
  </si>
  <si>
    <t>tr|K2HBD3|K2HBD3_ENTNP         Uncharacterized protei</t>
  </si>
  <si>
    <t>tr|Q19206|Q19206_CAEEL         Uncharacterized protei</t>
  </si>
  <si>
    <t>tr|Q4DWP5|Q4DWP5_TRYCC         Uncharacterized protei</t>
  </si>
  <si>
    <t>tr|A0A088S8K8|A0A088S8K8_9TRYP Uncharacterized protei</t>
  </si>
  <si>
    <t>tr|E9AI91|E9AI91_LEIBR         Contig, possible fusio</t>
  </si>
  <si>
    <t>tr|A0A0B1S5L6|A0A0B1S5L6_OESDE Uncharacterized protei</t>
  </si>
  <si>
    <t>tr|A0A0R3S356|A0A0R3S356_9BILA Uncharacterized protei</t>
  </si>
  <si>
    <t>tr|A0A0B1P005|A0A0B1P005_UNCNE Putative sister chroma</t>
  </si>
  <si>
    <t>tr|M2RFR1|M2RFR1_ENTHI         Uncharacterized protei</t>
  </si>
  <si>
    <t>tr|A0A175JU89|A0A175JU89_ENTHI Uncharacterized protei</t>
  </si>
  <si>
    <t>tr|C4M694|C4M694_ENTHI         Uncharacterized protei</t>
  </si>
  <si>
    <t>tr|M3TYI7|M3TYI7_ENTHI         Uncharacterized protei</t>
  </si>
  <si>
    <t>tr|N9UQ91|N9UQ91_ENTHI         Uncharacterized protei</t>
  </si>
  <si>
    <t>tr|M7VYT0|M7VYT0_ENTHI         Uncharacterized protei</t>
  </si>
  <si>
    <t>tr|A0A0D8Y6L4|A0A0D8Y6L4_DICVI Uncharacterized protei</t>
  </si>
  <si>
    <t>tr|A0A0N4WA72|A0A0N4WA72_HAEPC Uncharacterized protei</t>
  </si>
  <si>
    <t>tr|A0A132AL95|A0A132AL95_SARSC N-acetyltransferase ES</t>
  </si>
  <si>
    <t>tr|A0A0T6B688|A0A0T6B688_9SCAR Acetyltransferase OS=O</t>
  </si>
  <si>
    <t>tr|A0A0R3Q0L9|A0A0R3Q0L9_ANGCS Uncharacterized protei</t>
  </si>
  <si>
    <t>tr|Q4QD07|Q4QD07_LEIMA         Uncharacterized protei</t>
  </si>
  <si>
    <t>tr|A0A0N0P4N8|A0A0N0P4N8_LEPSE Uncharacterized protei</t>
  </si>
  <si>
    <t>tr|J9BK77|J9BK77_WUCBA         Uncharacterized protei</t>
  </si>
  <si>
    <t>tr|A0A0N5ARF4|A0A0N5ARF4_9BILA Uncharacterized protei</t>
  </si>
  <si>
    <t>tr|A0A0R3R2X2|A0A0R3R2X2_9BILA Uncharacterized protei</t>
  </si>
  <si>
    <t>tr|A0A0N4Y9B0|A0A0N4Y9B0_NIPBR Uncharacterized protei</t>
  </si>
  <si>
    <t>tr|A0A1Q9DSV2|A0A1Q9DSV2_SYMMI Uncharacterized protei</t>
  </si>
  <si>
    <t>tr|A0A0V1HPJ6|A0A0V1HPJ6_9BILA Dachshund-like protein</t>
  </si>
  <si>
    <t>tr|A0A0M9FT80|A0A0M9FT80_9TRYP Uncharacterized protei</t>
  </si>
  <si>
    <t>tr|A0A087ZVF6|A0A087ZVF6_APIME Uncharacterized protei</t>
  </si>
  <si>
    <t>tr|A0A0K2V2T5|A0A0K2V2T5_LEPSM Putative LOC100118469</t>
  </si>
  <si>
    <t>tr|V5DS57|V5DS57_TRYCR         Uncharacterized protei</t>
  </si>
  <si>
    <t>tr|J9L437|J9L437_ACYPI         Uncharacterized protei</t>
  </si>
  <si>
    <t>tr|M1VMF0|M1VMF0_CYAM1         Uncharacterized protei</t>
  </si>
  <si>
    <t>tr|A8XLV9|A8XLV9_CAEBR         Protein CBG15297 OS=Ca</t>
  </si>
  <si>
    <t>tr|A0A1S3CYB6|A0A1S3CYB6_DIACI N-acetyltransferase ES</t>
  </si>
  <si>
    <t>tr|M2XT25|M2XT25_GALSU         N-acetyltransferase OS</t>
  </si>
  <si>
    <t>tr|A0A139H3Y2|A0A139H3Y2_9PEZI Uncharacterized protei</t>
  </si>
  <si>
    <t>tr|W6L1E6|W6L1E6_9TRYP         Uncharacterized protei</t>
  </si>
  <si>
    <t>tr|A0A150GU09|A0A150GU09_GONPE Uncharacterized protei</t>
  </si>
  <si>
    <t>tr|S9TZM6|S9TZM6_9TRYP         Uncharacterized protei</t>
  </si>
  <si>
    <t>tr|A0A183IKJ1|A0A183IKJ1_9BILA Uncharacterized protei</t>
  </si>
  <si>
    <t>tr|A0A1D1UKP7|A0A1D1UKP7_RAMVA Uncharacterized protei</t>
  </si>
  <si>
    <t>tr|B0EIK4|B0EIK4_ENTDS         Putative uncharacteriz</t>
  </si>
  <si>
    <t>tr|A0A137PHP8|A0A137PHP8_CONC2 Mannosyltransferase OS</t>
  </si>
  <si>
    <t>tr|E4XF25|E4XF25_OIKDI         Uncharacterized protei</t>
  </si>
  <si>
    <t>tr|G0NS71|G0NS71_CAEBE         Putative uncharacteriz</t>
  </si>
  <si>
    <t>tr|W6KFE7|W6KFE7_9TRYP         Uncharacterized protei</t>
  </si>
  <si>
    <t>tr|M1EPS4|M1EPS4_MUSPF         Establishment of cohes</t>
  </si>
  <si>
    <t>tr|A0A1I8B0J2|A0A1I8B0J2_MELHA Uncharacterized protei</t>
  </si>
  <si>
    <t>tr|A0A061RLN9|A0A061RLN9_9CHLO N-acetyltransferase OS</t>
  </si>
  <si>
    <t>tr|A0A061R6P4|A0A061R6P4_9CHLO N-acetyltransferase OS</t>
  </si>
  <si>
    <t>tr|D8U4S8|D8U4S8_VOLCA         Putative uncharacteriz</t>
  </si>
  <si>
    <t>tr|A0A1B6D9F3|A0A1B6D9F3_9HEMI Uncharacterized protei</t>
  </si>
  <si>
    <t>tr|A0A085NU46|A0A085NU46_9BILA Uncharacterized protei</t>
  </si>
  <si>
    <t>tr|A0A1D2MJI7|A0A1D2MJI7_ORCCI N-acetyltransferase ES</t>
  </si>
  <si>
    <t>tr|S3D782|S3D782_GLAL2         Uncharacterized protei</t>
  </si>
  <si>
    <t>tr|A0A0V0RH27|A0A0V0RH27_9BILA N-acetyltransferase ES</t>
  </si>
  <si>
    <t>tr|A0A1B6MD46|A0A1B6MD46_9HEMI Uncharacterized protei</t>
  </si>
  <si>
    <t>tr|U5D124|U5D124_AMBTC         Uncharacterized protei</t>
  </si>
  <si>
    <t>tr|K1WPK9|K1WPK9_MARBU         Uncharacterized protei</t>
  </si>
  <si>
    <t>tr|L9KIM2|L9KIM2_TUPCH         N-acetyltransferase ES</t>
  </si>
  <si>
    <t>tr|A0A1B6IDE9|A0A1B6IDE9_9HEMI Uncharacterized protei</t>
  </si>
  <si>
    <t>tr|J9M013|J9M013_ACYPI         Uncharacterized protei</t>
  </si>
  <si>
    <t>tr|W9QII1|W9QII1_9ROSA         Uncharacterized protei</t>
  </si>
  <si>
    <t>tr|A0A1B6GI16|A0A1B6GI16_9HEMI Uncharacterized protei</t>
  </si>
  <si>
    <t>tr|A0A068TX44|A0A068TX44_COFCA Uncharacterized protei</t>
  </si>
  <si>
    <t>tr|A0A0B6Y3Q4|A0A0B6Y3Q4_9EUPU Uncharacterized protei</t>
  </si>
  <si>
    <t>tr|A0A1L9DMT8|A0A1L9DMT8_STRVF Uncharacterized protei</t>
  </si>
  <si>
    <t>tr|A0A177B923|A0A177B923_9METZ Uncharacterized protei</t>
  </si>
  <si>
    <t>tr|E1ZRW5|E1ZRW5_CHLVA         Putative uncharacteriz</t>
  </si>
  <si>
    <t>tr|A0A0N4ZP72|A0A0N4ZP72_PARTI Uncharacterized protei</t>
  </si>
  <si>
    <t>tr|A0A0S7EHV8|A0A0S7EHV8_9TELE ESCO1 (Fragment) OS=Po</t>
  </si>
  <si>
    <t>tr|A0A0S7KZY6|A0A0S7KZY6_9TELE ESCO1 (Fragment) OS=Po</t>
  </si>
  <si>
    <t>tr|A0A0S7KZ69|A0A0S7KZ69_9TELE ESCO1 OS=Poeciliopsis</t>
  </si>
  <si>
    <t>tr|A0A0S7ER45|A0A0S7ER45_9TELE ESCO1 (Fragment) OS=Po</t>
  </si>
  <si>
    <t>tr|A0A0N5DK01|A0A0N5DK01_TRIMR Uncharacterized protei</t>
  </si>
  <si>
    <t>tr|A0A0N5B3M5|A0A0N5B3M5_STREA Uncharacterized protei</t>
  </si>
  <si>
    <t>tr|Q7XT81|Q7XT81_ORYSJ         OSJNBa0029H02.7 protei</t>
  </si>
  <si>
    <t>tr|A0A0K0F0M1|A0A0K0F0M1_9BILA Uncharacterized protei</t>
  </si>
  <si>
    <t>tr|A0A0D9ZMP6|A0A0D9ZMP6_9ORYZ Uncharacterized protei</t>
  </si>
  <si>
    <t>tr|E5S0C3|E5S0C3_TRISP         N-acetyltransferase ES</t>
  </si>
  <si>
    <t>tr|A0A0V1B1L6|A0A0V1B1L6_TRISP N-acetyltransferase ES</t>
  </si>
  <si>
    <t>Sequence                       Domain  seq-f seq-t</t>
  </si>
  <si>
    <t>--------                       ------- ----- -----</t>
  </si>
  <si>
    <t>tr|A0A151VCQ6|A0A151VCQ6_HYPMA   1/1     261   323 ..</t>
  </si>
  <si>
    <t>tr|A0A067SR92|A0A067SR92_9AGAR   1/1     237   299 ..</t>
  </si>
  <si>
    <t>tr|A0A067P0P8|A0A067P0P8_PLEOS   1/1     272   334 ..</t>
  </si>
  <si>
    <t>tr|A0A165H694|A0A165H694_9APHY   1/1     243   305 ..</t>
  </si>
  <si>
    <t>tr|A0A067Q120|A0A067Q120_9HOMO   1/1     261   323 ..</t>
  </si>
  <si>
    <t>tr|A0A060SFC2|A0A060SFC2_PYCCI   1/1     283   345 ..</t>
  </si>
  <si>
    <t>tr|A0A166M3E4|A0A166M3E4_9HOMO   1/1     268   330 ..</t>
  </si>
  <si>
    <t>tr|A0A0C9Z6P4|A0A0C9Z6P4_9HOMO   1/1     304   366 ..</t>
  </si>
  <si>
    <t>tr|M2QMS6|M2QMS6_CERS8           1/1     289   351 ..</t>
  </si>
  <si>
    <t>tr|A0A0L6WAL8|A0A0L6WAL8_9AGAR   1/1     262   324 ..</t>
  </si>
  <si>
    <t>tr|A0A0C2YMN5|A0A0C2YMN5_HEBCY   1/1     292   354 ..</t>
  </si>
  <si>
    <t>tr|A0A0C3CDH5|A0A0C3CDH5_HEBCY   1/1     135   197 ..</t>
  </si>
  <si>
    <t>tr|A0A137QTK1|A0A137QTK1_9AGAR   1/1     280   342 ..</t>
  </si>
  <si>
    <t>tr|S7QG23|S7QG23_GLOTA           1/1     274   336 ..</t>
  </si>
  <si>
    <t>tr|A0A0C3KUB2|A0A0C3KUB2_PISTI   1/1     273   335 ..</t>
  </si>
  <si>
    <t>tr|A0A165PG66|A0A165PG66_9APHY   1/1     286   348 ..</t>
  </si>
  <si>
    <t>tr|A0A0D2Q5S9|A0A0D2Q5S9_9AGAR   1/1     291   353 ..</t>
  </si>
  <si>
    <t>tr|J4HT67|J4HT67_9APHY           1/1     273   335 ..</t>
  </si>
  <si>
    <t>tr|S8FYA1|S8FYA1_FOMPI           1/1     289   351 ..</t>
  </si>
  <si>
    <t>tr|A0A1B7N267|A0A1B7N267_9HOMO   1/1     265   327 ..</t>
  </si>
  <si>
    <t>tr|A0A1M2W4C2|A0A1M2W4C2_TRAPU   1/1     293   355 ..</t>
  </si>
  <si>
    <t>tr|A0A074RJN6|A0A074RJN6_9HOMO   1/1     308   370 ..</t>
  </si>
  <si>
    <t>tr|X8J5E1|X8J5E1_9HOMO           1/1     308   370 ..</t>
  </si>
  <si>
    <t>tr|A0A0D0B1A0|A0A0D0B1A0_9HOMO   1/1     262   324 ..</t>
  </si>
  <si>
    <t>tr|A0A0K6FR52|A0A0K6FR52_9HOMO   1/1     308   370 ..</t>
  </si>
  <si>
    <t>tr|A0A0D0E0V7|A0A0D0E0V7_9HOMO   1/1     262   324 ..</t>
  </si>
  <si>
    <t>tr|A0A0C9T0I5|A0A0C9T0I5_PAXIN   1/1     262   324 ..</t>
  </si>
  <si>
    <t>tr|A0A0C3G6U1|A0A0C3G6U1_9HOMO   1/1     260   322 ..</t>
  </si>
  <si>
    <t>tr|A0A165UPB4|A0A165UPB4_9HOMO   1/1     201   263 ..</t>
  </si>
  <si>
    <t>tr|A0A0K6FR21|A0A0K6FR21_9HOMO   1/1     310   372 ..</t>
  </si>
  <si>
    <t>tr|L8WRA9|L8WRA9_THACA           1/1     317   379 ..</t>
  </si>
  <si>
    <t>tr|K5XH59|K5XH59_AGABU           1/1     277   339 ..</t>
  </si>
  <si>
    <t>tr|A0A0C9TDZ4|A0A0C9TDZ4_9HOMO   1/1     269   331 ..</t>
  </si>
  <si>
    <t>tr|A0A0C2ZUI0|A0A0C2ZUI0_9HOMO   1/1     187   249 ..</t>
  </si>
  <si>
    <t>tr|A0A0B7FHD0|A0A0B7FHD0_THACB   1/1     305   367 ..</t>
  </si>
  <si>
    <t>tr|W4KK26|W4KK26_9HOMO           1/1     252   314 ..</t>
  </si>
  <si>
    <t>tr|A0A0B7FDL6|A0A0B7FDL6_THACB   1/1     306   368 ..</t>
  </si>
  <si>
    <t>tr|A0A0C3PN36|A0A0C3PN36_PHLGI   1/1     301   363 ..</t>
  </si>
  <si>
    <t>tr|A0A0C2TQU0|A0A0C2TQU0_AMAMU   1/1     234   296 ..</t>
  </si>
  <si>
    <t>tr|A0A0H2RXG6|A0A0H2RXG6_9HOMO   1/1     223   285 ..</t>
  </si>
  <si>
    <t>tr|B0D3S5|B0D3S5_LACBS           1/1     221   283 ..</t>
  </si>
  <si>
    <t>tr|A8NGB1|A8NGB1_COPC7           1/1     248   310 ..</t>
  </si>
  <si>
    <t>tr|F8P4N2|F8P4N2_SERL9           1/1     255   317 ..</t>
  </si>
  <si>
    <t>tr|F8Q609|F8Q609_SERL3           1/1     255   317 ..</t>
  </si>
  <si>
    <t>tr|A0A0C9Y8P5|A0A0C9Y8P5_9AGAR   1/1     219   281 ..</t>
  </si>
  <si>
    <t>tr|D8PVQ0|D8PVQ0_SCHCM           1/1     273   335 ..</t>
  </si>
  <si>
    <t>tr|K5W919|K5W919_PHACS           1/1     306   368 ..</t>
  </si>
  <si>
    <t>tr|A0A0C3QQW9|A0A0C3QQW9_9HOMO   1/1     192   254 ..</t>
  </si>
  <si>
    <t>tr|A0A166BEI0|A0A166BEI0_9HOMO   1/1     261   323 ..</t>
  </si>
  <si>
    <t>tr|V2X193|V2X193_MONRO           1/1     257   319 ..</t>
  </si>
  <si>
    <t>tr|A0A0W0FZW0|A0A0W0FZW0_9AGAR   1/1     257   319 ..</t>
  </si>
  <si>
    <t>tr|A0A1Q3EGJ7|A0A1Q3EGJ7_LENED   1/1     144   206 ..</t>
  </si>
  <si>
    <t>tr|A0A165AK01|A0A165AK01_9HOMO   1/1     238   300 ..</t>
  </si>
  <si>
    <t>tr|A0A166IQZ7|A0A166IQZ7_9HOMO   1/1     283   345 ..</t>
  </si>
  <si>
    <t>tr|A0A0C3BJT6|A0A0C3BJT6_9HOMO   1/1     252   314 ..</t>
  </si>
  <si>
    <t>tr|A0A0D0BHX5|A0A0D0BHX5_9AGAR   1/1     243   305 ..</t>
  </si>
  <si>
    <t>tr|A0A067N112|A0A067N112_9HOMO   1/1     228   290 ..</t>
  </si>
  <si>
    <t>tr|A0A166MAF5|A0A166MAF5_EXIGL   1/1      77   139 ..</t>
  </si>
  <si>
    <t>tr|A0A165ZMD8|A0A165ZMD8_EXIGL   1/1     212   274 ..</t>
  </si>
  <si>
    <t>tr|A0A0J0XY39|A0A0J0XY39_9TREE   1/1     298   360 ..</t>
  </si>
  <si>
    <t>tr|A0A0D7B3Y3|A0A0D7B3Y3_9AGAR   1/1     177   239 ..</t>
  </si>
  <si>
    <t>tr|A0A167NDK4|A0A167NDK4_9BASI   1/1     311   373 ..</t>
  </si>
  <si>
    <t>tr|M5FX10|M5FX10_DACPD           1/1     184   246 ..</t>
  </si>
  <si>
    <t>tr|A0A165DNA7|A0A165DNA7_9BASI   1/1     313   375 ..</t>
  </si>
  <si>
    <t>tr|A0A1B9GDQ6|A0A1B9GDQ6_9TREE   1/1     382   444 ..</t>
  </si>
  <si>
    <t>tr|A0A1B9H8M2|A0A1B9H8M2_9TREE   1/1     424   486 ..</t>
  </si>
  <si>
    <t>tr|A0A1B9GMN7|A0A1B9GMN7_9TREE   1/1     423   485 ..</t>
  </si>
  <si>
    <t>tr|A0A1A6A9J6|A0A1A6A9J6_9TREE   1/1     398   460 ..</t>
  </si>
  <si>
    <t>tr|A0A0D0YUT7|A0A0D0YUT7_9TREE   1/1     365   427 ..</t>
  </si>
  <si>
    <t>tr|A0A0D0YKX0|A0A0D0YKX0_9TREE   1/1     365   427 ..</t>
  </si>
  <si>
    <t>tr|E6R319|E6R319_CRYGW           1/1     365   427 ..</t>
  </si>
  <si>
    <t>tr|A0A1E3HX44|A0A1E3HX44_9TREE   1/1     386   448 ..</t>
  </si>
  <si>
    <t>tr|A0A1E3JZ98|A0A1E3JZ98_9TREE   1/1     399   461 ..</t>
  </si>
  <si>
    <t>tr|A0A1E3KAU3|A0A1E3KAU3_9TREE   1/1     402   464 ..</t>
  </si>
  <si>
    <t>tr|A0A1B9IR80|A0A1B9IR80_9TREE   1/1     381   443 ..</t>
  </si>
  <si>
    <t>tr|A0A095CD68|A0A095CD68_CRYGR   1/1     365   427 ..</t>
  </si>
  <si>
    <t>tr|A0A0D0VP63|A0A0D0VP63_CRYGA   1/1     365   427 ..</t>
  </si>
  <si>
    <t>tr|A0A0D0UX08|A0A0D0UX08_9TREE   1/1     365   427 ..</t>
  </si>
  <si>
    <t>tr|Q5KKV7|Q5KKV7_CRYNJ           1/1     371   433 ..</t>
  </si>
  <si>
    <t>tr|J9VWS1|J9VWS1_CRYNH           1/1     371   433 ..</t>
  </si>
  <si>
    <t>tr|Q55VC8|Q55VC8_CRYNB           1/1     371   433 ..</t>
  </si>
  <si>
    <t>tr|A0A1B9I649|A0A1B9I649_9TREE   1/1     386   448 ..</t>
  </si>
  <si>
    <t>tr|A0A1E3JPD3|A0A1E3JPD3_9TREE   1/1     361   423 ..</t>
  </si>
  <si>
    <t>tr|A0A1E3I9H8|A0A1E3I9H8_9TREE   1/1     357   419 ..</t>
  </si>
  <si>
    <t>tr|A0A0L0HVF1|A0A0L0HVF1_SPIPN   1/1     339   399 ..</t>
  </si>
  <si>
    <t>tr|A0A0F7SQ40|A0A0F7SQ40_PHARH   1/1     437   498 ..</t>
  </si>
  <si>
    <t>sp|O42917|ESO1_SCHPO             1/1     797   857 ..</t>
  </si>
  <si>
    <t>tr|A0A197K4V8|A0A197K4V8_9FUNG   1/1     538   598 ..</t>
  </si>
  <si>
    <t>tr|B6K7S5|B6K7S5_SCHJY           1/1     810   870 ..</t>
  </si>
  <si>
    <t>tr|A0A125PJF5|A0A125PJF5_9BASI   1/1     376   440 ..</t>
  </si>
  <si>
    <t>tr|J5TBL2|J5TBL2_TRIAS           1/1     239   299 ..</t>
  </si>
  <si>
    <t>tr|S9WZX1|S9WZX1_SCHCR           1/1     789   849 ..</t>
  </si>
  <si>
    <t>tr|S9PZ40|S9PZ40_SCHOY           1/1     790   850 ..</t>
  </si>
  <si>
    <t>tr|L0PCP2|L0PCP2_PNEJ8           1/1     245   305 ..</t>
  </si>
  <si>
    <t>tr|A0A0W4ZL47|A0A0W4ZL47_PNEJI   1/1     259   319 ..</t>
  </si>
  <si>
    <t>tr|K1VAK3|K1VAK3_TRIAC           1/1     239   299 ..</t>
  </si>
  <si>
    <t>tr|L8HFD0|L8HFD0_ACACA           1/1     196   256 ..</t>
  </si>
  <si>
    <t>tr|A0A015LCF2|A0A015LCF2_9GLOM   1/1     372   432 ..</t>
  </si>
  <si>
    <t>tr|R0IXT0|R0IXT0_SETT2           1/1     145   205 ..</t>
  </si>
  <si>
    <t>tr|A0A151S1D6|A0A151S1D6_CAJCA   1/1     251   311 ..</t>
  </si>
  <si>
    <t>tr|A0A061BRB4|A0A061BRB4_RHOTO   1/1     372   436 ..</t>
  </si>
  <si>
    <t>tr|M7X4R5|M7X4R5_RHOT1           1/1     372   436 ..</t>
  </si>
  <si>
    <t>tr|A0A0D1DX49|A0A0D1DX49_USTMA   1/1     313   382 ..</t>
  </si>
  <si>
    <t>tr|A0A0D6EKI5|A0A0D6EKI5_SPOSA   1/1     390   454 ..</t>
  </si>
  <si>
    <t>tr|R7YYW3|R7YYW3_CONA1           1/1     333   393 ..</t>
  </si>
  <si>
    <t>tr|G1XKV8|G1XKV8_ARTOA           1/1     418   478 ..</t>
  </si>
  <si>
    <t>tr|A0A0K3CD52|A0A0K3CD52_RHOTO   1/1     371   435 ..</t>
  </si>
  <si>
    <t>tr|H6C3T6|H6C3T6_EXODN           1/1     450   510 ..</t>
  </si>
  <si>
    <t>tr|H9X433|H9X433_PINTA           1/1      56   116 ..</t>
  </si>
  <si>
    <t>tr|A0A165G652|A0A165G652_9PEZI   1/1     510   570 ..</t>
  </si>
  <si>
    <t>tr|U5H3N0|U5H3N0_USTV1           1/1     419   483 ..</t>
  </si>
  <si>
    <t>tr|A0A0N1HGW2|A0A0N1HGW2_9EURO   1/1     416   476 ..</t>
  </si>
  <si>
    <t>sp|Q6C668|ECO1_YARLI             1/1     204   264 ..</t>
  </si>
  <si>
    <t>tr|A0A1H6PYX5|A0A1H6PYX5_YARLL   1/1     204   264 ..</t>
  </si>
  <si>
    <t>tr|W9W4F2|W9W4F2_9EURO           1/1     447   507 ..</t>
  </si>
  <si>
    <t>tr|B2W8W6|B2W8W6_PYRTR           1/1     863   923 ..</t>
  </si>
  <si>
    <t>tr|H9X426|H9X426_PINTA           1/1      56   116 ..</t>
  </si>
  <si>
    <t>tr|A0A0F7SCD7|A0A0F7SCD7_9BASI   1/1     305   374 ..</t>
  </si>
  <si>
    <t>tr|A0A060T7B9|A0A060T7B9_BLAAD   1/1     198   258 ..</t>
  </si>
  <si>
    <t>tr|K2RPK3|K2RPK3_MACPH           1/1     459   525 ..</t>
  </si>
  <si>
    <t>tr|V5EJI3|V5EJI3_KALBG           1/1    1596  1665 ..</t>
  </si>
  <si>
    <t>tr|A0A177F7K7|A0A177F7K7_9EURO   1/1     435   495 ..</t>
  </si>
  <si>
    <t>tr|A0A178CQ57|A0A178CQ57_9EURO   1/1     435   495 ..</t>
  </si>
  <si>
    <t>tr|A0A0D2DBF3|A0A0D2DBF3_9EURO   1/1     443   503 ..</t>
  </si>
  <si>
    <t>tr|M2TGY8|M2TGY8_COCH5           1/1     342   402 ..</t>
  </si>
  <si>
    <t>tr|W7E3D5|W7E3D5_COCVI           1/1     342   402 ..</t>
  </si>
  <si>
    <t>tr|A0A0D2EZF0|A0A0D2EZF0_9EURO   1/1     440   500 ..</t>
  </si>
  <si>
    <t>tr|A0A0L0P114|A0A0L0P114_9ASCO   1/1     172   232 ..</t>
  </si>
  <si>
    <t>tr|Q0TXN1|Q0TXN1_PHANO           1/1     271   331 ..</t>
  </si>
  <si>
    <t>tr|M9LX28|M9LX28_PSEA3           1/1    2871  2940 ..</t>
  </si>
  <si>
    <t>tr|W3VE55|W3VE55_PSEA5           1/1    1602  1671 ..</t>
  </si>
  <si>
    <t>tr|H9X428|H9X428_PINTA           1/1      56   116 ..</t>
  </si>
  <si>
    <t>tr|R9PCW2|R9PCW2_PSEHS           1/1     307   376 ..</t>
  </si>
  <si>
    <t>tr|A0A081CD82|A0A081CD82_PSEA2   1/1    2869  2938 ..</t>
  </si>
  <si>
    <t>tr|M7NMD6|M7NMD6_PNEMU           1/1     263   323 ..</t>
  </si>
  <si>
    <t>tr|A0A017SH05|A0A017SH05_9EURO   1/1     344   404 ..</t>
  </si>
  <si>
    <t>tr|U1G9R3|U1G9R3_ENDPU           1/1     340   400 ..</t>
  </si>
  <si>
    <t>tr|W6YQX0|W6YQX0_COCMI           1/1     737   797 ..</t>
  </si>
  <si>
    <t>tr|A0A1C1CGM4|A0A1C1CGM4_9EURO   1/1     439   499 ..</t>
  </si>
  <si>
    <t>tr|A0A0D2GBI2|A0A0D2GBI2_9EURO   1/1     447   507 ..</t>
  </si>
  <si>
    <t>tr|V9DI87|V9DI87_9EURO           1/1     447   507 ..</t>
  </si>
  <si>
    <t>tr|E3RP24|E3RP24_PYRTT           1/1     344   404 ..</t>
  </si>
  <si>
    <t>tr|A0A0L1I338|A0A0L1I338_9PLEO   1/1     348   408 ..</t>
  </si>
  <si>
    <t>tr|A0A1L9WWQ8|A0A1L9WWQ8_ASPAC   1/1     372   432 ..</t>
  </si>
  <si>
    <t>tr|I4Y5M2|I4Y5M2_WALMC           1/1     220   280 ..</t>
  </si>
  <si>
    <t>tr|A0A177DW24|A0A177DW24_ALTAL   1/1     343   403 ..</t>
  </si>
  <si>
    <t>tr|W2RY24|W2RY24_9EURO           1/1     401   461 ..</t>
  </si>
  <si>
    <t>tr|A0A0D1ZPG9|A0A0D1ZPG9_9EURO   1/1     450   510 ..</t>
  </si>
  <si>
    <t>tr|A0A0D1Y6Z5|A0A0D1Y6Z5_9EURO   1/1     451   511 ..</t>
  </si>
  <si>
    <t>tr|A0A0D2KGZ1|A0A0D2KGZ1_9EURO   1/1     443   503 ..</t>
  </si>
  <si>
    <t>tr|A0A178CMX6|A0A178CMX6_9EURO   1/1     443   503 ..</t>
  </si>
  <si>
    <t>tr|A0A0W4ZH74|A0A0W4ZH74_PNECA   1/1     261   321 ..</t>
  </si>
  <si>
    <t>tr|A0A0D2BHQ1|A0A0D2BHQ1_9EURO   1/1     449   509 ..</t>
  </si>
  <si>
    <t>tr|F9XMW8|F9XMW8_ZYMTI           1/1     181   243 ..</t>
  </si>
  <si>
    <t>tr|A0A1S3ULX5|A0A1S3ULX5_VIGRR   1/1     252   312 ..</t>
  </si>
  <si>
    <t>tr|A0A1L9TPX8|A0A1L9TPX8_9EURO   1/1     320   380 ..</t>
  </si>
  <si>
    <t>tr|A0A061H3S0|A0A061H3S0_9BASI   1/1    1618  1687 ..</t>
  </si>
  <si>
    <t>tr|A0A0D2I5L3|A0A0D2I5L3_9EURO   1/1     445   505 ..</t>
  </si>
  <si>
    <t>tr|A0A0D2DLT3|A0A0D2DLT3_9EURO   1/1     447   507 ..</t>
  </si>
  <si>
    <t>tr|E3KBR7|E3KBR7_PUCGT           1/1     328   393 ..</t>
  </si>
  <si>
    <t>tr|A0A0G2EQJ6|A0A0G2EQJ6_9EURO   1/1     326   386 ..</t>
  </si>
  <si>
    <t>tr|A0A178ACD8|A0A178ACD8_9PLEO   1/1     341   401 ..</t>
  </si>
  <si>
    <t>tr|A2QXX4|A2QXX4_ASPNC           1/1     458   518 ..</t>
  </si>
  <si>
    <t>tr|G3YBZ0|G3YBZ0_ASPNA           1/1     349   409 ..</t>
  </si>
  <si>
    <t>tr|A0A1M3TXI8|A0A1M3TXI8_9EURO   1/1     348   408 ..</t>
  </si>
  <si>
    <t>tr|A0A100IP24|A0A100IP24_ASPNG   1/1     333   393 ..</t>
  </si>
  <si>
    <t>tr|A0A1L9N2C1|A0A1L9N2C1_ASPTU   1/1     347   407 ..</t>
  </si>
  <si>
    <t>tr|G7XFG7|G7XFG7_ASPKW           1/1     335   395 ..</t>
  </si>
  <si>
    <t>tr|A0A146FQX2|A0A146FQX2_9EURO   1/1     451   511 ..</t>
  </si>
  <si>
    <t>tr|A0A0L1J0F4|A0A0L1J0F4_ASPNO   1/1     330   390 ..</t>
  </si>
  <si>
    <t>tr|G4VCR6|G4VCR6_SCHMA           1/1     202   262 ..</t>
  </si>
  <si>
    <t>tr|A0A1L9PGN3|A0A1L9PGN3_ASPVE   1/1     320   380 ..</t>
  </si>
  <si>
    <t>tr|A0A178ZI41|A0A178ZI41_9EURO   1/1     443   503 ..</t>
  </si>
  <si>
    <t>tr|A0A182FKN2|A0A182FKN2_ANOAL   1/1     868   928 ..</t>
  </si>
  <si>
    <t>tr|A0A0E9NEL5|A0A0E9NEL5_9ASCO   1/1     334   394 ..</t>
  </si>
  <si>
    <t>tr|A0A1F8A2N9|A0A1F8A2N9_9EURO   1/1     330   390 ..</t>
  </si>
  <si>
    <t>tr|A0A0F0IKL6|A0A0F0IKL6_ASPPU   1/1     330   390 ..</t>
  </si>
  <si>
    <t>tr|A0A0D2CBE4|A0A0D2CBE4_9EURO   1/1     443   503 ..</t>
  </si>
  <si>
    <t>tr|A0A1L9V3D3|A0A1L9V3D3_9EURO   1/1     354   414 ..</t>
  </si>
  <si>
    <t>tr|A0A0F8V2E4|A0A0F8V2E4_9EURO   1/1     304   364 ..</t>
  </si>
  <si>
    <t>tr|A0A0F8VHB2|A0A0F8VHB2_9EURO   1/1     318   378 ..</t>
  </si>
  <si>
    <t>tr|A0A0M8P0Q1|A0A0M8P0Q1_9EURO   1/1     319   379 ..</t>
  </si>
  <si>
    <t>tr|A0A0G4P1H5|A0A0G4P1H5_PENCA   1/1     320   380 ..</t>
  </si>
  <si>
    <t>tr|A0A180GE20|A0A180GE20_PUCT1   1/1     346   411 ..</t>
  </si>
  <si>
    <t>tr|I2G5K9|I2G5K9_USTH4           1/1     316   385 ..</t>
  </si>
  <si>
    <t>tr|W9Z1U6|W9Z1U6_9EURO           1/1     445   505 ..</t>
  </si>
  <si>
    <t>tr|A0A1R3RVP0|A0A1R3RVP0_9EURO   1/1     303   363 ..</t>
  </si>
  <si>
    <t>tr|A0A176VY44|A0A176VY44_MARPO   1/1     810   870 ..</t>
  </si>
  <si>
    <t>tr|A0A1S3TP34|A0A1S3TP34_VIGRR   1/1     256   316 ..</t>
  </si>
  <si>
    <t>tr|A0A0D1YQE2|A0A0D1YQE2_9PEZI   1/1     362   422 ..</t>
  </si>
  <si>
    <t>tr|K7MZB9|K7MZB9_SOYBN           1/1     282   342 ..</t>
  </si>
  <si>
    <t>tr|I1NAU8|I1NAU8_SOYBN           1/1     250   310 ..</t>
  </si>
  <si>
    <t>tr|A0A0R0F1E4|A0A0R0F1E4_SOYBN   1/1     282   342 ..</t>
  </si>
  <si>
    <t>tr|A0A0R0EQ58|A0A0R0EQ58_SOYBN   1/1     250   310 ..</t>
  </si>
  <si>
    <t>tr|K7MZB6|K7MZB6_SOYBN           1/1     443   503 ..</t>
  </si>
  <si>
    <t>tr|A0A0B2PGU8|A0A0B2PGU8_GLYSO   1/1     282   342 ..</t>
  </si>
  <si>
    <t>tr|A0A0B2P3D1|A0A0B2P3D1_GLYSO   1/1     457   517 ..</t>
  </si>
  <si>
    <t>tr|C8VJW5|C8VJW5_EMENI           1/1     332   392 ..</t>
  </si>
  <si>
    <t>tr|A0A0U4ZD35|A0A0U4ZD35_9EURO   1/1     349   409 ..</t>
  </si>
  <si>
    <t>tr|Q5B9M2|Q5B9M2_EMENI           1/1     318   378 ..</t>
  </si>
  <si>
    <t>tr|C5FZS7|C5FZS7_ARTOC           1/1     402   462 ..</t>
  </si>
  <si>
    <t>tr|R7UDT4|R7UDT4_CAPTE           1/1     160   220 ..</t>
  </si>
  <si>
    <t>tr|A0A0L0UTZ5|A0A0L0UTZ5_9BASI   1/1     272   337 ..</t>
  </si>
  <si>
    <t>tr|A0A1K0GR49|A0A1K0GR49_9BASI   1/1     316   385 ..</t>
  </si>
  <si>
    <t>tr|A0A1L9S8A7|A0A1L9S8A7_9EURO   1/1     345   405 ..</t>
  </si>
  <si>
    <t>tr|I3J867|I3J867_ORENI           1/1     598   658 ..</t>
  </si>
  <si>
    <t>tr|I3J868|I3J868_ORENI           1/1     483   543 ..</t>
  </si>
  <si>
    <t>tr|V7D0C2|V7D0C2_PHAVU           1/1     277   337 ..</t>
  </si>
  <si>
    <t>tr|A0A1L9VJR2|A0A1L9VJR2_ASPGL   1/1     346   406 ..</t>
  </si>
  <si>
    <t>tr|A0A1L9RH36|A0A1L9RH36_ASPWE   1/1     339   399 ..</t>
  </si>
  <si>
    <t>tr|Q0CBK6|Q0CBK6_ASPTN           1/1     343   403 ..</t>
  </si>
  <si>
    <t>tr|F2Q454|F2Q454_TRIEC           1/1     235   295 ..</t>
  </si>
  <si>
    <t>tr|F2SAE2|F2SAE2_TRIT1           1/1     425   485 ..</t>
  </si>
  <si>
    <t>tr|A0A0L9VMR9|A0A0L9VMR9_PHAAN   1/1     267   327 ..</t>
  </si>
  <si>
    <t>tr|A0A0S3T9G6|A0A0S3T9G6_PHAAN   1/1     256   316 ..</t>
  </si>
  <si>
    <t>tr|E5A386|E5A386_LEPMJ           1/1     345   405 ..</t>
  </si>
  <si>
    <t>tr|E4UWW9|E4UWW9_ARTGP           1/1     433   493 ..</t>
  </si>
  <si>
    <t>tr|A0A074WJE5|A0A074WJE5_9PEZI   1/1     310   369 ..</t>
  </si>
  <si>
    <t>tr|Q2U552|Q2U552_ASPOR           1/1     196   256 ..</t>
  </si>
  <si>
    <t>tr|B8NV43|B8NV43_ASPFN           1/1     317   377 ..</t>
  </si>
  <si>
    <t>tr|I8IH53|I8IH53_ASPO3           1/1     330   390 ..</t>
  </si>
  <si>
    <t>tr|A0A0D9MSK7|A0A0D9MSK7_ASPFA   1/1     330   390 ..</t>
  </si>
  <si>
    <t>tr|A0A1A8NCF7|A0A1A8NCF7_9TELE   1/1     552   612 ..</t>
  </si>
  <si>
    <t>tr|A0A1A8LAR9|A0A1A8LAR9_9TELE   1/1     528   588 ..</t>
  </si>
  <si>
    <t>tr|A0A1A8UTK7|A0A1A8UTK7_NOTFU   1/1     552   612 ..</t>
  </si>
  <si>
    <t>tr|A0A1A7ZYQ7|A0A1A7ZYQ7_NOTFU   1/1     552   612 ..</t>
  </si>
  <si>
    <t>tr|A0A059J042|A0A059J042_9EURO   1/1     424   484 ..</t>
  </si>
  <si>
    <t>tr|A0A1E3BBP2|A0A1E3BBP2_9EURO   1/1     346   406 ..</t>
  </si>
  <si>
    <t>tr|A7TPZ0|A7TPZ0_VANPO           1/1     194   254 ..</t>
  </si>
  <si>
    <t>tr|A0A167S8H8|A0A167S8H8_PENCH   1/1     306   366 ..</t>
  </si>
  <si>
    <t>tr|B6HEN0|B6HEN0_PENRW           1/1     306   366 ..</t>
  </si>
  <si>
    <t>tr|A0A1S2YFV7|A0A1S2YFV7_CICAR   1/1     268   328 ..</t>
  </si>
  <si>
    <t>tr|A0A139A6L5|A0A139A6L5_GONPR   1/1     278   338 ..</t>
  </si>
  <si>
    <t>tr|A0A165ZU03|A0A165ZU03_DAUCA   1/1     284   344 ..</t>
  </si>
  <si>
    <t>tr|A1CJ68|A1CJ68_ASPCL           1/1     343   404 ..</t>
  </si>
  <si>
    <t>tr|F0UQD5|F0UQD5_AJEC8           1/1     411   471 ..</t>
  </si>
  <si>
    <t>tr|C0NXT3|C0NXT3_AJECG           1/1     411   471 ..</t>
  </si>
  <si>
    <t>tr|A6QV49|A6QV49_AJECN           1/1     429   489 ..</t>
  </si>
  <si>
    <t>tr|C6HQK1|C6HQK1_AJECH           1/1     411   471 ..</t>
  </si>
  <si>
    <t>tr|A0A0F4Z2T7|A0A0F4Z2T7_TALEM   1/1     320   380 ..</t>
  </si>
  <si>
    <t>tr|S8AKP0|S8AKP0_DACHA           1/1     400   460 ..</t>
  </si>
  <si>
    <t>tr|A0A077RC40|A0A077RC40_9BASI   1/1    1625  1694 ..</t>
  </si>
  <si>
    <t>tr|Q4WWI5|Q4WWI5_ASPFU           1/1     377   438 ..</t>
  </si>
  <si>
    <t>tr|A0A0J5PVV9|A0A0J5PVV9_ASPFM   1/1     419   480 ..</t>
  </si>
  <si>
    <t>tr|B0XZ39|B0XZ39_ASPFC           1/1     377   438 ..</t>
  </si>
  <si>
    <t>tr|A1D8B0|A1D8B0_NEOFI           1/1     322   383 ..</t>
  </si>
  <si>
    <t>tr|A0A0S7DIG9|A0A0S7DIG9_9EURO   1/1     322   383 ..</t>
  </si>
  <si>
    <t>tr|C1H5D1|C1H5D1_PARBA           1/1     356   416 ..</t>
  </si>
  <si>
    <t>tr|A0A0D2H269|A0A0D2H269_XYLBA   1/1     443   503 ..</t>
  </si>
  <si>
    <t>tr|W9X7A9|W9X7A9_9EURO           1/1     443   503 ..</t>
  </si>
  <si>
    <t>tr|A0A078GD33|A0A078GD33_BRANA   1/1     271   332 ..</t>
  </si>
  <si>
    <t>tr|A0A0K8LCJ5|A0A0K8LCJ5_9EURO   1/1     337   398 ..</t>
  </si>
  <si>
    <t>tr|A0A167Y5L2|A0A167Y5L2_9EURO   1/1     438   498 ..</t>
  </si>
  <si>
    <t>tr|A0A074XCW4|A0A074XCW4_AURPU   1/1     314   373 ..</t>
  </si>
  <si>
    <t>tr|A0A1A7MSU9|A0A1A7MSU9_AURPU   1/1     314   373 ..</t>
  </si>
  <si>
    <t>tr|A0A0G2J1P6|A0A0G2J1P6_9EURO   1/1     408   468 ..</t>
  </si>
  <si>
    <t>tr|W9YA69|W9YA69_9EURO           1/1     443   503 ..</t>
  </si>
  <si>
    <t>tr|B9IIM2|B9IIM2_POPTR           1/1     296   356 ..</t>
  </si>
  <si>
    <t>tr|A0A194QBI9|A0A194QBI9_PAPXU   1/1     811   871 ..</t>
  </si>
  <si>
    <t>tr|V4LTX4|V4LTX4_EUTSA           1/1     270   330 ..</t>
  </si>
  <si>
    <t>tr|C1GFI2|C1GFI2_PARBD           1/1     349   409 ..</t>
  </si>
  <si>
    <t>tr|C0SDD4|C0SDD4_PARBP           1/1     671   731 ..</t>
  </si>
  <si>
    <t>tr|A0A1D2J4J8|A0A1D2J4J8_PARBR   1/1     360   420 ..</t>
  </si>
  <si>
    <t>tr|A0A1E2XYV2|A0A1E2XYV2_PARBR   1/1     544   604 ..</t>
  </si>
  <si>
    <t>tr|E7A2Q5|E7A2Q5_SPORE           1/1     302   371 ..</t>
  </si>
  <si>
    <t>tr|V5HS75|V5HS75_BYSSN           1/1     333   394 ..</t>
  </si>
  <si>
    <t>tr|G6DN67|G6DN67_DANPL           1/1     823   883 ..</t>
  </si>
  <si>
    <t>tr|A0A0L9U8P3|A0A0L9U8P3_PHAAN   1/1     256   316 ..</t>
  </si>
  <si>
    <t>tr|A0A0S3RZA7|A0A0S3RZA7_PHAAN   1/1     256   316 ..</t>
  </si>
  <si>
    <t>tr|A0A091GW53|A0A091GW53_9AVES   1/1     442   502 ..</t>
  </si>
  <si>
    <t>tr|C6TKL1|C6TKL1_SOYBN           1/1     250   310 ..</t>
  </si>
  <si>
    <t>tr|A0A072P1T2|A0A072P1T2_9EURO   1/1     444   504 ..</t>
  </si>
  <si>
    <t>tr|W6Q8P6|W6Q8P6_PENRF           1/1     319   379 ..</t>
  </si>
  <si>
    <t>tr|A0A0A2KC58|A0A0A2KC58_PENIT   1/1     307   367 ..</t>
  </si>
  <si>
    <t>tr|A0A101MIN5|A0A101MIN5_9EURO   1/1     320   380 ..</t>
  </si>
  <si>
    <t>tr|A0A1B7NQ64|A0A1B7NQ64_9EURO   1/1     371   431 ..</t>
  </si>
  <si>
    <t>tr|A0A151N6D0|A0A151N6D0_ALLMI   1/1     532   592 .]</t>
  </si>
  <si>
    <t>tr|A0A151N634|A0A151N634_ALLMI   1/1     610   670 .]</t>
  </si>
  <si>
    <t>tr|A0A151N674|A0A151N674_ALLMI   1/1     533   593 .]</t>
  </si>
  <si>
    <t>tr|K9GM52|K9GM52_PEND1           1/1     307   367 ..</t>
  </si>
  <si>
    <t>tr|K9G3J2|K9G3J2_PEND2           1/1     307   367 ..</t>
  </si>
  <si>
    <t>tr|A0A0D1VZP8|A0A0D1VZP8_9EURO   1/1     439   499 ..</t>
  </si>
  <si>
    <t>tr|A0A1J7H5Z1|A0A1J7H5Z1_LUPAN   1/1     269   329 ..</t>
  </si>
  <si>
    <t>tr|B4KZW3|B4KZW3_DROMO           1/1     791   851 ..</t>
  </si>
  <si>
    <t>tr|A0A1J9P8A4|A0A1J9P8A4_9EURO   1/1     418   479 ..</t>
  </si>
  <si>
    <t>tr|H9J429|H9J429_BOMMO           1/1     814   874 ..</t>
  </si>
  <si>
    <t>tr|A0A0A0LB24|A0A0A0LB24_CUCSA   1/1     267   327 ..</t>
  </si>
  <si>
    <t>tr|B4LFB9|B4LFB9_DROVI           1/1     783   843 ..</t>
  </si>
  <si>
    <t>tr|A0A0A2I2G2|A0A0A2I2G2_PENEN   1/1     307   367 ..</t>
  </si>
  <si>
    <t>tr|A0A0J8RHC9|A0A0J8RHC9_COCIT   1/1     347   407 ..</t>
  </si>
  <si>
    <t>tr|A0A0J6Y184|A0A0J6Y184_COCIT   1/1     347   407 ..</t>
  </si>
  <si>
    <t>tr|A0A0J6FAT1|A0A0J6FAT1_COCPO   1/1     347   407 ..</t>
  </si>
  <si>
    <t>tr|J3KH45|J3KH45_COCIM           1/1     347   407 ..</t>
  </si>
  <si>
    <t>tr|E9D4Y5|E9D4Y5_COCPS           1/1     347   407 ..</t>
  </si>
  <si>
    <t>tr|C5PIK8|C5PIK8_COCP7           1/1     347   407 ..</t>
  </si>
  <si>
    <t>tr|A0A0J8QVE0|A0A0J8QVE0_COCIT   1/1     342   402 ..</t>
  </si>
  <si>
    <t>tr|A0A0J9XAD4|A0A0J9XAD4_GEOCN   1/1     216   276 ..</t>
  </si>
  <si>
    <t>tr|A9SB20|A9SB20_PHYPA           1/1     195   255 ..</t>
  </si>
  <si>
    <t>tr|E6ZJ58|E6ZJ58_DICLA           1/1     194   254 ..</t>
  </si>
  <si>
    <t>tr|H2M7L0|H2M7L0_ORYLA           1/1     169   229 ..</t>
  </si>
  <si>
    <t>tr|A0A1F5LMJ1|A0A1F5LMJ1_9EURO   1/1     315   375 ..</t>
  </si>
  <si>
    <t>tr|A0A074WCB4|A0A074WCB4_9PEZI   1/1     256   315 ..</t>
  </si>
  <si>
    <t>tr|F6UWY7|F6UWY7_MONDO           1/1     538   598 ..</t>
  </si>
  <si>
    <t>tr|A0A094ZJQ1|A0A094ZJQ1_SCHHA   1/1     202   262 ..</t>
  </si>
  <si>
    <t>tr|A0A183KG61|A0A183KG61_9TREM   1/1     202   262 ..</t>
  </si>
  <si>
    <t>tr|A0A183MGU8|A0A183MGU8_9TREM   1/1     202   262 ..</t>
  </si>
  <si>
    <t>tr|A0A183PE97|A0A183PE97_9TREM   1/1     202   262 ..</t>
  </si>
  <si>
    <t>tr|A0A179UVB6|A0A179UVB6_BLAGS   1/1     417   477 ..</t>
  </si>
  <si>
    <t>tr|T5BTW3|T5BTW3_AJEDE           1/1     431   491 ..</t>
  </si>
  <si>
    <t>tr|A0A0H1BAB5|A0A0H1BAB5_9EURO   1/1     413   473 ..</t>
  </si>
  <si>
    <t>tr|F2TUN0|F2TUN0_AJEDA           1/1     439   499 ..</t>
  </si>
  <si>
    <t>tr|A0A0J9ESX5|A0A0J9ESX5_AJEDA   1/1     431   491 ..</t>
  </si>
  <si>
    <t>tr|A0A179U403|A0A179U403_AJEDR   1/1     431   491 ..</t>
  </si>
  <si>
    <t>tr|C5GPB2|C5GPB2_AJEDR           1/1     439   499 ..</t>
  </si>
  <si>
    <t>tr|N1PBT5|N1PBT5_DOTSN           1/1     183   243 ..</t>
  </si>
  <si>
    <t>tr|A0A1J9S4X8|A0A1J9S4X8_9PEZI   1/1     439   512 ..</t>
  </si>
  <si>
    <t>tr|H2YK49|H2YK49_CIOSA           1/1     211   272 ..</t>
  </si>
  <si>
    <t>tr|A0A1Q5QBA3|A0A1Q5QBA3_9EURO   1/1     346   407 ..</t>
  </si>
  <si>
    <t>tr|A0A074Y0E3|A0A074Y0E3_9PEZI   1/1     311   370 ..</t>
  </si>
  <si>
    <t>tr|M7AIN1|M7AIN1_CHEMY           1/1     582   642 ..</t>
  </si>
  <si>
    <t>tr|U5ELX5|U5ELX5_9DIPT           1/1     691   751 ..</t>
  </si>
  <si>
    <t>tr|A0A0L6VDD3|A0A0L6VDD3_9BASI   1/1     302   367 ..</t>
  </si>
  <si>
    <t>tr|H3BBQ7|H3BBQ7_LATCH           1/1     157   217 ..</t>
  </si>
  <si>
    <t>tr|G0VA81|G0VA81_NAUCC           1/1     191   251 ..</t>
  </si>
  <si>
    <t>tr|A0A0A8L287|A0A0A8L287_9SACH   1/1     199   259 ..</t>
  </si>
  <si>
    <t>tr|A0A1L0CVF8|A0A1L0CVF8_9ASCO   1/1     180   240 ..</t>
  </si>
  <si>
    <t>tr|A0A0D2MVH9|A0A0D2MVH9_9CHLO   1/1     288   348 ..</t>
  </si>
  <si>
    <t>tr|A0A0S7LIL3|A0A0S7LIL3_9TELE   1/1     584   644 ..</t>
  </si>
  <si>
    <t>tr|B4J370|B4J370_DROGR           1/1     813   873 ..</t>
  </si>
  <si>
    <t>tr|A0A178EHL9|A0A178EHL9_9PLEO   1/1     344   404 ..</t>
  </si>
  <si>
    <t>sp|Q6CW60|ECO1_KLULA             1/1     199   259 ..</t>
  </si>
  <si>
    <t>tr|T1FHF1|T1FHF1_HELRO           1/1     319   379 ..</t>
  </si>
  <si>
    <t>tr|W6XYL4|W6XYL4_COCCA           1/1     342   402 ..</t>
  </si>
  <si>
    <t>tr|N4XAL3|N4XAL3_COCH4           1/1     342   402 ..</t>
  </si>
  <si>
    <t>tr|A0A0L0UUH9|A0A0L0UUH9_9BASI   1/1     268   333 ..</t>
  </si>
  <si>
    <t>tr|Q4RN04|Q4RN04_TETNG           1/1     177   237 ..</t>
  </si>
  <si>
    <t>tr|H3DIC2|H3DIC2_TETNG           1/1     212   272 ..</t>
  </si>
  <si>
    <t>tr|B8MNG4|B8MNG4_TALSN           1/1     345   406 ..</t>
  </si>
  <si>
    <t>tr|W5JE92|W5JE92_ANODA           1/1     877   937 ..</t>
  </si>
  <si>
    <t>tr|G7E325|G7E325_MIXOS           1/1     239   299 ..</t>
  </si>
  <si>
    <t>tr|K7GHX7|K7GHX7_PELSI           1/1     464   524 ..</t>
  </si>
  <si>
    <t>tr|K7GHY9|K7GHY9_PELSI           1/1     465   525 ..</t>
  </si>
  <si>
    <t>tr|G8Y177|G8Y177_PICSO           1/1     218   278 ..</t>
  </si>
  <si>
    <t>tr|M2RPJ4|M2RPJ4_COCSN           1/1     339   399 ..</t>
  </si>
  <si>
    <t>tr|A0A1S3B7K2|A0A1S3B7K2_CUCME   1/1     288   348 ..</t>
  </si>
  <si>
    <t>tr|H2T3R1|H2T3R1_TAKRU           1/1     181   241 ..</t>
  </si>
  <si>
    <t>tr|A0A078HI28|A0A078HI28_BRANA   1/1     229   290 ..</t>
  </si>
  <si>
    <t>tr|A0A0D3BM05|A0A0D3BM05_BRAOL   1/1     229   290 ..</t>
  </si>
  <si>
    <t>tr|A0A022XIP0|A0A022XIP0_TRISD   1/1     425   485 ..</t>
  </si>
  <si>
    <t>tr|A0A178F9T9|A0A178F9T9_TRIVO   1/1     423   483 ..</t>
  </si>
  <si>
    <t>tr|A0A178F0B2|A0A178F0B2_TRIRU   1/1     424   484 ..</t>
  </si>
  <si>
    <t>tr|A0A022VU67|A0A022VU67_TRIRU   1/1     424   484 ..</t>
  </si>
  <si>
    <t>tr|F2SHJ1|F2SHJ1_TRIRC           1/1     424   484 ..</t>
  </si>
  <si>
    <t>tr|A0A1J9RA74|A0A1J9RA74_9EURO   1/1     413   473 ..</t>
  </si>
  <si>
    <t>tr|G8Y462|G8Y462_PICSO           1/1     219   279 ..</t>
  </si>
  <si>
    <t>tr|A0A1Q3CD15|A0A1Q3CD15_CEPFO   1/1     298   358 ..</t>
  </si>
  <si>
    <t>tr|F2TXS8|F2TXS8_SALR5           1/1     423   483 ..</t>
  </si>
  <si>
    <t>tr|S8AL80|S8AL80_PENO1           1/1     342   402 ..</t>
  </si>
  <si>
    <t>tr|A0A1R3HDZ4|A0A1R3HDZ4_9ROSI   1/1    1176  1236 ..</t>
  </si>
  <si>
    <t>tr|A0A0S6XAR6|A0A0S6XAR6_9FUNG   1/1     309   369 ..</t>
  </si>
  <si>
    <t>tr|A0A146ZM15|A0A146ZM15_FUNHE   1/1     588   648 ..</t>
  </si>
  <si>
    <t>tr|A0A146V2E8|A0A146V2E8_FUNHE   1/1     587   647 ..</t>
  </si>
  <si>
    <t>tr|A0A146V2B6|A0A146V2B6_FUNHE   1/1     611   671 ..</t>
  </si>
  <si>
    <t>tr|D4ASM5|D4ASM5_ARTBC           1/1     388   448 ..</t>
  </si>
  <si>
    <t>tr|D4DA03|D4DA03_TRIVH           1/1     396   456 ..</t>
  </si>
  <si>
    <t>tr|A0A177C765|A0A177C765_9PLEO   1/1     343   403 ..</t>
  </si>
  <si>
    <t>tr|A5DIM9|A5DIM9_PICGU           1/1     167   227 ..</t>
  </si>
  <si>
    <t>tr|V8NL91|V8NL91_OPHHA           1/1     492   552 ..</t>
  </si>
  <si>
    <t>tr|A0A1Q5UGE5|A0A1Q5UGE5_9EURO   1/1     327   387 ..</t>
  </si>
  <si>
    <t>tr|A0A0F7TPG3|A0A0F7TPG3_9EURO   1/1     341   401 ..</t>
  </si>
  <si>
    <t>tr|A0A068UPZ1|A0A068UPZ1_COFCA   1/1     285   345 ..</t>
  </si>
  <si>
    <t>tr|M5WDN2|M5WDN2_PRUPE           1/1     289   349 ..</t>
  </si>
  <si>
    <t>tr|M3BST4|M3BST4_SPHMS           1/1     186   255 ..</t>
  </si>
  <si>
    <t>tr|W5M1E1|W5M1E1_LEPOC           1/1     324   384 ..</t>
  </si>
  <si>
    <t>tr|A0A022PRI4|A0A022PRI4_ERYGU   1/1     274   334 ..</t>
  </si>
  <si>
    <t>tr|G3NV44|G3NV44_GASAC           1/1     541   601 ..</t>
  </si>
  <si>
    <t>sp|Q5SPR8|ESCO2_DANRE            1/1     540   600 ..</t>
  </si>
  <si>
    <t>tr|A0A0K9QYX3|A0A0K9QYX3_SPIOL   1/1     244   304 ..</t>
  </si>
  <si>
    <t>tr|A0A091PRY6|A0A091PRY6_HALAL   1/1     476   536 ..</t>
  </si>
  <si>
    <t>tr|A0A103YI23|A0A103YI23_CYNCS   1/1     288   348 ..</t>
  </si>
  <si>
    <t>tr|A0A0U1LJ24|A0A0U1LJ24_TALIS   1/1     336   396 ..</t>
  </si>
  <si>
    <t>tr|A0A1J3IIT8|A0A1J3IIT8_NOCCA   1/1      49   109 ..</t>
  </si>
  <si>
    <t>tr|A0A093EEV5|A0A093EEV5_9AVES   1/1     469   529 ..</t>
  </si>
  <si>
    <t>tr|A0A1E3NDN4|A0A1E3NDN4_9ASCO   1/1     192   252 ..</t>
  </si>
  <si>
    <t>tr|A0A084VIM2|A0A084VIM2_ANOSI   1/1     244   304 ..</t>
  </si>
  <si>
    <t>tr|H3DPB3|H3DPB3_TETNG           1/1     465   525 ..</t>
  </si>
  <si>
    <t>tr|Q4RF50|Q4RF50_TETNG           1/1     158   218 ..</t>
  </si>
  <si>
    <t>tr|W9SC91|W9SC91_9ROSA           1/1     292   353 ..</t>
  </si>
  <si>
    <t>tr|A0A1Q3ANH7|A0A1Q3ANH7_CEPFO   1/1     286   346 ..</t>
  </si>
  <si>
    <t>tr|A0A0J8CJY9|A0A0J8CJY9_BETVU   1/1     280   340 ..</t>
  </si>
  <si>
    <t>tr|C4JDQ7|C4JDQ7_UNCRE           1/1     344   404 ..</t>
  </si>
  <si>
    <t>tr|A0A093H8R7|A0A093H8R7_STRCA   1/1     472   532 ..</t>
  </si>
  <si>
    <t>tr|D7SS25|D7SS25_VITVI           1/1     302   362 ..</t>
  </si>
  <si>
    <t>tr|A0A1A9XBJ3|A0A1A9XBJ3_GLOFF   1/1     904   964 ..</t>
  </si>
  <si>
    <t>tr|A0A0G4H278|A0A0G4H278_VITBC   1/1     236   296 ..</t>
  </si>
  <si>
    <t>tr|A0A061F1R6|A0A061F1R6_THECC   1/1     285   346 ..</t>
  </si>
  <si>
    <t>tr|A0A087QU37|A0A087QU37_APTFO   1/1     462   522 ..</t>
  </si>
  <si>
    <t>tr|A0A1J3DKG3|A0A1J3DKG3_NOCCA   1/1       5    65 ..</t>
  </si>
  <si>
    <t>tr|A0A093H6D3|A0A093H6D3_PICPB   1/1     451   511 ..</t>
  </si>
  <si>
    <t>tr|A0A1B0BAC8|A0A1B0BAC8_9MUSC   1/1     904   964 ..</t>
  </si>
  <si>
    <t>tr|W5LFJ9|W5LFJ9_ASTMX           1/1     570   630 ..</t>
  </si>
  <si>
    <t>tr|A0A183X4K2|A0A183X4K2_TRIRE   1/1     209   269 ..</t>
  </si>
  <si>
    <t>tr|A0A183QRS8|A0A183QRS8_9TREM   1/1      54   114 ..</t>
  </si>
  <si>
    <t>tr|A0A1I8MGC6|A0A1I8MGC6_MUSDO   1/1    1025  1085 ..</t>
  </si>
  <si>
    <t>tr|T1PIP7|T1PIP7_MUSDO           1/1     992  1052 ..</t>
  </si>
  <si>
    <t>tr|A0A1A8PVK5|A0A1A8PVK5_9TELE   1/1    1346  1407 ..</t>
  </si>
  <si>
    <t>tr|A0A1A8MKN0|A0A1A8MKN0_9TELE   1/1    1265  1326 ..</t>
  </si>
  <si>
    <t>tr|A0A1A8QH78|A0A1A8QH78_9TELE   1/1    1596  1657 ..</t>
  </si>
  <si>
    <t>tr|A0A1B0FJ93|A0A1B0FJ93_GLOMM   1/1     904   964 ..</t>
  </si>
  <si>
    <t>tr|A0A1A9UXV5|A0A1A9UXV5_GLOAU   1/1     928   988 ..</t>
  </si>
  <si>
    <t>tr|W5L830|W5L830_ASTMX           1/1     142   202 ..</t>
  </si>
  <si>
    <t>tr|A0A1J6JHY6|A0A1J6JHY6_NICAT   1/1     278   338 ..</t>
  </si>
  <si>
    <t>tr|A0A091L551|A0A091L551_CATAU   1/1     206   266 ..</t>
  </si>
  <si>
    <t>tr|A0A1S4A0R5|A0A1S4A0R5_TOBAC   1/1     278   338 ..</t>
  </si>
  <si>
    <t>tr|A0A1J6I703|A0A1J6I703_NICAT   1/1     279   339 ..</t>
  </si>
  <si>
    <t>tr|A0A1S4AJ61|A0A1S4AJ61_TOBAC   1/1     278   338 ..</t>
  </si>
  <si>
    <t>tr|D7SXT2|D7SXT2_VITVI           1/1     302   363 ..</t>
  </si>
  <si>
    <t>tr|A0A1A9WS80|A0A1A9WS80_9MUSC   1/1     926   986 ..</t>
  </si>
  <si>
    <t>tr|A0A1S2XIQ2|A0A1S2XIQ2_CICAR   1/1     267   327 ..</t>
  </si>
  <si>
    <t>tr|A0A1A7YIW9|A0A1A7YIW9_9TELE   1/1    1739  1800 ..</t>
  </si>
  <si>
    <t>tr|A0A093CH37|A0A093CH37_TAUER   1/1     197   257 ..</t>
  </si>
  <si>
    <t>tr|A0A091PFF7|A0A091PFF7_APAVI   1/1     464   524 ..</t>
  </si>
  <si>
    <t>tr|C1N7G1|C1N7G1_MICPC           1/1     359   420 ..</t>
  </si>
  <si>
    <t>tr|A0A1I8NNP6|A0A1I8NNP6_STOCA   1/1     978  1038 ..</t>
  </si>
  <si>
    <t>tr|A0A0H5R592|A0A0H5R592_9EUKA   1/1     184   244 ..</t>
  </si>
  <si>
    <t>tr|A0A0P7WXR2|A0A0P7WXR2_9TELE   1/1     780   840 ..</t>
  </si>
  <si>
    <t>tr|A0A1A9TNJ5|A0A1A9TNJ5_ANOST   1/1     993  1053 ..</t>
  </si>
  <si>
    <t>tr|A0A182YL34|A0A182YL34_ANOST   1/1     870   930 ..</t>
  </si>
  <si>
    <t>tr|A0A0P7V7E3|A0A0P7V7E3_9TELE   1/1     567   627 ..</t>
  </si>
  <si>
    <t>tr|A0A087Y972|A0A087Y972_POEFO   1/1     580   640 ..</t>
  </si>
  <si>
    <t>sp|Q6FQ55|ECO1_CANGA             1/1     189   249 ..</t>
  </si>
  <si>
    <t>tr|A0A0W0CZV7|A0A0W0CZV7_CANGB   1/1     189   249 ..</t>
  </si>
  <si>
    <t>tr|A0A1A9Z3L4|A0A1A9Z3L4_GLOPL   1/1     904   964 ..</t>
  </si>
  <si>
    <t>tr|X1WEK0|X1WEK0_DANRE           1/1     857   917 ..</t>
  </si>
  <si>
    <t>tr|E7FA81|E7FA81_DANRE           1/1     859   919 ..</t>
  </si>
  <si>
    <t>tr|A0A182T3L3|A0A182T3L3_9DIPT   1/1     245   305 ..</t>
  </si>
  <si>
    <t>tr|A0A067C8X1|A0A067C8X1_SAPPC   1/1     184   240 ..</t>
  </si>
  <si>
    <t>tr|W0TB84|W0TB84_KLUMA           1/1     178   238 ..</t>
  </si>
  <si>
    <t>tr|W5AR09|W5AR09_WHEAT           1/1     240   300 ..</t>
  </si>
  <si>
    <t>tr|M1BX86|M1BX86_SOLTU           1/1     287   347 ..</t>
  </si>
  <si>
    <t>tr|G3NK86|G3NK86_GASAC           1/1      97   157 ..</t>
  </si>
  <si>
    <t>tr|A0A067KIR4|A0A067KIR4_JATCU   1/1     292   352 ..</t>
  </si>
  <si>
    <t>tr|W0VS49|W0VS49_ZYGBA           1/1     187   247 ..</t>
  </si>
  <si>
    <t>tr|A0A099NXU0|A0A099NXU0_PICKU   1/1     186   246 ..</t>
  </si>
  <si>
    <t>tr|A0A060WBV7|A0A060WBV7_ONCMY   1/1     615   675 ..</t>
  </si>
  <si>
    <t>tr|A0A1L8GCA5|A0A1L8GCA5_XENLA   1/1     638   698 ..</t>
  </si>
  <si>
    <t>tr|A0A177UGN0|A0A177UGN0_9BASI   1/1    1662  1732 ..</t>
  </si>
  <si>
    <t>tr|A0A177V985|A0A177V985_9BASI   1/1    1647  1717 ..</t>
  </si>
  <si>
    <t>tr|F6WCQ3|F6WCQ3_MONDO           1/1     541   601 ..</t>
  </si>
  <si>
    <t>tr|B9T2S8|B9T2S8_RICCO           1/1     296   356 ..</t>
  </si>
  <si>
    <t>tr|A0A1Q3EY59|A0A1Q3EY59_CULTA   1/1     778   838 ..</t>
  </si>
  <si>
    <t>tr|A0A1Q3EXX9|A0A1Q3EXX9_CULTA   1/1     764   824 ..</t>
  </si>
  <si>
    <t>tr|A0A1Q3EYE8|A0A1Q3EYE8_CULTA   1/1     765   825 ..</t>
  </si>
  <si>
    <t>tr|A0A1S3Q8I2|A0A1S3Q8I2_SALSA   1/1    1904  1964 ..</t>
  </si>
  <si>
    <t>tr|A0A1S3QA56|A0A1S3QA56_SALSA   1/1    1853  1913 ..</t>
  </si>
  <si>
    <t>tr|A0A1S3Q8I8|A0A1S3Q8I8_SALSA   1/1    1850  1910 ..</t>
  </si>
  <si>
    <t>tr|A0A1S3Q8I5|A0A1S3Q8I5_SALSA   1/1    1853  1913 ..</t>
  </si>
  <si>
    <t>tr|A0A1S3Q8L4|A0A1S3Q8L4_SALSA   1/1    1850  1910 ..</t>
  </si>
  <si>
    <t>tr|A0A1S3Q8R3|A0A1S3Q8R3_SALSA   1/1    1749  1809 ..</t>
  </si>
  <si>
    <t>tr|A0A1S3Q8Q8|A0A1S3Q8Q8_SALSA   1/1    1854  1914 ..</t>
  </si>
  <si>
    <t>tr|A0A1E1WX75|A0A1E1WX75_9ACAR   1/1     107   167 ..</t>
  </si>
  <si>
    <t>tr|A0A067RNT1|A0A067RNT1_ZOONE   1/1     381   441 ..</t>
  </si>
  <si>
    <t>tr|A0A177UQ10|A0A177UQ10_9BASI   1/1    1647  1716 ..</t>
  </si>
  <si>
    <t>tr|A0A177TXG0|A0A177TXG0_9BASI   1/1    1646  1715 ..</t>
  </si>
  <si>
    <t>tr|A0A0M5J3Q3|A0A0M5J3Q3_DROBS   1/1     766   826 ..</t>
  </si>
  <si>
    <t>tr|D7FTU4|D7FTU4_ECTSI           1/1     795   855 ..</t>
  </si>
  <si>
    <t>tr|A0A1S3NDE8|A0A1S3NDE8_SALSA   1/1    1750  1810 ..</t>
  </si>
  <si>
    <t>tr|A0A1S3NDR1|A0A1S3NDR1_SALSA   1/1    1532  1592 ..</t>
  </si>
  <si>
    <t>tr|B3NFF2|B3NFF2_DROER           1/1     971  1031 ..</t>
  </si>
  <si>
    <t>tr|A0A1Q3AI40|A0A1Q3AI40_ZYGRO   1/1     185   245 ..</t>
  </si>
  <si>
    <t>tr|A0A060W8Z8|A0A060W8Z8_ONCMY   1/1    1388  1448 ..</t>
  </si>
  <si>
    <t>tr|T0R3I3|T0R3I3_9STRA           1/1     184   240 ..</t>
  </si>
  <si>
    <t>tr|Q174V9|Q174V9_AEDAE           1/1     359   419 ..</t>
  </si>
  <si>
    <t>tr|M3AKK9|M3AKK9_PSEFD           1/1     184   244 ..</t>
  </si>
  <si>
    <t>tr|W0W457|W0W457_ZYGBA           1/1     187   247 ..</t>
  </si>
  <si>
    <t>tr|S6EWS0|S6EWS0_ZYGB2           1/1     187   247 ..</t>
  </si>
  <si>
    <t>tr|A0A061BB42|A0A061BB42_CYBFA   1/1     223   283 ..</t>
  </si>
  <si>
    <t>tr|F7EEG8|F7EEG8_ORNAN           1/1     580   640 ..</t>
  </si>
  <si>
    <t>tr|A0A0L0SP22|A0A0L0SP22_ALLMA   1/1     408   466 ..</t>
  </si>
  <si>
    <t>tr|A0A0D2SY66|A0A0D2SY66_GOSRA   1/1     287   347 ..</t>
  </si>
  <si>
    <t>tr|B5X1R1|B5X1R1_SALSA           1/1     562   622 ..</t>
  </si>
  <si>
    <t>tr|A0A1A8KTX0|A0A1A8KTX0_NOTKU   1/1    1429  1489 ..</t>
  </si>
  <si>
    <t>tr|A0A1A8I1V1|A0A1A8I1V1_NOTKU   1/1    1752  1812 ..</t>
  </si>
  <si>
    <t>tr|A0A182GX38|A0A182GX38_AEDAL   1/1     832   892 ..</t>
  </si>
  <si>
    <t>tr|A0A182G5A1|A0A182G5A1_AEDAL   1/1     822   882 ..</t>
  </si>
  <si>
    <t>tr|G3HNI8|G3HNI8_CRIGR           1/1     412   472 ..</t>
  </si>
  <si>
    <t>tr|A0A093JCJ7|A0A093JCJ7_EURHL   1/1     196   256 ..</t>
  </si>
  <si>
    <t>tr|I3LWR5|I3LWR5_ICTTR           1/1     537   597 ..</t>
  </si>
  <si>
    <t>tr|B6QT35|B6QT35_TALMQ           1/1     351   412 ..</t>
  </si>
  <si>
    <t>tr|A0A093VB83|A0A093VB83_TALMA   1/1     351   412 ..</t>
  </si>
  <si>
    <t>tr|K4AST2|K4AST2_SOLLC           1/1     287   347 ..</t>
  </si>
  <si>
    <t>tr|A0A0R3U806|A0A0R3U806_9CEST   1/1     180   241 ..</t>
  </si>
  <si>
    <t>tr|A0A0A1WQ91|A0A0A1WQ91_BACCU   1/1     892   952 ..</t>
  </si>
  <si>
    <t>tr|A0A1G4MFC4|A0A1G4MFC4_LACFM   1/1     216   276 ..</t>
  </si>
  <si>
    <t>tr|A0A0Q9X1F5|A0A0Q9X1F5_DROWI   1/1     624   684 ..</t>
  </si>
  <si>
    <t>tr|G3BE13|G3BE13_CANTC           1/1     188   248 ..</t>
  </si>
  <si>
    <t>tr|A0A183AJI6|A0A183AJI6_9TREM   1/1     121   182 ..</t>
  </si>
  <si>
    <t>tr|F0WGL6|F0WGL6_9STRA           1/1     184   244 ..</t>
  </si>
  <si>
    <t>tr|K4B3P6|K4B3P6_SOLLC           1/1     263   323 ..</t>
  </si>
  <si>
    <t>tr|A0A1S2ZCM4|A0A1S2ZCM4_ERIEU   1/1     516   576 ..</t>
  </si>
  <si>
    <t>tr|A0A060WDR1|A0A060WDR1_ONCMY   1/1     734   794 ..</t>
  </si>
  <si>
    <t>tr|A0A1E5RZN0|A0A1E5RZN0_9ASCO   1/1     206   266 ..</t>
  </si>
  <si>
    <t>tr|M8AX61|M8AX61_AEGTA           1/1     240   300 ..</t>
  </si>
  <si>
    <t>tr|A0A1D5UJY1|A0A1D5UJY1_WHEAT   1/1     240   300 ..</t>
  </si>
  <si>
    <t>tr|A0A034VZM9|A0A034VZM9_BACDO   1/1     888   948 ..</t>
  </si>
  <si>
    <t>tr|A0A0K8W6M7|A0A0K8W6M7_BACLA   1/1     892   952 ..</t>
  </si>
  <si>
    <t>tr|B3M570|B3M570_DROAN           1/1     874   934 ..</t>
  </si>
  <si>
    <t>tr|M7Z709|M7Z709_TRIUA           1/1     241   301 ..</t>
  </si>
  <si>
    <t>tr|G1SY73|G1SY73_RABIT           1/1     540   600 ..</t>
  </si>
  <si>
    <t>tr|G3X238|G3X238_SARHA           1/1     445   505 ..</t>
  </si>
  <si>
    <t>tr|G3X237|G3X237_SARHA           1/1     556   616 ..</t>
  </si>
  <si>
    <t>tr|G5BTS0|G5BTS0_HETGA           1/1     716   776 ..</t>
  </si>
  <si>
    <t>tr|A0A0P6K3T8|A0A0P6K3T8_HETGA   1/1     764   824 ..</t>
  </si>
  <si>
    <t>tr|A0A093FS39|A0A093FS39_GAVST   1/1     471   531 ..</t>
  </si>
  <si>
    <t>tr|T2MCU2|T2MCU2_HYDVU           1/1     420   480 ..</t>
  </si>
  <si>
    <t>sp|Q8CIB9|ESCO2_MOUSE            1/1     523   583 ..</t>
  </si>
  <si>
    <t>tr|A0A091E410|A0A091E410_FUKDA   1/1     536   596 ..</t>
  </si>
  <si>
    <t>tr|S4NNJ0|S4NNJ0_9NEOP           1/1      26    86 ..</t>
  </si>
  <si>
    <t>tr|H0VHS3|H0VHS3_CAVPO           1/1     169   229 ..</t>
  </si>
  <si>
    <t>tr|C5E1R1|C5E1R1_ZYGRC           1/1     185   245 ..</t>
  </si>
  <si>
    <t>tr|A0A1Q3A4H8|A0A1Q3A4H8_ZYGRO   1/1     185   245 ..</t>
  </si>
  <si>
    <t>tr|U9UR48|U9UR48_RHIID           1/1     319   377 ..</t>
  </si>
  <si>
    <t>tr|A0A0P6JDK7|A0A0P6JDK7_HETGA   1/1     547   607 ..</t>
  </si>
  <si>
    <t>tr|G5BY85|G5BY85_HETGA           1/1     422   482 ..</t>
  </si>
  <si>
    <t>tr|H0WAG7|H0WAG7_CAVPO           1/1     531   591 ..</t>
  </si>
  <si>
    <t>tr|A0A0F4GUP6|A0A0F4GUP6_9PEZI   1/1     315   387 ..</t>
  </si>
  <si>
    <t>tr|A0A067FTD5|A0A067FTD5_CITSI   1/1      99   159 ..</t>
  </si>
  <si>
    <t>tr|V4SRH6|V4SRH6_9ROSI           1/1     274   334 ..</t>
  </si>
  <si>
    <t>tr|A0A1D5U076|A0A1D5U076_WHEAT   1/1     240   300 ..</t>
  </si>
  <si>
    <t>tr|B4HAU0|B4HAU0_DROPE           1/1     319   379 ..</t>
  </si>
  <si>
    <t>tr|Q29E75|Q29E75_DROPS           1/1     803   863 ..</t>
  </si>
  <si>
    <t>tr|A0A091D4V0|A0A091D4V0_FUKDA   1/1     756   816 ..</t>
  </si>
  <si>
    <t>tr|H0X5M0|H0X5M0_OTOGA           1/1     536   596 ..</t>
  </si>
  <si>
    <t>tr|W5PZN9|W5PZN9_SHEEP           1/1     665   725 ..</t>
  </si>
  <si>
    <t>tr|L8IA00|L8IA00_9CETA           1/1     522   582 ..</t>
  </si>
  <si>
    <t>tr|F6PHB0|F6PHB0_HORSE           1/1     541   601 ..</t>
  </si>
  <si>
    <t>tr|A6QNP8|A6QNP8_BOVIN           1/1     541   601 ..</t>
  </si>
  <si>
    <t>tr|A0A0H4PMF2|A0A0H4PMF2_CAPHI   1/1     541   601 ..</t>
  </si>
  <si>
    <t>tr|G8ZT58|G8ZT58_TORDC           1/1     192   252 ..</t>
  </si>
  <si>
    <t>tr|F4PCL1|F4PCL1_BATDJ           1/1     187   247 ..</t>
  </si>
  <si>
    <t>tr|B3RRD3|B3RRD3_TRIAD           1/1     173   233 ..</t>
  </si>
  <si>
    <t>tr|H2PPX2|H2PPX2_PONAB           1/1     531   591 ..</t>
  </si>
  <si>
    <t>tr|M3WKP5|M3WKP5_FELCA           1/1     533   593 ..</t>
  </si>
  <si>
    <t>tr|A8QZK6|A8QZK6_XENLA           1/1     633   693 ..</t>
  </si>
  <si>
    <t>tr|Q4KLP7|Q4KLP7_XENLA           1/1     571   631 ..</t>
  </si>
  <si>
    <t>tr|A0A1D5NYS5|A0A1D5NYS5_CHICK   1/1     181   241 ..</t>
  </si>
  <si>
    <t>tr|F1NGQ2|F1NGQ2_CHICK           1/1     573   633 ..</t>
  </si>
  <si>
    <t>tr|G1NMV2|G1NMV2_MELGA           1/1     522   582 ..</t>
  </si>
  <si>
    <t>tr|E5LEW8|E5LEW8_XENLA           1/1     895   955 ..</t>
  </si>
  <si>
    <t>tr|A8QZK7|A8QZK7_XENLA           1/1     196   256 ..</t>
  </si>
  <si>
    <t>tr|F7ERF6|F7ERF6_XENTR           1/1     194   254 ..</t>
  </si>
  <si>
    <t>tr|K7FNJ4|K7FNJ4_PELSI           1/1     944  1004 ..</t>
  </si>
  <si>
    <t>tr|A0A0D9W6R6|A0A0D9W6R6_9ORYZ   1/1     250   310 ..</t>
  </si>
  <si>
    <t>sp|Q56NI9|ESCO2_HUMAN            1/1     532   592 ..</t>
  </si>
  <si>
    <t>tr|H2QVY3|H2QVY3_PANTR           1/1     532   592 ..</t>
  </si>
  <si>
    <t>tr|A0A0D9RTV4|A0A0D9RTV4_CHLSB   1/1     531   591 ..</t>
  </si>
  <si>
    <t>tr|A0A096MP47|A0A096MP47_PAPAN   1/1     531   591 ..</t>
  </si>
  <si>
    <t>tr|F7FUZ4|F7FUZ4_MACMU           1/1     531   591 ..</t>
  </si>
  <si>
    <t>tr|G3SN81|G3SN81_LOXAF           1/1     549   609 ..</t>
  </si>
  <si>
    <t>tr|M3ZAI6|M3ZAI6_NOMLE           1/1     531   591 ..</t>
  </si>
  <si>
    <t>tr|G1S3H2|G1S3H2_NOMLE           1/1     558   618 ..</t>
  </si>
  <si>
    <t>tr|G3R2L3|G3R2L3_GORGO           1/1     532   592 ..</t>
  </si>
  <si>
    <t>tr|F6W8G1|F6W8G1_CALJA           1/1     532   592 ..</t>
  </si>
  <si>
    <t>tr|G7N0S2|G7N0S2_MACMU           1/1     531   591 ..</t>
  </si>
  <si>
    <t>tr|H9Z5Q4|H9Z5Q4_MACMU           1/1     531   591 ..</t>
  </si>
  <si>
    <t>tr|F6XFN9|F6XFN9_CALJA           1/1     532   592 ..</t>
  </si>
  <si>
    <t>tr|G7PCZ0|G7PCZ0_MACFA           1/1     531   591 ..</t>
  </si>
  <si>
    <t>tr|G7IMD6|G7IMD6_MEDTR           1/1     262   322 ..</t>
  </si>
  <si>
    <t>tr|A0A0E0HDN7|A0A0E0HDN7_ORYNI   1/1     266   326 ..</t>
  </si>
  <si>
    <t>tr|A0A0E0HDN9|A0A0E0HDN9_ORYNI   1/1     372   432 ..</t>
  </si>
  <si>
    <t>tr|A0A0E0HDN8|A0A0E0HDN8_ORYNI   1/1     356   416 ..</t>
  </si>
  <si>
    <t>tr|A0A087Y762|A0A087Y762_POEFO   1/1     305   365 ..</t>
  </si>
  <si>
    <t>tr|M3ZIN7|M3ZIN7_XIPMA           1/1     194   254 ..</t>
  </si>
  <si>
    <t>tr|B4PK59|B4PK59_DROYA           1/1     991  1051 ..</t>
  </si>
  <si>
    <t>tr|A0A0E0CGW2|A0A0E0CGW2_9ORYZ   1/1     267   327 ..</t>
  </si>
  <si>
    <t>tr|A0A0E0CGW3|A0A0E0CGW3_9ORYZ   1/1     251   311 ..</t>
  </si>
  <si>
    <t>tr|A0A0E0CGW1|A0A0E0CGW1_9ORYZ   1/1     283   343 ..</t>
  </si>
  <si>
    <t>tr|F1PA26|F1PA26_CANLF           1/1     533   593 ..</t>
  </si>
  <si>
    <t>tr|J9NWF6|J9NWF6_CANLF           1/1     529   589 ..</t>
  </si>
  <si>
    <t>tr|A0A0S7L0V9|A0A0S7L0V9_9TELE   1/1     144   204 ..</t>
  </si>
  <si>
    <t>tr|A0A0S7EHU8|A0A0S7EHU8_9TELE   1/1     314   374 ..</t>
  </si>
  <si>
    <t>tr|A0A0S7EL92|A0A0S7EL92_9TELE   1/1     307   367 ..</t>
  </si>
  <si>
    <t>tr|A0A0S7L016|A0A0S7L016_9TELE   1/1     142   202 ..</t>
  </si>
  <si>
    <t>tr|L5L379|L5L379_PTEAL           1/1     543   603 ..</t>
  </si>
  <si>
    <t>tr|A0A0G4ISW4|A0A0G4ISW4_PLABS   1/1     190   250 ..</t>
  </si>
  <si>
    <t>tr|A0A096MJS9|A0A096MJS9_RAT     1/1     526   586 ..</t>
  </si>
  <si>
    <t>tr|D4ABF1|D4ABF1_RAT             1/1     525   585 ..</t>
  </si>
  <si>
    <t>tr|A0A0G2K4A1|A0A0G2K4A1_RAT     1/1     518   578 ..</t>
  </si>
  <si>
    <t>tr|G1KH60|G1KH60_ANOCA           1/1     920   980 ..</t>
  </si>
  <si>
    <t>tr|E2RIV6|E2RIV6_CANLF           1/1     774   834 ..</t>
  </si>
  <si>
    <t>tr|A0A078FK87|A0A078FK87_BRANA   1/1     276   336 ..</t>
  </si>
  <si>
    <t>tr|H2S5Q5|H2S5Q5_TAKRU           1/1     505   565 ..</t>
  </si>
  <si>
    <t>tr|A7RM24|A7RM24_NEMVE           1/1     153   213 ..</t>
  </si>
  <si>
    <t>tr|A0A182S084|A0A182S084_ANOFN   1/1     698   758 ..</t>
  </si>
  <si>
    <t>tr|R0H0J0|R0H0J0_9BRAS           1/1     270   332 ..</t>
  </si>
  <si>
    <t>tr|A0A163CNN0|A0A163CNN0_DIDRA   1/1     331   391 ..</t>
  </si>
  <si>
    <t>tr|Q0DIM8|Q0DIM8_ORYSJ           1/1     256   316 ..</t>
  </si>
  <si>
    <t>tr|B7F8Z9|B7F8Z9_ORYSJ           1/1     256   316 ..</t>
  </si>
  <si>
    <t>tr|I1PMP8|I1PMP8_ORYGL           1/1     256   316 ..</t>
  </si>
  <si>
    <t>tr|I1R302|I1R302_ORYGL           1/1     272   332 ..</t>
  </si>
  <si>
    <t>tr|I1PV35|I1PV35_ORYGL           1/1     256   316 ..</t>
  </si>
  <si>
    <t>tr|A0A0D9ZMP7|A0A0D9ZMP7_9ORYZ   1/1     248   308 ..</t>
  </si>
  <si>
    <t>tr|A0A0D9ZMP8|A0A0D9ZMP8_9ORYZ   1/1     264   324 ..</t>
  </si>
  <si>
    <t>tr|A0A0D9ZMP5|A0A0D9ZMP5_9ORYZ   1/1     268   328 ..</t>
  </si>
  <si>
    <t>tr|A0A0D3FXI8|A0A0D3FXI8_9ORYZ   1/1     358   418 ..</t>
  </si>
  <si>
    <t>tr|A0A0D3FXJ0|A0A0D3FXJ0_9ORYZ   1/1     264   324 ..</t>
  </si>
  <si>
    <t>tr|A0A0D9ZMP9|A0A0D9ZMP9_9ORYZ   1/1     264   324 ..</t>
  </si>
  <si>
    <t>tr|A0A0D3FXI9|A0A0D3FXI9_9ORYZ   1/1     248   308 ..</t>
  </si>
  <si>
    <t>tr|B8AXP9|B8AXP9_ORYSI           1/1     256   316 ..</t>
  </si>
  <si>
    <t>tr|B9FFX8|B9FFX8_ORYSJ           1/1     248   308 ..</t>
  </si>
  <si>
    <t>tr|Q0JC07|Q0JC07_ORYSJ           1/1     120   180 ..</t>
  </si>
  <si>
    <t>tr|A0A0E0PLQ7|A0A0E0PLQ7_ORYRU   1/1     192   252 ..</t>
  </si>
  <si>
    <t>tr|A0A0E0PB36|A0A0E0PB36_ORYRU   1/1     273   333 ..</t>
  </si>
  <si>
    <t>tr|A0A0E0PB34|A0A0E0PB34_ORYRU   1/1     257   317 ..</t>
  </si>
  <si>
    <t>tr|A0A0E0PB35|A0A0E0PB35_ORYRU   1/1     226   286 ..</t>
  </si>
  <si>
    <t>tr|A0A0E0PLQ6|A0A0E0PLQ6_ORYRU   1/1     300   360 ..</t>
  </si>
  <si>
    <t>tr|A0A0E0PB33|A0A0E0PB33_ORYRU   1/1     302   362 ..</t>
  </si>
  <si>
    <t>tr|A0A0P5NKR8|A0A0P5NKR8_9CRUS   1/1     609   669 ..</t>
  </si>
  <si>
    <t>tr|A0A0P6CM06|A0A0P6CM06_9CRUS   1/1     429   489 ..</t>
  </si>
  <si>
    <t>tr|A0A0P6I4Y2|A0A0P6I4Y2_9CRUS   1/1     642   702 ..</t>
  </si>
  <si>
    <t>tr|A0A0P5GCV3|A0A0P5GCV3_9CRUS   1/1     555   615 ..</t>
  </si>
  <si>
    <t>tr|A0A164MYY9|A0A164MYY9_9CRUS   1/1     600   660 ..</t>
  </si>
  <si>
    <t>tr|A0A0P4XLB1|A0A0P4XLB1_9CRUS   1/1     608   668 ..</t>
  </si>
  <si>
    <t>tr|A0A0N7ZTI9|A0A0N7ZTI9_9CRUS   1/1     392   452 ..</t>
  </si>
  <si>
    <t>tr|A0A0P6C0P5|A0A0P6C0P5_9CRUS   1/1     668   728 ..</t>
  </si>
  <si>
    <t>tr|A0A0N8BMK1|A0A0N8BMK1_9CRUS   1/1     609   669 ..</t>
  </si>
  <si>
    <t>tr|A0A0P5SRC5|A0A0P5SRC5_9CRUS   1/1     429   489 ..</t>
  </si>
  <si>
    <t>tr|A0A0P5VL81|A0A0P5VL81_9CRUS   1/1     644   704 ..</t>
  </si>
  <si>
    <t>tr|M7C1W5|M7C1W5_CHEMY           1/1    1320  1380 ..</t>
  </si>
  <si>
    <t>tr|R4XHG2|R4XHG2_TAPDE           1/1     182   242 ..</t>
  </si>
  <si>
    <t>tr|A0A024TLT3|A0A024TLT3_9STRA   1/1     206   266 ..</t>
  </si>
  <si>
    <t>tr|M3ZVW0|M3ZVW0_XIPMA           1/1     195   255 ..</t>
  </si>
  <si>
    <t>tr|A0A146YBS7|A0A146YBS7_FUNHE   1/1    1810  1870 ..</t>
  </si>
  <si>
    <t>tr|A0A146YBQ3|A0A146YBQ3_FUNHE   1/1    3609  3669 ..</t>
  </si>
  <si>
    <t>tr|A0A146YBR7|A0A146YBR7_FUNHE   1/1    2701  2761 ..</t>
  </si>
  <si>
    <t>tr|A0A146YDX7|A0A146YDX7_FUNHE   1/1    3186  3246 ..</t>
  </si>
  <si>
    <t>tr|A0A146YBN4|A0A146YBN4_FUNHE   1/1    2482  2542 ..</t>
  </si>
  <si>
    <t>tr|A0A146YD93|A0A146YD93_FUNHE   1/1    2217  2277 ..</t>
  </si>
  <si>
    <t>tr|W4YU48|W4YU48_STRPU           1/1     713   773 ..</t>
  </si>
  <si>
    <t>tr|A0A0D9UWV1|A0A0D9UWV1_9ORYZ   1/1     252   312 ..</t>
  </si>
  <si>
    <t>tr|A0A1S3K8R2|A0A1S3K8R2_LINUN   1/1     616   676 ..</t>
  </si>
  <si>
    <t>tr|A0A1S3K7H7|A0A1S3K7H7_LINUN   1/1     120   180 ..</t>
  </si>
  <si>
    <t>tr|A0A182ILH5|A0A182ILH5_9DIPT   1/1     851   911 ..</t>
  </si>
  <si>
    <t>tr|L5LTN1|L5LTN1_MYODS           1/1     451   511 ..</t>
  </si>
  <si>
    <t>tr|S7MWY0|S7MWY0_MYOBR           1/1     440   500 ..</t>
  </si>
  <si>
    <t>tr|G1P7T3|G1P7T3_MYOLU           1/1     547   607 ..</t>
  </si>
  <si>
    <t>tr|G8JPZ0|G8JPZ0_ERECY           1/1     197   257 ..</t>
  </si>
  <si>
    <t>tr|E5RV89|E5RV89_ORYLA           1/1     460   520 ..</t>
  </si>
  <si>
    <t>tr|A0A0L8GNP4|A0A0L8GNP4_OCTBM   1/1     550   610 ..</t>
  </si>
  <si>
    <t>tr|A0A0P1BGU2|A0A0P1BGU2_9BASI   1/1    1499  1568 ..</t>
  </si>
  <si>
    <t>tr|A0A1E3PMF5|A0A1E3PMF5_9ASCO   1/1     135   193 .]</t>
  </si>
  <si>
    <t>tr|C5E3G0|C5E3G0_LACTC           1/1     213   273 ..</t>
  </si>
  <si>
    <t>tr|F6S4S7|F6S4S7_XENTR           1/1     628   688 ..</t>
  </si>
  <si>
    <t>tr|B2GUD0|B2GUD0_XENTR           1/1     701   761 ..</t>
  </si>
  <si>
    <t>tr|F7CI39|F7CI39_XENTR           1/1     628   688 ..</t>
  </si>
  <si>
    <t>tr|A0A0Q3R605|A0A0Q3R605_AMAAE   1/1     526   586 ..</t>
  </si>
  <si>
    <t>tr|A0A093IKE7|A0A093IKE7_FULGA   1/1     478   538 ..</t>
  </si>
  <si>
    <t>tr|A0A1E4RU29|A0A1E4RU29_CYBJA   1/1     190   251 ..</t>
  </si>
  <si>
    <t>tr|A0A0H5C8D8|A0A0H5C8D8_CYBJA   1/1     190   251 ..</t>
  </si>
  <si>
    <t>tr|A0A1G4K5C8|A0A1G4K5C8_9SACH   1/1     211   271 ..</t>
  </si>
  <si>
    <t>tr|A0A182HH54|A0A182HH54_ANOAR   1/1    1092  1152 ..</t>
  </si>
  <si>
    <t>tr|F7G2X3|F7G2X3_MONDO           1/1     992  1052 ..</t>
  </si>
  <si>
    <t>tr|F7G2W9|F7G2W9_MONDO           1/1     994  1054 ..</t>
  </si>
  <si>
    <t>tr|R7VSR6|R7VSR6_COLLI           1/1     156   216 ..</t>
  </si>
  <si>
    <t>tr|G1KZU6|G1KZU6_AILME           1/1     543   603 ..</t>
  </si>
  <si>
    <t>tr|D2GZ59|D2GZ59_AILME           1/1     517   577 ..</t>
  </si>
  <si>
    <t>sp|Q5FWF5|ESCO1_HUMAN            1/1     766   826 ..</t>
  </si>
  <si>
    <t>tr|A0A0D9RYI7|A0A0D9RYI7_CHLSB   1/1     766   826 ..</t>
  </si>
  <si>
    <t>tr|G1SXH8|G1SXH8_RABIT           1/1     769   829 ..</t>
  </si>
  <si>
    <t>tr|M3WGS0|M3WGS0_FELCA           1/1     770   830 ..</t>
  </si>
  <si>
    <t>tr|S7MN57|S7MN57_MYOBR           1/1     765   825 ..</t>
  </si>
  <si>
    <t>tr|S9XKG7|S9XKG7_CAMFR           1/1     476   536 ..</t>
  </si>
  <si>
    <t>tr|M3Y2F5|M3Y2F5_MUSPF           1/1     771   831 ..</t>
  </si>
  <si>
    <t>tr|L9KLE2|L9KLE2_TUPCH           1/1     769   829 ..</t>
  </si>
  <si>
    <t>tr|L8ID77|L8ID77_9CETA           1/1     767   827 ..</t>
  </si>
  <si>
    <t>tr|K9KFB8|K9KFB8_HORSE           1/1      35    95 ..</t>
  </si>
  <si>
    <t>tr|A0A1S2ZS59|A0A1S2ZS59_ERIEU   1/1     769   829 ..</t>
  </si>
  <si>
    <t>tr|F6V8S3|F6V8S3_HORSE           1/1     772   832 ..</t>
  </si>
  <si>
    <t>tr|A0A1S3WBY9|A0A1S3WBY9_ERIEU   1/1     828   888 ..</t>
  </si>
  <si>
    <t>tr|G3TR44|G3TR44_LOXAF           1/1     268   328 ..</t>
  </si>
  <si>
    <t>tr|G3TYT1|G3TYT1_LOXAF           1/1     772   832 ..</t>
  </si>
  <si>
    <t>tr|F6PGZ5|F6PGZ5_ORNAN           1/1     189   249 ..</t>
  </si>
  <si>
    <t>tr|G1R536|G1R536_NOMLE           1/1     766   826 ..</t>
  </si>
  <si>
    <t>sp|Q69Z69|ESCO1_MOUSE            1/1     769   829 ..</t>
  </si>
  <si>
    <t>tr|M1EL74|M1EL74_MUSPF           1/1     804   864 ..</t>
  </si>
  <si>
    <t>tr|A0A093Q6U1|A0A093Q6U1_9PASS   1/1     779   839 ..</t>
  </si>
  <si>
    <t>tr|A0A093P7I3|A0A093P7I3_PYGAD   1/1     779   839 ..</t>
  </si>
  <si>
    <t>tr|A0A151NFA6|A0A151NFA6_ALLMI   1/1     341   401 ..</t>
  </si>
  <si>
    <t>tr|A0A091T9H8|A0A091T9H8_PHALP   1/1     771   831 ..</t>
  </si>
  <si>
    <t>tr|A0A091P6R8|A0A091P6R8_LEPDC   1/1     779   839 ..</t>
  </si>
  <si>
    <t>tr|A0A091NNC3|A0A091NNC3_APAVI   1/1     773   833 ..</t>
  </si>
  <si>
    <t>tr|A0A0A0AJD1|A0A0A0AJD1_CHAVO   1/1     779   839 ..</t>
  </si>
  <si>
    <t>tr|A0A093BRK3|A0A093BRK3_9AVES   1/1     776   836 ..</t>
  </si>
  <si>
    <t>tr|A0A0C4DH04|A0A0C4DH04_HUMAN   1/1      98   158 ..</t>
  </si>
  <si>
    <t>tr|A0A091VLB4|A0A091VLB4_NIPNI   1/1     779   839 ..</t>
  </si>
  <si>
    <t>tr|A0A093HCJ3|A0A093HCJ3_STRCA   1/1     775   835 ..</t>
  </si>
  <si>
    <t>tr|A0A091GUX4|A0A091GUX4_9AVES   1/1     775   835 ..</t>
  </si>
  <si>
    <t>tr|A0A091I910|A0A091I910_CALAN   1/1     773   833 ..</t>
  </si>
  <si>
    <t>tr|A0A091U9N6|A0A091U9N6_PHORB   1/1     779   839 ..</t>
  </si>
  <si>
    <t>tr|A0A091RU94|A0A091RU94_NESNO   1/1     776   836 ..</t>
  </si>
  <si>
    <t>tr|A0A0Q3PM32|A0A0Q3PM32_AMAAE   1/1     791   851 ..</t>
  </si>
  <si>
    <t>tr|U3JUH9|U3JUH9_FICAL           1/1     777   837 ..</t>
  </si>
  <si>
    <t>tr|A0A091MCH8|A0A091MCH8_9PASS   1/1     783   843 ..</t>
  </si>
  <si>
    <t>tr|A0A093IFP3|A0A093IFP3_FULGA   1/1     780   840 ..</t>
  </si>
  <si>
    <t>tr|H0ZJ59|H0ZJ59_TAEGU           1/1     174   234 ..</t>
  </si>
  <si>
    <t>tr|A0A094LCJ2|A0A094LCJ2_9AVES   1/1     772   832 ..</t>
  </si>
  <si>
    <t>tr|A0A087REF6|A0A087REF6_APTFO   1/1     779   839 ..</t>
  </si>
  <si>
    <t>tr|A0A091PRR2|A0A091PRR2_HALAL   1/1     776   836 ..</t>
  </si>
  <si>
    <t>tr|A0A091U0Q2|A0A091U0Q2_9AVES   1/1     779   839 ..</t>
  </si>
  <si>
    <t>tr|U3IAN6|U3IAN6_ANAPL           1/1     158   218 ..</t>
  </si>
  <si>
    <t>tr|R0KEG1|R0KEG1_ANAPL           1/1     771   831 ..</t>
  </si>
  <si>
    <t>tr|A0A087VII3|A0A087VII3_BALRE   1/1     778   838 ..</t>
  </si>
  <si>
    <t>tr|U3IAN2|U3IAN2_ANAPL           1/1     783   843 ..</t>
  </si>
  <si>
    <t>tr|A0A091EUJ6|A0A091EUJ6_CORBR   1/1     776   836 ..</t>
  </si>
  <si>
    <t>tr|A0A093R9B2|A0A093R9B2_PHACA   1/1     779   839 ..</t>
  </si>
  <si>
    <t>tr|A0A091LAN7|A0A091LAN7_9GRUI   1/1     779   839 ..</t>
  </si>
  <si>
    <t>tr|A0A091VSU3|A0A091VSU3_OPIHO   1/1     776   836 ..</t>
  </si>
  <si>
    <t>tr|A0A091LTJ0|A0A091LTJ0_CARIC   1/1     779   839 ..</t>
  </si>
  <si>
    <t>tr|A0A093HPQ7|A0A093HPQ7_TYTAL   1/1     781   841 ..</t>
  </si>
  <si>
    <t>tr|A0A024RC19|A0A024RC19_HUMAN   1/1     766   826 ..</t>
  </si>
  <si>
    <t>tr|H2QEB6|H2QEB6_PANTR           1/1     766   826 ..</t>
  </si>
  <si>
    <t>tr|U3DJH9|U3DJH9_CALJA           1/1     767   827 ..</t>
  </si>
  <si>
    <t>tr|F7HT63|F7HT63_MACMU           1/1     766   826 ..</t>
  </si>
  <si>
    <t>tr|E1BF75|E1BF75_BOVIN           1/1     767   827 ..</t>
  </si>
  <si>
    <t>tr|G3QG44|G3QG44_GORGO           1/1     766   826 ..</t>
  </si>
  <si>
    <t>tr|W5PF58|W5PF58_SHEEP           1/1     767   827 ..</t>
  </si>
  <si>
    <t>tr|H9FPJ9|H9FPJ9_MACMU           1/1     766   826 ..</t>
  </si>
  <si>
    <t>tr|F7I784|F7I784_CALJA           1/1     767   827 ..</t>
  </si>
  <si>
    <t>tr|D2HZR2|D2HZR2_AILME           1/1     770   830 ..</t>
  </si>
  <si>
    <t>tr|G7NKG3|G7NKG3_MACMU           1/1     766   826 ..</t>
  </si>
  <si>
    <t>tr|K9IV99|K9IV99_DESRO           1/1     772   832 ..</t>
  </si>
  <si>
    <t>tr|G7PWH3|G7PWH3_MACFA           1/1     766   826 ..</t>
  </si>
  <si>
    <t>tr|G1PCY2|G1PCY2_MYOLU           1/1     765   825 ..</t>
  </si>
  <si>
    <t>tr|H0WX53|H0WX53_OTOGA           1/1     771   831 ..</t>
  </si>
  <si>
    <t>tr|G2HHD0|G2HHD0_PANTR           1/1     312   372 ..</t>
  </si>
  <si>
    <t>tr|L5K2Y0|L5K2Y0_PTEAL           1/1     770   830 ..</t>
  </si>
  <si>
    <t>tr|Q3UKT9|Q3UKT9_MOUSE           1/1     270   330 ..</t>
  </si>
  <si>
    <t>tr|B2GUX2|B2GUX2_RAT             1/1     766   826 ..</t>
  </si>
  <si>
    <t>tr|G3HGH3|G3HGH3_CRIGR           1/1     767   827 ..</t>
  </si>
  <si>
    <t>tr|A0A182QA97|A0A182QA97_9DIPT   1/1     928   988 ..</t>
  </si>
  <si>
    <t>tr|A0A135L9S0|A0A135L9S0_PENPA   1/1     318   375 ..</t>
  </si>
  <si>
    <t>tr|D2V5D2|D2V5D2_NAEGR           1/1     238   298 ..</t>
  </si>
  <si>
    <t>tr|A0A066VFY6|A0A066VFY6_9BASI   1/1    1632  1702 ..</t>
  </si>
  <si>
    <t>tr|H2NW08|H2NW08_PONAB           1/1     765   825 ..</t>
  </si>
  <si>
    <t>tr|M0T817|M0T817_MUSAM           1/1     251   311 ..</t>
  </si>
  <si>
    <t>tr|A0A1D1YG22|A0A1D1YG22_9ARAE   1/1     293   353 ..</t>
  </si>
  <si>
    <t>tr|F1SBC2|F1SBC2_PIG             1/1     769   829 ..</t>
  </si>
  <si>
    <t>tr|A0A1S3F0X7|A0A1S3F0X7_DIPOR   1/1     768   828 ..</t>
  </si>
  <si>
    <t>tr|X6MM12|X6MM12_RETFI           1/1     325   385 ..</t>
  </si>
  <si>
    <t>tr|A0A091IFE3|A0A091IFE3_CALAN   1/1     448   508 ..</t>
  </si>
  <si>
    <t>tr|A0A0L0DSV8|A0A0L0DSV8_THETB   1/1     277   338 ..</t>
  </si>
  <si>
    <t>tr|H8WX10|H8WX10_CANO9           1/1     178   238 ..</t>
  </si>
  <si>
    <t>tr|N1J6P8|N1J6P8_BLUG1           1/1     298   358 ..</t>
  </si>
  <si>
    <t>tr|S8CMI9|S8CMI9_9LAMI           1/1     204   264 ..</t>
  </si>
  <si>
    <t>tr|A0A1B2JFG1|A0A1B2JFG1_PICPA   1/1     187   247 ..</t>
  </si>
  <si>
    <t>tr|M3XPA3|M3XPA3_MUSPF           1/1     544   604 ..</t>
  </si>
  <si>
    <t>tr|U6CVY2|U6CVY2_NEOVI           1/1     545   605 ..</t>
  </si>
  <si>
    <t>tr|A0A099ZG80|A0A099ZG80_TINGU   1/1     773   833 ..</t>
  </si>
  <si>
    <t>tr|A0A091R1C0|A0A091R1C0_MERNU   1/1     781   841 ..</t>
  </si>
  <si>
    <t>tr|H3ARD2|H3ARD2_LATCH           1/1     774   834 ..</t>
  </si>
  <si>
    <t>tr|A0A0L8RK30|A0A0L8RK30_SACEU   1/1     208   268 ..</t>
  </si>
  <si>
    <t>tr|A0A1D9QGQ6|A0A1D9QGQ6_SCLS1   1/1     256   316 ..</t>
  </si>
  <si>
    <t>tr|A7F0G9|A7F0G9_SCLS1           1/1     256   316 ..</t>
  </si>
  <si>
    <t>tr|K1QQT6|K1QQT6_CRAGI           1/2     620   680 ..</t>
  </si>
  <si>
    <t>tr|A0A1E3QR23|A0A1E3QR23_9ASCO   1/1     247   308 ..</t>
  </si>
  <si>
    <t>tr|A0A0L0C6K2|A0A0L0C6K2_LUCCU   1/1    1000  1060 ..</t>
  </si>
  <si>
    <t>tr|A0A078JEH6|A0A078JEH6_BRANA   1/1     275   335 ..</t>
  </si>
  <si>
    <t>tr|A0A0D3DH62|A0A0D3DH62_BRAOL   1/1     275   335 ..</t>
  </si>
  <si>
    <t>tr|J3LZA4|J3LZA4_ORYBR           1/1     248   308 ..</t>
  </si>
  <si>
    <t>tr|A0A1R3IJ59|A0A1R3IJ59_9ROSI   1/1     291   351 ..</t>
  </si>
  <si>
    <t>tr|A0A091VA38|A0A091VA38_NIPNI   1/1     461   521 ..</t>
  </si>
  <si>
    <t>tr|A0A194X464|A0A194X464_9HELO   1/1     302   362 ..</t>
  </si>
  <si>
    <t>tr|A0A091JL21|A0A091JL21_9AVES   1/1     477   537 ..</t>
  </si>
  <si>
    <t>tr|W9C6X3|W9C6X3_9HELO           1/1     556   616 ..</t>
  </si>
  <si>
    <t>tr|J6EID1|J6EID1_SACK1           1/1     208   268 ..</t>
  </si>
  <si>
    <t>tr|G1NC62|G1NC62_MELGA           1/1     784   844 ..</t>
  </si>
  <si>
    <t>tr|H0GFQ6|H0GFQ6_SACCK           1/1     209   269 ..</t>
  </si>
  <si>
    <t>tr|D7MB69|D7MB69_ARALL           1/1     268   329 ..</t>
  </si>
  <si>
    <t>tr|G3AG40|G3AG40_SPAPN           1/1     172   232 ..</t>
  </si>
  <si>
    <t>tr|A0A024G9C5|A0A024G9C5_9STRA   1/1     196   256 ..</t>
  </si>
  <si>
    <t>tr|K1QQT6|K1QQT6_CRAGI           2/2    1283  1343 ..</t>
  </si>
  <si>
    <t>tr|A0A077Z8Z1|A0A077Z8Z1_TRITR   1/1     193   253 ..</t>
  </si>
  <si>
    <t>tr|D8QQ67|D8QQ67_SELML           1/1     260   320 ..</t>
  </si>
  <si>
    <t>tr|A0A0C3H4B7|A0A0C3H4B7_9PEZI   1/1     565   624 ..</t>
  </si>
  <si>
    <t>tr|G0W6T4|G0W6T4_NAUDC           1/1     189   249 ..</t>
  </si>
  <si>
    <t>sp|Q9VS50|ECO_DROME              1/1     985  1045 ..</t>
  </si>
  <si>
    <t>tr|B4QKC4|B4QKC4_DROSI           1/1     468   528 ..</t>
  </si>
  <si>
    <t>tr|A0A0J9RRW8|A0A0J9RRW8_DROSI   1/1     966  1026 ..</t>
  </si>
  <si>
    <t>tr|H1UUH1|H1UUH1_DROME           1/1     985  1045 ..</t>
  </si>
  <si>
    <t>tr|B4HV48|B4HV48_DROSE           1/1     984  1044 ..</t>
  </si>
  <si>
    <t>tr|A0A091JTV0|A0A091JTV0_9AVES   1/1     779   839 ..</t>
  </si>
  <si>
    <t>tr|A0A093DQ17|A0A093DQ17_TAUER   1/1     782   842 ..</t>
  </si>
  <si>
    <t>tr|Q7PZ55|Q7PZ55_ANOGA           1/1     196   256 ..</t>
  </si>
  <si>
    <t>tr|A0A182TUT8|A0A182TUT8_9DIPT   1/1     217   277 ..</t>
  </si>
  <si>
    <t>tr|A0A182VMG9|A0A182VMG9_ANOME   1/1     941  1001 ..</t>
  </si>
  <si>
    <t>tr|A0A182L4L4|A0A182L4L4_9DIPT   1/1     939   999 ..</t>
  </si>
  <si>
    <t>tr|H0GUC9|H0GUC9_SACCK           1/1     208   268 ..</t>
  </si>
  <si>
    <t>tr|F6SVB2|F6SVB2_CIOIN           1/1     127   187 ..</t>
  </si>
  <si>
    <t>sp|A7UL74|CTF7_ARATH             1/1     269   330 ..</t>
  </si>
  <si>
    <t>tr|A0A178UZG9|A0A178UZG9_ARATH   1/1     269   330 ..</t>
  </si>
  <si>
    <t>tr|V9KFS4|V9KFS4_CALMI           1/1     699   759 ..</t>
  </si>
  <si>
    <t>tr|C4YC62|C4YC62_CLAL4           1/1     159   219 ..</t>
  </si>
  <si>
    <t>tr|A0A182WEB8|A0A182WEB8_9DIPT   1/1     889   949 ..</t>
  </si>
  <si>
    <t>tr|A0A182X6P9|A0A182X6P9_ANOQN   1/1     945  1005 ..</t>
  </si>
  <si>
    <t>tr|A0A1S3MA24|A0A1S3MA24_SALSA   1/1     564   624 ..</t>
  </si>
  <si>
    <t>tr|A0A093J9S3|A0A093J9S3_PICPB   1/1     787   847 ..</t>
  </si>
  <si>
    <t>tr|A0A0E0H2R0|A0A0E0H2R0_ORYNI   1/1     251   311 ..</t>
  </si>
  <si>
    <t>tr|A2XV62|A2XV62_ORYSI           1/1     251   311 ..</t>
  </si>
  <si>
    <t>tr|J3JRT8|J3JRT8_ORYSA           1/1     251   311 ..</t>
  </si>
  <si>
    <t>sp|Q6BJY5|ECO1_DEBHA             1/1     214   274 ..</t>
  </si>
  <si>
    <t>tr|I1G232|I1G232_AMPQE           1/1     190   250 ..</t>
  </si>
  <si>
    <t>tr|A4S417|A4S417_OSTLU           1/1     166   226 ..</t>
  </si>
  <si>
    <t>tr|A0A182M9I9|A0A182M9I9_9DIPT   1/1     910   970 ..</t>
  </si>
  <si>
    <t>tr|A0A158P4K9|A0A158P4K9_TETUR   1/1     214   274 ..</t>
  </si>
  <si>
    <t>tr|C1EFK5|C1EFK5_MICCC           1/1     341   401 ..</t>
  </si>
  <si>
    <t>tr|S9W6X8|S9W6X8_CAMFR           1/1     226   286 ..</t>
  </si>
  <si>
    <t>sp|P43605|ECO1_YEAST             1/1     209   269 ..</t>
  </si>
  <si>
    <t>tr|B3LUN5|B3LUN5_YEAS1           1/1     209   269 ..</t>
  </si>
  <si>
    <t>tr|B5VI53|B5VI53_YEAS6           1/1     209   269 ..</t>
  </si>
  <si>
    <t>tr|A7A264|A7A264_YEAS7           1/1     209   269 ..</t>
  </si>
  <si>
    <t>tr|E7KC53|E7KC53_YEASA           1/1     209   269 ..</t>
  </si>
  <si>
    <t>tr|C8Z7W2|C8Z7W2_YEAS8           1/1     209   269 ..</t>
  </si>
  <si>
    <t>tr|A0A0L8VR92|A0A0L8VR92_9SACH   1/1     209   269 ..</t>
  </si>
  <si>
    <t>tr|E7NHA1|E7NHA1_YEASO           1/1     209   269 ..</t>
  </si>
  <si>
    <t>tr|N1P6T9|N1P6T9_YEASC           1/1     209   269 ..</t>
  </si>
  <si>
    <t>tr|C7GYD1|C7GYD1_YEAS2           1/1     209   269 ..</t>
  </si>
  <si>
    <t>tr|G2WDG5|G2WDG5_YEASK           1/1     209   269 ..</t>
  </si>
  <si>
    <t>tr|E7QEB5|E7QEB5_YEASZ           1/1     209   269 ..</t>
  </si>
  <si>
    <t>tr|E7KN20|E7KN20_YEASL           1/1     209   269 ..</t>
  </si>
  <si>
    <t>tr|E7LU19|E7LU19_YEASV           1/1      80   140 ..</t>
  </si>
  <si>
    <t>tr|W8AQY9|W8AQY9_CERCA           1/1     871   931 ..</t>
  </si>
  <si>
    <t>tr|J8Q8G1|J8Q8G1_SACAR           1/1     209   269 ..</t>
  </si>
  <si>
    <t>tr|A0A0V1PSU9|A0A0V1PSU9_9ASCO   1/1     214   274 ..</t>
  </si>
  <si>
    <t>tr|A0A1B6C0K6|A0A1B6C0K6_9HEMI   1/1     256   316 ..</t>
  </si>
  <si>
    <t>tr|A0A1B6DY63|A0A1B6DY63_9HEMI   1/1     496   556 ..</t>
  </si>
  <si>
    <t>tr|A0A1G4KK69|A0A1G4KK69_9SACH   1/1     214   274 ..</t>
  </si>
  <si>
    <t>tr|A0A1E3Q7K2|A0A1E3Q7K2_LIPST   1/1      20    76 .]</t>
  </si>
  <si>
    <t>tr|A0A1E4SDE0|A0A1E4SDE0_9ASCO   1/1     188   248 ..</t>
  </si>
  <si>
    <t>tr|A0A0E0KSD5|A0A0E0KSD5_ORYPU   1/1     251   311 ..</t>
  </si>
  <si>
    <t>tr|W7TQ57|W7TQ57_9STRA           1/1     287   347 ..</t>
  </si>
  <si>
    <t>tr|K8YX30|K8YX30_NANGC           1/1      43   103 ..</t>
  </si>
  <si>
    <t>tr|A0A0X3NUC6|A0A0X3NUC6_SCHSO   1/1     120   181 ..</t>
  </si>
  <si>
    <t>tr|A0A0V0J824|A0A0V0J824_SCHSO   1/1     213   274 ..</t>
  </si>
  <si>
    <t>tr|A0A0X3P0L5|A0A0X3P0L5_SCHSO   1/1     160   221 ..</t>
  </si>
  <si>
    <t>tr|A0A0X3P8M5|A0A0X3P8M5_SCHSO   1/1     213   274 ..</t>
  </si>
  <si>
    <t>tr|W5NFT4|W5NFT4_LEPOC           1/1     606   666 ..</t>
  </si>
  <si>
    <t>tr|W5NFT7|W5NFT7_LEPOC           1/1     569   629 ..</t>
  </si>
  <si>
    <t>tr|A3LWW2|A3LWW2_PICST           1/1     181   241 ..</t>
  </si>
  <si>
    <t>tr|W1QI15|W1QI15_OGAPD           1/1     134   194 ..</t>
  </si>
  <si>
    <t>tr|A0A1B7SD75|A0A1B7SD75_9ASCO   1/1     177   237 ..</t>
  </si>
  <si>
    <t>tr|K0KXM2|K0KXM2_WICCF           1/1     221   281 ..</t>
  </si>
  <si>
    <t>tr|I0Z7D0|I0Z7D0_COCSC           1/1     272   332 ..</t>
  </si>
  <si>
    <t>tr|F2QV02|F2QV02_KOMPC           1/1     187   247 ..</t>
  </si>
  <si>
    <t>tr|C4R5Y7|C4R5Y7_KOMPG           1/1     206   266 ..</t>
  </si>
  <si>
    <t>tr|A0A109UZX2|A0A109UZX2_9SACH   1/1     199   259 ..</t>
  </si>
  <si>
    <t>tr|B7QCK5|B7QCK5_IXOSC           1/1     157   217 ..</t>
  </si>
  <si>
    <t>tr|M2MTL8|M2MTL8_BAUCO           1/1     221   288 ..</t>
  </si>
  <si>
    <t>tr|A0A0P1KN62|A0A0P1KN62_9SACH   1/1     214   274 ..</t>
  </si>
  <si>
    <t>tr|A0A0K9QWV7|A0A0K9QWV7_SPIOL   1/1     280   341 ..</t>
  </si>
  <si>
    <t>tr|A0A1B6MJ14|A0A1B6MJ14_9HEMI   1/1     569   629 ..</t>
  </si>
  <si>
    <t>tr|A0A167DDN6|A0A167DDN6_9ASCO   1/1     345   405 ..</t>
  </si>
  <si>
    <t>tr|B7FS03|B7FS03_PHATC           1/1     281   341 ..</t>
  </si>
  <si>
    <t>tr|D7KI85|D7KI85_ARALL           1/1     205   266 ..</t>
  </si>
  <si>
    <t>tr|A0A1G4JL10|A0A1G4JL10_9SACH   1/1     216   276 ..</t>
  </si>
  <si>
    <t>tr|V9K8U6|V9K8U6_CALMI           1/1     608   668 ..</t>
  </si>
  <si>
    <t>tr|A0A0A9X8Y9|A0A0A9X8Y9_LYGHE   1/1     383   443 ..</t>
  </si>
  <si>
    <t>tr|A0A146KXN0|A0A146KXN0_LYGHE   1/1     570   630 ..</t>
  </si>
  <si>
    <t>tr|A0A0K8STR2|A0A0K8STR2_LYGHE   1/1     570   630 ..</t>
  </si>
  <si>
    <t>tr|H0UZ80|H0UZ80_CAVPO           1/1     761   822 ..</t>
  </si>
  <si>
    <t>tr|A0A0C7MQM3|A0A0C7MQM3_9SACH   1/1     211   271 ..</t>
  </si>
  <si>
    <t>tr|A0A0Q3E673|A0A0Q3E673_BRADI   1/1     262   322 ..</t>
  </si>
  <si>
    <t>tr|I1IZA7|I1IZA7_BRADI           1/1     248   308 ..</t>
  </si>
  <si>
    <t>tr|J7RIG3|J7RIG3_KAZNA           1/1     197   257 ..</t>
  </si>
  <si>
    <t>tr|C5MCN1|C5MCN1_CANTT           1/1     186   246 ..</t>
  </si>
  <si>
    <t>tr|A0A1B6GQW1|A0A1B6GQW1_9HEMI   1/1     654   714 .]</t>
  </si>
  <si>
    <t>tr|W4GKV3|W4GKV3_9STRA           1/1     211   271 ..</t>
  </si>
  <si>
    <t>tr|A0A072THY5|A0A072THY5_MEDTR   1/1     267   327 ..</t>
  </si>
  <si>
    <t>tr|A0A182NPR1|A0A182NPR1_9DIPT   1/1     888   948 ..</t>
  </si>
  <si>
    <t>tr|B9W8G5|B9W8G5_CANDC           1/1     186   246 ..</t>
  </si>
  <si>
    <t>tr|A0A096MVE1|A0A096MVE1_PAPAN   1/1     766   827 ..</t>
  </si>
  <si>
    <t>tr|A0A182P6W9|A0A182P6W9_9DIPT   1/1     914   974 ..</t>
  </si>
  <si>
    <t>tr|M0YAN1|M0YAN1_HORVV           1/1     150   210 ..</t>
  </si>
  <si>
    <t>tr|F2DRA7|F2DRA7_HORVV           1/1     225   285 ..</t>
  </si>
  <si>
    <t>tr|G3MWW4|G3MWW4_BOVIN           1/1     152   211 .]</t>
  </si>
  <si>
    <t>tr|V5HHM9|V5HHM9_IXORI           1/1     161   221 ..</t>
  </si>
  <si>
    <t>tr|D6WPF2|D6WPF2_TRICA           1/1     569   629 ..</t>
  </si>
  <si>
    <t>tr|Q3ULS5|Q3ULS5_MOUSE           1/1     769   829 ..</t>
  </si>
  <si>
    <t>tr|V4B2G3|V4B2G3_LOTGI           1/1     161   221 ..</t>
  </si>
  <si>
    <t>tr|F1RJS0|F1RJS0_PIG             1/1     542   602 ..</t>
  </si>
  <si>
    <t>tr|E0VD00|E0VD00_PEDHC           1/1     680   740 ..</t>
  </si>
  <si>
    <t>sp|Q757N6|ECO1_ASHGO             1/1     194   254 ..</t>
  </si>
  <si>
    <t>tr|F1LCG8|F1LCG8_ASCSU           1/1     219   279 ..</t>
  </si>
  <si>
    <t>tr|A0A0M3IAE5|A0A0M3IAE5_ASCLU   1/1     279   339 ..</t>
  </si>
  <si>
    <t>tr|G8BD45|G8BD45_CANPC           1/1     178   238 ..</t>
  </si>
  <si>
    <t>tr|D0NEK1|D0NEK1_PHYIT           1/1     246   306 ..</t>
  </si>
  <si>
    <t>tr|A0A1A6HIW5|A0A1A6HIW5_NEOLE   1/1     115   174 .]</t>
  </si>
  <si>
    <t>tr|A0A074ZR06|A0A074ZR06_9TREM   1/1     213   273 ..</t>
  </si>
  <si>
    <t>tr|A0A061HM83|A0A061HM83_BLUGR   1/1     298   358 ..</t>
  </si>
  <si>
    <t>tr|A0A0K9NTS1|A0A0K9NTS1_ZOSMR   1/1     259   320 ..</t>
  </si>
  <si>
    <t>tr|U5D707|U5D707_AMBTC           1/1      95   154 ..</t>
  </si>
  <si>
    <t>tr|E9G998|E9G998_DAPPU           1/1     160   220 ..</t>
  </si>
  <si>
    <t>tr|A0A0M3JYM1|A0A0M3JYM1_ANISI   1/1     223   283 ..</t>
  </si>
  <si>
    <t>tr|T1GGQ7|T1GGQ7_MEGSC           1/1     351   411 ..</t>
  </si>
  <si>
    <t>tr|H9GH75|H9GH75_ANOCA           1/1     459   519 ..</t>
  </si>
  <si>
    <t>tr|H9GH62|H9GH62_ANOCA           1/1     525   585 ..</t>
  </si>
  <si>
    <t>tr|G8C1R5|G8C1R5_TETPH           1/1     205   265 ..</t>
  </si>
  <si>
    <t>tr|A0A1E3P0X4|A0A1E3P0X4_WICAO   1/1     127   187 ..</t>
  </si>
  <si>
    <t>tr|A0A150V8E9|A0A150V8E9_9PEZI   1/1     217   277 ..</t>
  </si>
  <si>
    <t>tr|D8R8R2|D8R8R2_SELML           1/1     161   220 .]</t>
  </si>
  <si>
    <t>tr|A0A0B2UYX3|A0A0B2UYX3_TOXCA   1/1      95   155 ..</t>
  </si>
  <si>
    <t>tr|C5YBI3|C5YBI3_SORBI           1/1     253   313 ..</t>
  </si>
  <si>
    <t>tr|H0WAM1|H0WAM1_CAVPO           1/1     180   239 .]</t>
  </si>
  <si>
    <t>tr|T1HCS1|T1HCS1_RHOPR           1/1     516   576 ..</t>
  </si>
  <si>
    <t>tr|N6T6N4|N6T6N4_DENPD           1/1     164   224 ..</t>
  </si>
  <si>
    <t>tr|A0A1E4RBH8|A0A1E4RBH8_9ASCO   1/1     204   264 ..</t>
  </si>
  <si>
    <t>tr|M7TP56|M7TP56_BOTF1           1/1     563   623 ..</t>
  </si>
  <si>
    <t>tr|G2YVP7|G2YVP7_BOTF4           1/1     563   623 ..</t>
  </si>
  <si>
    <t>tr|A0A1E4TQG0|A0A1E4TQG0_PACTA   1/1     258   318 ..</t>
  </si>
  <si>
    <t>tr|T1J8C2|T1J8C2_STRMM           1/1     488   548 ..</t>
  </si>
  <si>
    <t>tr|A0A0B2VP60|A0A0B2VP60_TOXCA   1/1     279   339 ..</t>
  </si>
  <si>
    <t>tr|A0A1G4K337|A0A1G4K337_9SACH   1/1     211   271 ..</t>
  </si>
  <si>
    <t>tr|R9XDU1|R9XDU1_ASHAC           1/1     194   254 ..</t>
  </si>
  <si>
    <t>tr|U3I734|U3I734_ANAPL           1/1     196   256 ..</t>
  </si>
  <si>
    <t>tr|A0A1A0H7P4|A0A1A0H7P4_9ASCO   1/1     163   223 ..</t>
  </si>
  <si>
    <t>tr|S4RA29|S4RA29_PETMA           1/1     199   259 ..</t>
  </si>
  <si>
    <t>tr|I2H3Q0|I2H3Q0_TETBL           1/1     225   290 ..</t>
  </si>
  <si>
    <t>tr|A0A1I7WX68|A0A1I7WX68_HETBA   1/1     107   167 ..</t>
  </si>
  <si>
    <t>tr|A0A0U1CSH1|A0A0U1CSH1_CHLTH   1/1     187   247 ..</t>
  </si>
  <si>
    <t>tr|A0A1D8PE50|A0A1D8PE50_CANAL   1/1     187   247 ..</t>
  </si>
  <si>
    <t>tr|C4YDP0|C4YDP0_CANAW           1/1     187   247 ..</t>
  </si>
  <si>
    <t>tr|A0A0L0SDW2|A0A0L0SDW2_ALLMA   1/1     144   202 ..</t>
  </si>
  <si>
    <t>tr|A0A182K747|A0A182K747_9DIPT   1/1     236   296 ..</t>
  </si>
  <si>
    <t>tr|B8BTC6|B8BTC6_THAPS           1/1     538   598 ..</t>
  </si>
  <si>
    <t>tr|A0A1D2A1D2|A0A1D2A1D2_AUXPR   1/1     188   249 ..</t>
  </si>
  <si>
    <t>tr|A0A087SCP7|A0A087SCP7_AUXPR   1/1      64   125 ..</t>
  </si>
  <si>
    <t>tr|H2ASS8|H2ASS8_KAZAF           1/1     170   230 ..</t>
  </si>
  <si>
    <t>tr|A0A0W8C8U5|A0A0W8C8U5_PHYNI   1/1     247   307 ..</t>
  </si>
  <si>
    <t>tr|K3Y8P5|K3Y8P5_SETIT           1/1     255   315 ..</t>
  </si>
  <si>
    <t>tr|W6MRF6|W6MRF6_9ASCO           1/1     210   270 ..</t>
  </si>
  <si>
    <t>tr|V9F217|V9F217_PHYPR           1/1     247   307 ..</t>
  </si>
  <si>
    <t>tr|W2IXC9|W2IXC9_PHYPR           1/1     247   307 ..</t>
  </si>
  <si>
    <t>tr|A0A0W8DE48|A0A0W8DE48_PHYNI   1/1     247   307 ..</t>
  </si>
  <si>
    <t>tr|W2Z8X1|W2Z8X1_PHYPR           1/1     247   307 ..</t>
  </si>
  <si>
    <t>tr|W2R915|W2R915_PHYPN           1/1     247   307 ..</t>
  </si>
  <si>
    <t>tr|W2L1T3|W2L1T3_PHYPR           1/1     247   307 ..</t>
  </si>
  <si>
    <t>tr|W2N7E3|W2N7E3_PHYPR           1/1     247   307 ..</t>
  </si>
  <si>
    <t>tr|A0A081A3E2|A0A081A3E2_PHYPR   1/1     247   307 ..</t>
  </si>
  <si>
    <t>tr|W2WWM4|W2WWM4_PHYPR           1/1     247   307 ..</t>
  </si>
  <si>
    <t>tr|K7J040|K7J040_NASVI           1/1     736   796 ..</t>
  </si>
  <si>
    <t>tr|A0A087UHT9|A0A087UHT9_9ARAC   1/1     146   206 ..</t>
  </si>
  <si>
    <t>tr|L1IVH0|L1IVH0_GUITH           1/1     248   308 ..</t>
  </si>
  <si>
    <t>tr|A0A091SKB8|A0A091SKB8_9GRUI   1/1     779   839 ..</t>
  </si>
  <si>
    <t>tr|A0A1G4IQN2|A0A1G4IQN2_9SACH   1/1     196   256 ..</t>
  </si>
  <si>
    <t>tr|A0A0A9MN76|A0A0A9MN76_ARUDO   1/1     122   182 ..</t>
  </si>
  <si>
    <t>tr|A0A1D5QLG9|A0A1D5QLG9_MACMU   1/1     180   239 .]</t>
  </si>
  <si>
    <t>tr|A0A0N4UWP4|A0A0N4UWP4_ENTVE   1/1     233   293 ..</t>
  </si>
  <si>
    <t>tr|F0ZW19|F0ZW19_DICPU           1/1     229   289 ..</t>
  </si>
  <si>
    <t>tr|K7J830|K7J830_NASVI           1/1     799   859 ..</t>
  </si>
  <si>
    <t>tr|F6XFC4|F6XFC4_CALJA           1/1     234   293 .]</t>
  </si>
  <si>
    <t>tr|A0A1D6E712|A0A1D6E712_MAIZE   1/1     222   282 ..</t>
  </si>
  <si>
    <t>tr|A0A1D6E713|A0A1D6E713_MAIZE   1/1     266   326 ..</t>
  </si>
  <si>
    <t>tr|B6TTW6|B6TTW6_MAIZE           1/1     253   313 ..</t>
  </si>
  <si>
    <t>tr|A0A096R410|A0A096R410_MAIZE   1/1     253   313 ..</t>
  </si>
  <si>
    <t>tr|A0A1D6E746|A0A1D6E746_MAIZE   1/1     268   328 ..</t>
  </si>
  <si>
    <t>tr|A0A1D6E744|A0A1D6E744_MAIZE   1/1     261   321 ..</t>
  </si>
  <si>
    <t>tr|B8A3B9|B8A3B9_MAIZE           1/1     253   313 ..</t>
  </si>
  <si>
    <t>tr|A0A1D6E714|A0A1D6E714_MAIZE   1/1     239   299 ..</t>
  </si>
  <si>
    <t>tr|A0A0N4UF33|A0A0N4UF33_DRAME   1/1     214   274 ..</t>
  </si>
  <si>
    <t>tr|E2A0G4|E2A0G4_CAMFO           1/1     730   790 ..</t>
  </si>
  <si>
    <t>tr|A0A1I7T4T6|A0A1I7T4T6_9PELO   1/1     232   293 ..</t>
  </si>
  <si>
    <t>tr|A0A0R3SV39|A0A0R3SV39_HYMDI   1/1     209   270 ..</t>
  </si>
  <si>
    <t>tr|A0A1E4SX33|A0A1E4SX33_9ASCO   1/1     159   219 ..</t>
  </si>
  <si>
    <t>tr|A0A1Q3CBB3|A0A1Q3CBB3_CEPFO   1/1     144   203 ..</t>
  </si>
  <si>
    <t>tr|A0A183BJU5|A0A183BJU5_GLOPA   1/1      86   148 ..</t>
  </si>
  <si>
    <t>tr|K2N6E3|K2N6E3_TRYCR           1/1     286   346 ..</t>
  </si>
  <si>
    <t>tr|A0A1E7FR55|A0A1E7FR55_9STRA   1/1     192   252 ..</t>
  </si>
  <si>
    <t>tr|H3GI68|H3GI68_PHYRM           1/1     249   309 ..</t>
  </si>
  <si>
    <t>tr|A0A1I8FW91|A0A1I8FW91_9PLAT   1/1     990  1050 ..</t>
  </si>
  <si>
    <t>tr|A0A154PQS9|A0A154PQS9_9HYME   1/1     542   602 ..</t>
  </si>
  <si>
    <t>tr|Q00ZM8|Q00ZM8_OSTTA           1/1     298   358 ..</t>
  </si>
  <si>
    <t>tr|A0A068XHJ2|A0A068XHJ2_HYMMI   1/1     209   270 ..</t>
  </si>
  <si>
    <t>tr|J9JU61|J9JU61_ACYPI           1/1     632   692 ..</t>
  </si>
  <si>
    <t>tr|E3NH24|E3NH24_CAERE           1/1      32    93 ..</t>
  </si>
  <si>
    <t>tr|A0A026W5T4|A0A026W5T4_CERBI   1/1     745   805 ..</t>
  </si>
  <si>
    <t>tr|W6UE36|W6UE36_ECHGR           1/1     165   226 ..</t>
  </si>
  <si>
    <t>tr|A0A068W9U3|A0A068W9U3_ECHGR   1/1     199   260 ..</t>
  </si>
  <si>
    <t>tr|A0A068Y9S2|A0A068Y9S2_ECHMU   1/1     199   260 ..</t>
  </si>
  <si>
    <t>tr|A0A0V1KP79|A0A0V1KP79_9BILA   1/1     205   265 ..</t>
  </si>
  <si>
    <t>tr|A0A0V0W817|A0A0V0W817_9BILA   1/1     218   278 ..</t>
  </si>
  <si>
    <t>tr|A0A0V1CB15|A0A0V1CB15_TRIBR   1/1     223   283 ..</t>
  </si>
  <si>
    <t>tr|A0A0V0V754|A0A0V0V754_9BILA   1/1     205   265 ..</t>
  </si>
  <si>
    <t>tr|A0A0V1NKH9|A0A0V1NKH9_9BILA   1/1     205   265 ..</t>
  </si>
  <si>
    <t>tr|A0A0V0ZK37|A0A0V0ZK37_9BILA   1/1     205   265 ..</t>
  </si>
  <si>
    <t>tr|A0A0V0TAY7|A0A0V0TAY7_9BILA   1/1     205   265 ..</t>
  </si>
  <si>
    <t>tr|A0A0R3VTY4|A0A0R3VTY4_TAEAS   1/1     199   260 ..</t>
  </si>
  <si>
    <t>tr|A0A0J7KFM5|A0A0J7KFM5_LASNI   1/1     754   814 ..</t>
  </si>
  <si>
    <t>tr|A0A0B2W090|A0A0B2W090_TOXCA   1/1      92   152 ..</t>
  </si>
  <si>
    <t>tr|A0A0R3TT87|A0A0R3TT87_HYMNN   1/1     209   270 ..</t>
  </si>
  <si>
    <t>tr|G4ZRS6|G4ZRS6_PHYSP           1/1     255   315 ..</t>
  </si>
  <si>
    <t>tr|A0A087GIM4|A0A087GIM4_ARAAL   1/1     274   327 .]</t>
  </si>
  <si>
    <t>tr|A0A0P1ACD7|A0A0P1ACD7_9STRA   1/1     214   274 ..</t>
  </si>
  <si>
    <t>tr|G0TR22|G0TR22_TRYVY           1/1     226   286 ..</t>
  </si>
  <si>
    <t>tr|A0A0R3X3V6|A0A0R3X3V6_HYDTA   1/1     199   260 ..</t>
  </si>
  <si>
    <t>tr|A0A0P4VVF2|A0A0P4VVF2_9EUCA   1/1     699   758 ..</t>
  </si>
  <si>
    <t>tr|A0A0P4W2Y6|A0A0P4W2Y6_9EUCA   1/1     686   745 ..</t>
  </si>
  <si>
    <t>tr|A0A0P4W2C0|A0A0P4W2C0_9EUCA   1/1     703   762 ..</t>
  </si>
  <si>
    <t>tr|A0A0L0G7I9|A0A0L0G7I9_9EUKA   1/1     530   590 ..</t>
  </si>
  <si>
    <t>tr|A0A0V1I9Z0|A0A0V1I9Z0_TRIPS   1/1     205   265 ..</t>
  </si>
  <si>
    <t>tr|A0A0V1MFS8|A0A0V1MFS8_9BILA   1/1     205   265 ..</t>
  </si>
  <si>
    <t>tr|A0A0V1MFG6|A0A0V1MFG6_9BILA   1/1     205   265 ..</t>
  </si>
  <si>
    <t>tr|A0A0V0XJE4|A0A0V0XJE4_TRIPS   1/1     205   265 ..</t>
  </si>
  <si>
    <t>tr|A0A0V1J7M3|A0A0V1J7M3_TRIPS   1/1     218   278 ..</t>
  </si>
  <si>
    <t>tr|A0A0V1J7G7|A0A0V1J7G7_TRIPS   1/1     218   278 ..</t>
  </si>
  <si>
    <t>tr|A0A0V1J7F5|A0A0V1J7F5_TRIPS   1/1     218   278 ..</t>
  </si>
  <si>
    <t>tr|A0A0V1J7J0|A0A0V1J7J0_TRIPS   1/1     218   278 ..</t>
  </si>
  <si>
    <t>tr|A0A0V1F6U7|A0A0V1F6U7_TRIPS   1/1     205   265 ..</t>
  </si>
  <si>
    <t>tr|A0A0V1I9Y1|A0A0V1I9Y1_TRIPS   1/1     205   265 ..</t>
  </si>
  <si>
    <t>tr|U4KWN9|U4KWN9_PYROM           1/1     253   313 ..</t>
  </si>
  <si>
    <t>tr|A0A151IFS1|A0A151IFS1_9HYME   1/1     761   821 ..</t>
  </si>
  <si>
    <t>tr|X1WIQ0|X1WIQ0_ACYPI           1/1     637   697 ..</t>
  </si>
  <si>
    <t>tr|C9ZIA6|C9ZIA6_TRYB9           1/1     230   290 ..</t>
  </si>
  <si>
    <t>tr|Q54W25|Q54W25_DICDI           1/1     372   432 ..</t>
  </si>
  <si>
    <t>tr|A0A0C2DRH0|A0A0C2DRH0_9BILA   1/1     127   187 ..</t>
  </si>
  <si>
    <t>tr|A0A1D6E731|A0A1D6E731_MAIZE   1/1     268   328 ..</t>
  </si>
  <si>
    <t>tr|B8A0Q8|B8A0Q8_MAIZE           1/1     253   313 ..</t>
  </si>
  <si>
    <t>tr|A0A1D6E729|A0A1D6E729_MAIZE   1/1     261   321 ..</t>
  </si>
  <si>
    <t>tr|A0A1I8HBK6|A0A1I8HBK6_9PLAT   1/1     216   276 ..</t>
  </si>
  <si>
    <t>tr|F4RP50|F4RP50_MELLP           1/1      94   159 ..</t>
  </si>
  <si>
    <t>tr|A0A1G4IIU6|A0A1G4IIU6_TRYEQ   1/1     230   290 ..</t>
  </si>
  <si>
    <t>tr|Q4GZ53|Q4GZ53_TRYB2           1/1     230   290 ..</t>
  </si>
  <si>
    <t>tr|A0A0A9R4I4|A0A0A9R4I4_ARUDO   1/1     250   310 ..</t>
  </si>
  <si>
    <t>tr|D3B0X6|D3B0X6_POLPA           1/1     392   452 ..</t>
  </si>
  <si>
    <t>tr|A0A044RL25|A0A044RL25_ONCVO   1/1     262   322 ..</t>
  </si>
  <si>
    <t>tr|H0W580|H0W580_CAVPO           1/1     503   563 ..</t>
  </si>
  <si>
    <t>tr|H0W754|H0W754_CAVPO           1/1     522   582 ..</t>
  </si>
  <si>
    <t>tr|A0A182EXH3|A0A182EXH3_ONCOC   1/1       1    60 [.</t>
  </si>
  <si>
    <t>tr|A0A1E1MLN0|A0A1E1MLN0_RHYSE   1/1     352   408 ..</t>
  </si>
  <si>
    <t>tr|A0A1E1LIQ7|A0A1E1LIQ7_9HELO   1/1     352   408 ..</t>
  </si>
  <si>
    <t>tr|A0A1E1KQQ1|A0A1E1KQQ1_9HELO   1/1     352   408 ..</t>
  </si>
  <si>
    <t>tr|A4HYS2|A4HYS2_LEIIN           1/1     240   301 ..</t>
  </si>
  <si>
    <t>tr|E9BEI6|E9BEI6_LEIDB           1/1     240   301 ..</t>
  </si>
  <si>
    <t>tr|A0A1D2VH87|A0A1D2VH87_9ASCO   1/1     201   261 ..</t>
  </si>
  <si>
    <t>tr|A0A0N1IU54|A0A0N1IU54_9HYME   1/1     556   616 ..</t>
  </si>
  <si>
    <t>tr|A0A1I8GBG8|A0A1I8GBG8_9PLAT   1/1     216   276 ..</t>
  </si>
  <si>
    <t>tr|A0A151WN33|A0A151WN33_9HYME   1/1     731   791 ..</t>
  </si>
  <si>
    <t>tr|A0A0L7QRX5|A0A0L7QRX5_9HYME   1/1     682   742 ..</t>
  </si>
  <si>
    <t>tr|K0SVL0|K0SVL0_THAOC           1/1     433   493 ..</t>
  </si>
  <si>
    <t>tr|A0A1J5WLR5|A0A1J5WLR5_9MICR   1/1     214   274 ..</t>
  </si>
  <si>
    <t>tr|M4BJJ1|M4BJJ1_HYAAE           1/1     261   321 ..</t>
  </si>
  <si>
    <t>tr|A0A151JBM8|A0A151JBM8_9HYME   1/1     761   821 ..</t>
  </si>
  <si>
    <t>tr|A0A195FIT5|A0A195FIT5_9HYME   1/1     732   792 ..</t>
  </si>
  <si>
    <t>tr|A0A158NRA4|A0A158NRA4_ATTCE   1/1     768   828 ..</t>
  </si>
  <si>
    <t>tr|G0UIU0|G0UIU0_TRYCI           1/1     259   319 ..</t>
  </si>
  <si>
    <t>tr|F9W7Y4|F9W7Y4_TRYCI           1/1     259   319 ..</t>
  </si>
  <si>
    <t>tr|G0UIY2|G0UIY2_TRYCI           1/1     259   319 ..</t>
  </si>
  <si>
    <t>tr|A0A016VZ86|A0A016VZ86_9BILA   1/1     176   236 ..</t>
  </si>
  <si>
    <t>tr|A0A016VYE5|A0A016VYE5_9BILA   1/1     135   195 ..</t>
  </si>
  <si>
    <t>tr|A0A0N4XAK1|A0A0N4XAK1_HAEPC   1/1     135   195 ..</t>
  </si>
  <si>
    <t>tr|U6NYM2|U6NYM2_HAECO           1/1     205   265 ..</t>
  </si>
  <si>
    <t>tr|A0A0D2VQ28|A0A0D2VQ28_CAPO3   1/1     367   427 ..</t>
  </si>
  <si>
    <t>tr|A0A1I7Z8U9|A0A1I7Z8U9_9BILA   1/1     222   283 ..</t>
  </si>
  <si>
    <t>tr|A0A1B0CSX5|A0A1B0CSX5_LUTLO   1/1     670   730 ..</t>
  </si>
  <si>
    <t>tr|E2BLC8|E2BLC8_HARSA           1/1     764   824 ..</t>
  </si>
  <si>
    <t>tr|E9AUH7|E9AUH7_LEIMU           1/1     242   303 ..</t>
  </si>
  <si>
    <t>tr|A0A0P5XWH1|A0A0P5XWH1_9CRUS   1/1     366   426 ..</t>
  </si>
  <si>
    <t>tr|U3I735|U3I735_ANAPL           1/1     178   237 .]</t>
  </si>
  <si>
    <t>tr|A0A1S0UA36|A0A1S0UA36_LOALO   1/1     260   320 ..</t>
  </si>
  <si>
    <t>tr|A0A1I7V5J7|A0A1I7V5J7_LOALO   1/1     260   320 ..</t>
  </si>
  <si>
    <t>tr|A0A152A2V5|A0A152A2V5_9MYCE   1/1     314   374 ..</t>
  </si>
  <si>
    <t>tr|E9IRZ4|E9IRZ4_SOLIN           1/1     765   825 ..</t>
  </si>
  <si>
    <t>tr|A0A0N4TVK0|A0A0N4TVK0_BRUPA   1/1     267   327 ..</t>
  </si>
  <si>
    <t>tr|A0A0J9Y7I9|A0A0J9Y7I9_BRUMA   1/1      12    72 ..</t>
  </si>
  <si>
    <t>tr|A0A158PV44|A0A158PV44_BRUMA   1/1     148   208 ..</t>
  </si>
  <si>
    <t>tr|A0A158PXT2|A0A158PXT2_BRUMA   1/1     148   208 ..</t>
  </si>
  <si>
    <t>tr|A0A1I9G4G4|A0A1I9G4G4_BRUMA   1/1     262   322 ..</t>
  </si>
  <si>
    <t>tr|A0A0K0J999|A0A0K0J999_BRUMA   1/1     262   322 ..</t>
  </si>
  <si>
    <t>tr|A0A0K9PXW9|A0A0K9PXW9_ZOSMR   1/1      48   109 ..</t>
  </si>
  <si>
    <t>tr|A0A0N5D6J5|A0A0N5D6J5_THECL   1/1     265   325 ..</t>
  </si>
  <si>
    <t>tr|C3ZXG6|C3ZXG6_BRAFL           1/1     160   220 ..</t>
  </si>
  <si>
    <t>tr|K8FAR8|K8FAR8_9CHLO           1/1     403   470 ..</t>
  </si>
  <si>
    <t>tr|A0A0K0D963|A0A0K0D963_ANGCA   1/1     161   221 ..</t>
  </si>
  <si>
    <t>tr|A0A1Q3D6R4|A0A1Q3D6R4_CEPFO   1/1     154   212 ..</t>
  </si>
  <si>
    <t>tr|A0A061IWM9|A0A061IWM9_TRYRA   1/1      32    92 ..</t>
  </si>
  <si>
    <t>tr|K2HBD3|K2HBD3_ENTNP           1/1     177   237 ..</t>
  </si>
  <si>
    <t>tr|Q19206|Q19206_CAEEL           1/1     239   300 ..</t>
  </si>
  <si>
    <t>tr|Q4DWP5|Q4DWP5_TRYCC           1/1     251   311 ..</t>
  </si>
  <si>
    <t>tr|A0A088S8K8|A0A088S8K8_9TRYP   1/1     246   306 ..</t>
  </si>
  <si>
    <t>tr|E9AI91|E9AI91_LEIBR           1/1     246   306 ..</t>
  </si>
  <si>
    <t>tr|A0A0B1S5L6|A0A0B1S5L6_OESDE   1/1     205   265 ..</t>
  </si>
  <si>
    <t>tr|A0A0R3S356|A0A0R3S356_9BILA   1/1     259   319 ..</t>
  </si>
  <si>
    <t>tr|A0A0B1P005|A0A0B1P005_UNCNE   1/1     299   359 ..</t>
  </si>
  <si>
    <t>tr|M2RFR1|M2RFR1_ENTHI           1/1     177   237 ..</t>
  </si>
  <si>
    <t>tr|A0A175JU89|A0A175JU89_ENTHI   1/1     177   237 ..</t>
  </si>
  <si>
    <t>tr|C4M694|C4M694_ENTHI           1/1     177   237 ..</t>
  </si>
  <si>
    <t>tr|M3TYI7|M3TYI7_ENTHI           1/1     177   237 ..</t>
  </si>
  <si>
    <t>tr|N9UQ91|N9UQ91_ENTHI           1/1     177   237 ..</t>
  </si>
  <si>
    <t>tr|M7VYT0|M7VYT0_ENTHI           1/1     177   237 ..</t>
  </si>
  <si>
    <t>tr|A0A0D8Y6L4|A0A0D8Y6L4_DICVI   1/1     275   335 ..</t>
  </si>
  <si>
    <t>tr|A0A0N4WA72|A0A0N4WA72_HAEPC   1/1     235   295 ..</t>
  </si>
  <si>
    <t>tr|A0A132AL95|A0A132AL95_SARSC   1/1     219   279 ..</t>
  </si>
  <si>
    <t>tr|A0A0T6B688|A0A0T6B688_9SCAR   1/1     695   755 ..</t>
  </si>
  <si>
    <t>tr|A0A0R3Q0L9|A0A0R3Q0L9_ANGCS   1/1     104   164 ..</t>
  </si>
  <si>
    <t>tr|Q4QD07|Q4QD07_LEIMA           1/1     242   303 ..</t>
  </si>
  <si>
    <t>tr|A0A0N0P4N8|A0A0N0P4N8_LEPSE   1/1     225   285 ..</t>
  </si>
  <si>
    <t>tr|J9BK77|J9BK77_WUCBA           1/1     261   321 ..</t>
  </si>
  <si>
    <t>tr|A0A0N5ARF4|A0A0N5ARF4_9BILA   1/1     220   280 ..</t>
  </si>
  <si>
    <t>tr|A0A0R3R2X2|A0A0R3R2X2_9BILA   1/1       1    60 [.</t>
  </si>
  <si>
    <t>tr|A0A0N4Y9B0|A0A0N4Y9B0_NIPBR   1/1     134   194 ..</t>
  </si>
  <si>
    <t>tr|A0A1Q9DSV2|A0A1Q9DSV2_SYMMI   1/1     357   412 ..</t>
  </si>
  <si>
    <t>tr|A0A0V1HPJ6|A0A0V1HPJ6_9BILA   1/1     205   266 ..</t>
  </si>
  <si>
    <t>tr|A0A0M9FT80|A0A0M9FT80_9TRYP   1/1     228   288 ..</t>
  </si>
  <si>
    <t>tr|A0A087ZVF6|A0A087ZVF6_APIME   1/1     517   577 ..</t>
  </si>
  <si>
    <t>tr|A0A0K2V2T5|A0A0K2V2T5_LEPSM   1/1     634   697 ..</t>
  </si>
  <si>
    <t>tr|V5DS57|V5DS57_TRYCR           1/1     244   304 ..</t>
  </si>
  <si>
    <t>tr|J9L437|J9L437_ACYPI           1/1     377   437 ..</t>
  </si>
  <si>
    <t>tr|M1VMF0|M1VMF0_CYAM1           1/1     310   369 ..</t>
  </si>
  <si>
    <t>tr|A8XLV9|A8XLV9_CAEBR           1/1     239   300 ..</t>
  </si>
  <si>
    <t>tr|A0A1S3CYB6|A0A1S3CYB6_DIACI   1/1      27    88 ..</t>
  </si>
  <si>
    <t>tr|M2XT25|M2XT25_GALSU           1/1     197   258 ..</t>
  </si>
  <si>
    <t>tr|A0A139H3Y2|A0A139H3Y2_9PEZI   1/1     328   415 ..</t>
  </si>
  <si>
    <t>tr|W6L1E6|W6L1E6_9TRYP           1/1     249   309 ..</t>
  </si>
  <si>
    <t>tr|A0A150GU09|A0A150GU09_GONPE   1/1     461   521 ..</t>
  </si>
  <si>
    <t>tr|S9TZM6|S9TZM6_9TRYP           1/1      76   136 ..</t>
  </si>
  <si>
    <t>tr|A0A183IKJ1|A0A183IKJ1_9BILA   1/1     206   266 ..</t>
  </si>
  <si>
    <t>tr|A0A1D1UKP7|A0A1D1UKP7_RAMVA   1/1     217   282 ..</t>
  </si>
  <si>
    <t>tr|B0EIK4|B0EIK4_ENTDS           1/1     177   237 ..</t>
  </si>
  <si>
    <t>tr|A0A137PHP8|A0A137PHP8_CONC2   1/1     763   822 ..</t>
  </si>
  <si>
    <t>tr|E4XF25|E4XF25_OIKDI           1/1     351   408 ..</t>
  </si>
  <si>
    <t>tr|G0NS71|G0NS71_CAEBE           1/1     233   294 ..</t>
  </si>
  <si>
    <t>tr|W6KFE7|W6KFE7_9TRYP           1/1     249   309 ..</t>
  </si>
  <si>
    <t>tr|M1EPS4|M1EPS4_MUSPF           1/1     530   577 .]</t>
  </si>
  <si>
    <t>tr|A0A1I8B0J2|A0A1I8B0J2_MELHA   1/1     211   273 ..</t>
  </si>
  <si>
    <t>tr|A0A061RLN9|A0A061RLN9_9CHLO   1/1     262   322 ..</t>
  </si>
  <si>
    <t>tr|A0A061R6P4|A0A061R6P4_9CHLO   1/1     262   322 ..</t>
  </si>
  <si>
    <t>tr|D8U4S8|D8U4S8_VOLCA           1/1     470   530 ..</t>
  </si>
  <si>
    <t>tr|A0A1B6D9F3|A0A1B6D9F3_9HEMI   1/1     261   320 ..</t>
  </si>
  <si>
    <t>tr|A0A085NU46|A0A085NU46_9BILA   1/1     193   255 ..</t>
  </si>
  <si>
    <t>tr|A0A1D2MJI7|A0A1D2MJI7_ORCCI   1/1     220   281 ..</t>
  </si>
  <si>
    <t>tr|S3D782|S3D782_GLAL2           1/1     499   556 ..</t>
  </si>
  <si>
    <t>tr|A0A0V0RH27|A0A0V0RH27_9BILA   1/1     205   268 ..</t>
  </si>
  <si>
    <t>tr|A0A1B6MD46|A0A1B6MD46_9HEMI   1/1      81   141 ..</t>
  </si>
  <si>
    <t>tr|U5D124|U5D124_AMBTC           1/1     291   354 ..</t>
  </si>
  <si>
    <t>tr|K1WPK9|K1WPK9_MARBU           1/1     400   455 ..</t>
  </si>
  <si>
    <t>tr|L9KIM2|L9KIM2_TUPCH           1/1     292   352 ..</t>
  </si>
  <si>
    <t>tr|A0A1B6IDE9|A0A1B6IDE9_9HEMI   1/1     446   506 ..</t>
  </si>
  <si>
    <t>tr|J9M013|J9M013_ACYPI           1/1     878   934 ..</t>
  </si>
  <si>
    <t>tr|W9QII1|W9QII1_9ROSA           1/1     229   286 ..</t>
  </si>
  <si>
    <t>tr|A0A1B6GI16|A0A1B6GI16_9HEMI   1/1      62   122 ..</t>
  </si>
  <si>
    <t>tr|A0A068TX44|A0A068TX44_COFCA   1/1     208   268 ..</t>
  </si>
  <si>
    <t>tr|A0A0B6Y3Q4|A0A0B6Y3Q4_9EUPU   1/1      31    76 .]</t>
  </si>
  <si>
    <t>tr|A0A1L9DMT8|A0A1L9DMT8_STRVF   1/1     108   163 ..</t>
  </si>
  <si>
    <t>tr|A0A177B923|A0A177B923_9METZ   1/1     201   261 ..</t>
  </si>
  <si>
    <t>tr|E1ZRW5|E1ZRW5_CHLVA           1/1     155   214 ..</t>
  </si>
  <si>
    <t>tr|A0A0N4ZP72|A0A0N4ZP72_PARTI   1/1     200   260 ..</t>
  </si>
  <si>
    <t>tr|A0A0S7EHV8|A0A0S7EHV8_9TELE   1/1     314   371 ..</t>
  </si>
  <si>
    <t>tr|A0A0S7KZY6|A0A0S7KZY6_9TELE   1/1     144   201 ..</t>
  </si>
  <si>
    <t>tr|A0A0S7KZ69|A0A0S7KZ69_9TELE   1/1     142   199 ..</t>
  </si>
  <si>
    <t>tr|A0A0S7ER45|A0A0S7ER45_9TELE   1/1     307   364 ..</t>
  </si>
  <si>
    <t>tr|A0A0N5DK01|A0A0N5DK01_TRIMR   1/1     104   165 ..</t>
  </si>
  <si>
    <t>tr|A0A0N5B3M5|A0A0N5B3M5_STREA   1/1     204   264 ..</t>
  </si>
  <si>
    <t>tr|Q7XT81|Q7XT81_ORYSJ           1/1     272   332 ..</t>
  </si>
  <si>
    <t>tr|A0A0K0F0M1|A0A0K0F0M1_9BILA   1/1     204   264 ..</t>
  </si>
  <si>
    <t>tr|A0A0D9ZMP6|A0A0D9ZMP6_9ORYZ   1/1     264   325 ..</t>
  </si>
  <si>
    <t>tr|E5S0C3|E5S0C3_TRISP           1/1     216   263 ..</t>
  </si>
  <si>
    <t>tr|A0A0V1B1L6|A0A0V1B1L6_TRISP   1/1     214   261 ..</t>
  </si>
  <si>
    <t>Alignments of top-scoring domains:</t>
  </si>
  <si>
    <t>tr|A0A151VCQ6|A0A151VCQ6_HYPMA: domain 1 of 1, from 26</t>
  </si>
  <si>
    <t>*-&gt;plGipRlFvssshRRqgiAskLLsAAAetfih</t>
  </si>
  <si>
    <t>plGipRlFv+s+hRRqgiAs+LLsAAAetfih</t>
  </si>
  <si>
    <t>tr|A0A151V   261    PLGIPRLFVPSAHRRQGIASHLLSAAAETFIH</t>
  </si>
  <si>
    <t>Ptg+G+av++sWG+g</t>
  </si>
  <si>
    <t>tr|A0A151V   308 PTGDGNAVMTSWGAGG    323</t>
  </si>
  <si>
    <t>tr|A0A067SR92|A0A067SR92_9AGAR: domain 1 of 1, from 23</t>
  </si>
  <si>
    <t>p+Gi+RlFvssshRR+giA++LL+AAA+tfih</t>
  </si>
  <si>
    <t>tr|A0A067S   237    PMGISRLFVSSSHRRLGIARTLLDAAAATFIH</t>
  </si>
  <si>
    <t>Ptg+G+av+ksWGkg</t>
  </si>
  <si>
    <t>tr|A0A067S   284 PTGMGQAVMKSWGKGG    299</t>
  </si>
  <si>
    <t>tr|A0A067P0P8|A0A067P0P8_PLEOS: domain 1 of 1, from 27</t>
  </si>
  <si>
    <t>plGipR+Fv+s+hRRqgiAskLLsAAA tfih</t>
  </si>
  <si>
    <t>tr|A0A067P   272    PLGIPRIFVPSTHRRQGIASKLLSAAALTFIH</t>
  </si>
  <si>
    <t>Ptg+G+av++sWG++</t>
  </si>
  <si>
    <t>tr|A0A067P   319 PTGDGNAVMRSWGGNG    334</t>
  </si>
  <si>
    <t>tr|A0A165H694|A0A165H694_9APHY: domain 1 of 1, from 24</t>
  </si>
  <si>
    <t>plGipRlFvssshRR+giAs+LLsAAA+tfi+</t>
  </si>
  <si>
    <t>tr|A0A165H   243    PLGIPRLFVSSSHRRLGIASHLLSAAASTFIL</t>
  </si>
  <si>
    <t>PtgaGkavl++WGkg</t>
  </si>
  <si>
    <t>tr|A0A165H   290 PTGAGKAVLEAWGKGG    305</t>
  </si>
  <si>
    <t>tr|A0A067Q120|A0A067Q120_9HOMO: domain 1 of 1, from 26</t>
  </si>
  <si>
    <t>plGipR+Fvss+hRRq+iAs+LLsAAA+tfih</t>
  </si>
  <si>
    <t>tr|A0A067Q   261    PLGIPRIFVSSTHRRQSIASTLLSAAASTFIH</t>
  </si>
  <si>
    <t>Pt+aG++v++sWGkg</t>
  </si>
  <si>
    <t>tr|A0A067Q   308 PTSAGREVMSSWGKGG    323</t>
  </si>
  <si>
    <t>tr|A0A060SFC2|A0A060SFC2_PYCCI: domain 1 of 1, from 28</t>
  </si>
  <si>
    <t>plGipRlFvss+hRR+giAs+LLsAAA+tfi+</t>
  </si>
  <si>
    <t>tr|A0A060S   283    PLGIPRLFVSSAHRRLGIASRLLSAAAATFIL</t>
  </si>
  <si>
    <t>Ptg+Gkavl+sWG+g</t>
  </si>
  <si>
    <t>tr|A0A060S   330 PTGMGKAVLESWGRGG    345</t>
  </si>
  <si>
    <t>tr|A0A166M3E4|A0A166M3E4_9HOMO: domain 1 of 1, from 26</t>
  </si>
  <si>
    <t>plGipRlFv+s+hRRqgiAs+LL+AAA+tfih</t>
  </si>
  <si>
    <t>tr|A0A166M   268    PLGIPRLFVPSTHRRQGIASHLLTAAANTFIH</t>
  </si>
  <si>
    <t>PtgaG  v+k+WG+g</t>
  </si>
  <si>
    <t>tr|A0A166M   315 PTGAGGSVMKAWGGGG    330</t>
  </si>
  <si>
    <t>tr|A0A0C9Z6P4|A0A0C9Z6P4_9HOMO: domain 1 of 1, from 30</t>
  </si>
  <si>
    <t>plGipRlFvssshRRqgiA +LL+AAAetfih</t>
  </si>
  <si>
    <t>GCPLdp</t>
  </si>
  <si>
    <t>tr|A0A0C9Z   304    PLGIPRLFVSSSHRRQGIATRLLTAAAETFIH</t>
  </si>
  <si>
    <t>Pt  G+av+ksWGkg</t>
  </si>
  <si>
    <t>tr|A0A0C9Z   351 PTEGGNAVMKSWGKGF    366</t>
  </si>
  <si>
    <t>tr|M2QMS6|M2QMS6_CERS8: domain 1 of 1, from 289 to 351</t>
  </si>
  <si>
    <t>p+GipRlFvssshRR+giA +LL AAA+tfi+</t>
  </si>
  <si>
    <t>tr|M2QMS6|   289    PMGIPRLFVSSSHRRLGIATHLLAAAASTFIL</t>
  </si>
  <si>
    <t>tr|M2QMS6|   336 PTGAGKAVLEAWGKGG    351</t>
  </si>
  <si>
    <t>tr|A0A0L6WAL8|A0A0L6WAL8_9AGAR: domain 1 of 1, from 26</t>
  </si>
  <si>
    <t>plGi+RlFv++++RRqg+A++LLsAAAetfih</t>
  </si>
  <si>
    <t>tr|A0A0L6W   262    PLGISRLFVPATQRRQGVARHLLSAAAETFIH</t>
  </si>
  <si>
    <t>Ptg+Gkav+++WG+++</t>
  </si>
  <si>
    <t>tr|A0A0L6W   309 PTGDGKAVMMGWGGRK    324</t>
  </si>
  <si>
    <t>tr|A0A0C2YMN5|A0A0C2YMN5_HEBCY: domain 1 of 1, from 29</t>
  </si>
  <si>
    <t>p+Gi+RlFvssshRR+giA+ LL+AA  tfih</t>
  </si>
  <si>
    <t>tr|A0A0C2Y   292    PMGISRLFVSSSHRRLGIAHSLLDAASTTFIH</t>
  </si>
  <si>
    <t>Ptg+G+av++sWGkg</t>
  </si>
  <si>
    <t>tr|A0A0C2Y   339 PTGMGQAVMNSWGKGG    354</t>
  </si>
  <si>
    <t>tr|A0A0C3CDH5|A0A0C3CDH5_HEBCY: domain 1 of 1, from 13</t>
  </si>
  <si>
    <t>tr|A0A0C3C   135    PMGISRLFVSSSHRRLGIAHSLLDAASTTFIH</t>
  </si>
  <si>
    <t>tr|A0A0C3C   182 PTGMGQAVMNSWGKGG    197</t>
  </si>
  <si>
    <t>tr|A0A137QTK1|A0A137QTK1_9AGAR: domain 1 of 1, from 28</t>
  </si>
  <si>
    <t>p+GipRlFv+s+ RRqgiAs+LL+AAA+tfih</t>
  </si>
  <si>
    <t>tr|A0A137Q   280    PMGIPRLFVPSTYRRQGIASALLNAAAATFIH</t>
  </si>
  <si>
    <t>Ptg+Gkav++ WG+g</t>
  </si>
  <si>
    <t>tr|A0A137Q   327 PTGDGKAVMMKWGGGG    342</t>
  </si>
  <si>
    <t>tr|S7QG23|S7QG23_GLOTA: domain 1 of 1, from 274 to 336</t>
  </si>
  <si>
    <t>plGipRlFvs+shRRqgiA +LL AAA+tfih</t>
  </si>
  <si>
    <t>tr|S7QG23|   274    PLGIPRLFVSTSHRRQGIATHLLAAAARTFIH</t>
  </si>
  <si>
    <t>Pt+ G+av++sWG+g</t>
  </si>
  <si>
    <t>tr|S7QG23|   321 PTSGGRAVMESWGRGG    336</t>
  </si>
  <si>
    <t>tr|A0A0C3KUB2|A0A0C3KUB2_PISTI: domain 1 of 1, from 27</t>
  </si>
  <si>
    <t>plG+pRlFvssshRRqgiA +LL+AAAetfih</t>
  </si>
  <si>
    <t>tr|A0A0C3K   273    PLGVPRLFVSSSHRRQGIATRLLTAAAETFIH</t>
  </si>
  <si>
    <t>tr|A0A0C3K   320 PTEGGNAVMKSWGKGF    335</t>
  </si>
  <si>
    <t>tr|A0A165PG66|A0A165PG66_9APHY: domain 1 of 1, from 28</t>
  </si>
  <si>
    <t>p+GipRlFvss+hRR+giA++LL+AAA++fi+</t>
  </si>
  <si>
    <t>tr|A0A165P   286    PMGIPRLFVSSVHRRMGIAAHLLTAAANSFIL</t>
  </si>
  <si>
    <t>tr|A0A165P   333 PTGAGKAVLEAWGKGG    348</t>
  </si>
  <si>
    <t>tr|A0A0D2Q5S9|A0A0D2Q5S9_9AGAR: domain 1 of 1, from 29</t>
  </si>
  <si>
    <t>p+G+pRlFv+sshRR+giA++LL+AAA+tfi+</t>
  </si>
  <si>
    <t>tr|A0A0D2Q   291    PMGVPRLFVPSSHRRLGIAHALLDAAAATFIY</t>
  </si>
  <si>
    <t>Ptg+G+av+k+WGkg</t>
  </si>
  <si>
    <t>tr|A0A0D2Q   338 PTGMGQAVMKGWGKGG    353</t>
  </si>
  <si>
    <t>tr|J4HT67|J4HT67_9APHY: domain 1 of 1, from 273 to 335</t>
  </si>
  <si>
    <t>plGipRlFvssshRR+giAs+LLsAAA tfi+</t>
  </si>
  <si>
    <t>tr|J4HT67|   273    PLGIPRLFVSSSHRRLGIASHLLSAAATTFIL</t>
  </si>
  <si>
    <t>PtgaGka+l+ WGkg</t>
  </si>
  <si>
    <t>tr|J4HT67|   320 PTGAGKAILEFWGKGG    335</t>
  </si>
  <si>
    <t>tr|S8FYA1|S8FYA1_FOMPI: domain 1 of 1, from 289 to 351</t>
  </si>
  <si>
    <t>p+GipRlFvss+hRR+giA +LL AAA+ fi+</t>
  </si>
  <si>
    <t>tr|S8FYA1|   289    PMGIPRLFVSSAHRRLGIATHLLAAAAKNFIL</t>
  </si>
  <si>
    <t>PtgaGkavl+sWG+g</t>
  </si>
  <si>
    <t>tr|S8FYA1|   336 PTGAGKAVLESWGRGG    351</t>
  </si>
  <si>
    <t>tr|A0A1B7N267|A0A1B7N267_9HOMO: domain 1 of 1, from 26</t>
  </si>
  <si>
    <t>plGipRlFvss+hRRqgiAs+LLsAAA+tfi+</t>
  </si>
  <si>
    <t>tr|A0A1B7N   265    PLGIPRLFVSSTHRRQGIASRLLSAAAATFIY</t>
  </si>
  <si>
    <t>Pt  G av++sWG+g</t>
  </si>
  <si>
    <t>tr|A0A1B7N   312 PTEGGSAVMQSWGGGG    327</t>
  </si>
  <si>
    <t>tr|A0A1M2W4C2|A0A1M2W4C2_TRAPU: domain 1 of 1, from 29</t>
  </si>
  <si>
    <t>plGipRlFvss+hRR+giAs+LLs AA+tfi+</t>
  </si>
  <si>
    <t>tr|A0A1M2W   293    PLGIPRLFVSSAHRRLGIASRLLSVAAQTFIL</t>
  </si>
  <si>
    <t>PtgaGkavl++WG+g</t>
  </si>
  <si>
    <t>tr|A0A1M2W   340 PTGAGKAVLETWGRGG    355</t>
  </si>
  <si>
    <t>tr|A0A074RJN6|A0A074RJN6_9HOMO: domain 1 of 1, from 30</t>
  </si>
  <si>
    <t>+lGipRlFv++shRRqgiA++LL+AAA+t+i+</t>
  </si>
  <si>
    <t>tr|A0A074R   308    TLGIPRLFVVPSHRRQGIAQALLNAAAKTAIW</t>
  </si>
  <si>
    <t>Pt++G+av+k+WG++</t>
  </si>
  <si>
    <t>tr|A0A074R   355 PTASGRAVMKAWGGRD    370</t>
  </si>
  <si>
    <t>tr|X8J5E1|X8J5E1_9HOMO: domain 1 of 1, from 308 to 370</t>
  </si>
  <si>
    <t>tr|X8J5E1|   308    TLGIPRLFVVPSHRRQGIAQALLNAAAKTAIW</t>
  </si>
  <si>
    <t>tr|X8J5E1|   355 PTASGRAVMKAWGGRD    370</t>
  </si>
  <si>
    <t>tr|A0A0D0B1A0|A0A0D0B1A0_9HOMO: domain 1 of 1, from 26</t>
  </si>
  <si>
    <t>plGipRlFv+s+hRRqgiAs+LLsAAA+tfih</t>
  </si>
  <si>
    <t>tr|A0A0D0B   262    PLGIPRLFVPSVHRRQGIASRLLSAAAATFIH</t>
  </si>
  <si>
    <t>Pt  G+av++ WG+g</t>
  </si>
  <si>
    <t>tr|A0A0D0B   309 PTEGGHAVMQNWGRGG    324</t>
  </si>
  <si>
    <t>tr|A0A0K6FR52|A0A0K6FR52_9HOMO: domain 1 of 1, from 30</t>
  </si>
  <si>
    <t>tr|A0A0K6F   308    TLGIPRLFVVPSHRRQGIAQALLNAAARTAIW</t>
  </si>
  <si>
    <t>Pt++G+av+++WG+++</t>
  </si>
  <si>
    <t>tr|A0A0K6F   355 PTASGRAVMNAWGGRN    370</t>
  </si>
  <si>
    <t>tr|A0A0D0E0V7|A0A0D0E0V7_9HOMO: domain 1 of 1, from 26</t>
  </si>
  <si>
    <t>plGipRlFvss+hRRqgiA+kLLs  A+tfih</t>
  </si>
  <si>
    <t>tr|A0A0D0E   262    PLGIPRLFVSSAHRRQGIANKLLSTTAATFIH</t>
  </si>
  <si>
    <t>Pt  G+av++sWGkg</t>
  </si>
  <si>
    <t>tr|A0A0D0E   309 PTEGGNAVMRSWGKGF    324</t>
  </si>
  <si>
    <t>tr|A0A0C9T0I5|A0A0C9T0I5_PAXIN: domain 1 of 1, from 26</t>
  </si>
  <si>
    <t>plGipR+Fvss+hRRqgiAs+LLs  A+tfih</t>
  </si>
  <si>
    <t>tr|A0A0C9T   262    PLGIPRIFVSSAHRRQGIASQLLSTTAATFIH</t>
  </si>
  <si>
    <t>tr|A0A0C9T   309 PTEGGNAVMRSWGKGF    324</t>
  </si>
  <si>
    <t>tr|A0A0C3G6U1|A0A0C3G6U1_9HOMO: domain 1 of 1, from 26</t>
  </si>
  <si>
    <t>plG+pRlFv+s+hRRqgiA +LL+AAA+tf+h</t>
  </si>
  <si>
    <t>tr|A0A0C3G   260    PLGVPRLFVPSTHRRQGIATHLLTAAAKTFVH</t>
  </si>
  <si>
    <t>PtgaG  v+++WG+g</t>
  </si>
  <si>
    <t>tr|A0A0C3G   307 PTGAGAGVMRAWGRGG    322</t>
  </si>
  <si>
    <t>tr|A0A165UPB4|A0A165UPB4_9HOMO: domain 1 of 1, from 20</t>
  </si>
  <si>
    <t>plGipRlFv++shRR+g+A +LLsAAA+tfih</t>
  </si>
  <si>
    <t>tr|A0A165U   201    PLGIPRLFVTTSHRRLGVATALLSAAARTFIH</t>
  </si>
  <si>
    <t>Pt+ G+av++ WG+g</t>
  </si>
  <si>
    <t>tr|A0A165U   248 PTSGGQAVMQNWGRGG    263</t>
  </si>
  <si>
    <t>tr|A0A0K6FR21|A0A0K6FR21_9HOMO: domain 1 of 1, from 31</t>
  </si>
  <si>
    <t>tr|A0A0K6F   310    TLGIPRLFVVPSHRRQGIARALLDAAAKTAIW</t>
  </si>
  <si>
    <t>Pt++G+av++ WGk +</t>
  </si>
  <si>
    <t>tr|A0A0K6F   357 PTASGHAVMTDWGKHN    372</t>
  </si>
  <si>
    <t>tr|L8WRA9|L8WRA9_THACA: domain 1 of 1, from 317 to 379</t>
  </si>
  <si>
    <t>+lGipRlFv++shRRqgiA++LL+AAA+t+++</t>
  </si>
  <si>
    <t>tr|L8WRA9|   317    TLGIPRLFVVPSHRRQGIAQALLNAAAKTAVW</t>
  </si>
  <si>
    <t>Pt++G+a++k+WG+ +</t>
  </si>
  <si>
    <t>tr|L8WRA9|   364 PTASGRAIMKAWGGDS    379</t>
  </si>
  <si>
    <t>tr|K5XH59|K5XH59_AGABU: domain 1 of 1, from 277 to 339</t>
  </si>
  <si>
    <t>p+G+pRlFv+s+ RRqgiAs+LL+AAA+ fih</t>
  </si>
  <si>
    <t>tr|K5XH59|   277    PMGVPRLFVPSTYRRQGIASALLDAAAANFIH</t>
  </si>
  <si>
    <t>Ptg+Gka +  WG+g</t>
  </si>
  <si>
    <t>tr|K5XH59|   324 PTGDGKALMVRWGGGG    339</t>
  </si>
  <si>
    <t>tr|A0A0C9TDZ4|A0A0C9TDZ4_9HOMO: domain 1 of 1, from 26</t>
  </si>
  <si>
    <t>plGipRlFv+s+hRRqgiA+ LL+AAA+tf+h</t>
  </si>
  <si>
    <t>tr|A0A0C9T   269    PLGIPRLFVPSTHRRQGIAKLLLDAAAKTFVH</t>
  </si>
  <si>
    <t>Ptg+G+ v+++WGkg</t>
  </si>
  <si>
    <t>tr|A0A0C9T   316 PTGDGRKVMEAWGKGG    331</t>
  </si>
  <si>
    <t>tr|A0A0C2ZUI0|A0A0C2ZUI0_9HOMO: domain 1 of 1, from 18</t>
  </si>
  <si>
    <t>plGipRlFvss+hRRqgiA +LL+AA etfih</t>
  </si>
  <si>
    <t>tr|A0A0C2Z   187    PLGIPRLFVSSAHRRQGIATRLLTAATETFIH</t>
  </si>
  <si>
    <t>Pt+ G+av++sWGkg</t>
  </si>
  <si>
    <t>tr|A0A0C2Z   234 PTAGGNAVMRSWGKGF    249</t>
  </si>
  <si>
    <t>tr|A0A0B7FHD0|A0A0B7FHD0_THACB: domain 1 of 1, from 30</t>
  </si>
  <si>
    <t>+lGipRlFv++ hRRqgiA++LL+AAA+t+++</t>
  </si>
  <si>
    <t>tr|A0A0B7F   305    TLGIPRLFVVPCHRRQGIAQALLNAAARTAVW</t>
  </si>
  <si>
    <t>tr|A0A0B7F   352 PTASGRAIMKAWGGHN    367</t>
  </si>
  <si>
    <t>tr|W4KK26|W4KK26_9HOMO: domain 1 of 1, from 252 to 314</t>
  </si>
  <si>
    <t>plGipRlFv+ + RRqg+As+LL+AA +tfih</t>
  </si>
  <si>
    <t>tr|W4KK26|   252    PLGIPRLFVPLAYRRQGVASRLLDAATATFIH</t>
  </si>
  <si>
    <t>Ptg+Gkav+ sWG+g</t>
  </si>
  <si>
    <t>tr|W4KK26|   299 PTGSGKAVMDSWGAGG    314</t>
  </si>
  <si>
    <t>tr|A0A0B7FDL6|A0A0B7FDL6_THACB: domain 1 of 1, from 30</t>
  </si>
  <si>
    <t>+lGipRlFv++shRRqg+A++LL+AAA+t+i+</t>
  </si>
  <si>
    <t>tr|A0A0B7F   306    TLGIPRLFVAPSHRRQGVARALLDAAAKTAIL</t>
  </si>
  <si>
    <t>Pt++G+av+k WG+++</t>
  </si>
  <si>
    <t>tr|A0A0B7F   353 PTASGHAVMKNWGGQS    368</t>
  </si>
  <si>
    <t>tr|A0A0C3PN36|A0A0C3PN36_PHLGI: domain 1 of 1, from 30</t>
  </si>
  <si>
    <t>plGipRlFvss+hRR+g+As+LL+AAAetfi+</t>
  </si>
  <si>
    <t>tr|A0A0C3P   301    PLGIPRLFVSSAHRRLGVASTLLTAAAETFIL</t>
  </si>
  <si>
    <t>Ptg G  vl+ W +g+</t>
  </si>
  <si>
    <t>tr|A0A0C3P   348 PTGLGGMVLENWAGGR    363</t>
  </si>
  <si>
    <t>tr|A0A0C2TQU0|A0A0C2TQU0_AMAMU: domain 1 of 1, from 23</t>
  </si>
  <si>
    <t>p+GipRlFv+s+hRRqgiAskLL+ AA+tfih</t>
  </si>
  <si>
    <t>tr|A0A0C2T   234    PMGIPRLFVASTHRRQGIASKLLTTAAKTFIH</t>
  </si>
  <si>
    <t>Ptg+G+a++  WG+g+</t>
  </si>
  <si>
    <t>tr|A0A0C2T   281 PTGDGNAIMLKWGGGE    296</t>
  </si>
  <si>
    <t>tr|A0A0H2RXG6|A0A0H2RXG6_9HOMO: domain 1 of 1, from 22</t>
  </si>
  <si>
    <t>p+Gi+RlFvss+hRR+giA++LL+AAA+tf+h</t>
  </si>
  <si>
    <t>tr|A0A0H2R   223    PMGIARLFVSSAHRRKGIAQALLNAAARTFVH</t>
  </si>
  <si>
    <t>Pt+ Gk v++ WGkg</t>
  </si>
  <si>
    <t>tr|A0A0H2R   270 PTSLGKSVMENWGKGG    285</t>
  </si>
  <si>
    <t>tr|B0D3S5|B0D3S5_LACBS: domain 1 of 1, from 221 to 283</t>
  </si>
  <si>
    <t>plGipRlFv+s+hRRqgiAs LL+AAA+t+i+</t>
  </si>
  <si>
    <t>tr|B0D3S5|   221    PLGIPRLFVTSTHRRQGIASYLLTAAANTMIY</t>
  </si>
  <si>
    <t>Pt +G  v++ WG+g+</t>
  </si>
  <si>
    <t>tr|B0D3S5|   268 PTRDGSRVMQKWGGGS    283</t>
  </si>
  <si>
    <t>tr|A8NGB1|A8NGB1_COPC7: domain 1 of 1, from 248 to 310</t>
  </si>
  <si>
    <t>p+Gi+RlFvsss RRqgiA++LLsAAA+tfi</t>
  </si>
  <si>
    <t>tr|A8NGB1|   248    PMGISRLFVSSSYRRQGIANRLLSAAASTFIP</t>
  </si>
  <si>
    <t>Ptg+G  +++sWG+g</t>
  </si>
  <si>
    <t>tr|A8NGB1|   295 PTGDGAKIMQSWGGGG    310</t>
  </si>
  <si>
    <t>tr|F8P4N2|F8P4N2_SERL9: domain 1 of 1, from 255 to 317</t>
  </si>
  <si>
    <t>lGipRlFvss+ RRqgiAs+LLsAAA+tfih</t>
  </si>
  <si>
    <t>tr|F8P4N2|   255    SLGIPRLFVSSTYRRQGIASHLLSAAAATFIH</t>
  </si>
  <si>
    <t>Pt +G a+++ WG+g+</t>
  </si>
  <si>
    <t>tr|F8P4N2|   302 PTESGYAIMRIWGEGN    317</t>
  </si>
  <si>
    <t>tr|F8Q609|F8Q609_SERL3: domain 1 of 1, from 255 to 317</t>
  </si>
  <si>
    <t>tr|F8Q609|   255    SLGIPRLFVSSTYRRQGIASHLLSAAAATFIH</t>
  </si>
  <si>
    <t>tr|F8Q609|   302 PTESGYAIMRIWGEGN    317</t>
  </si>
  <si>
    <t>tr|A0A0C9Y8P5|A0A0C9Y8P5_9AGAR: domain 1 of 1, from 21</t>
  </si>
  <si>
    <t>plGipRlFv+s+hRRqgiAs+LL+AAA+t+i+</t>
  </si>
  <si>
    <t>tr|A0A0C9Y   219    PLGIPRLFVTSTHRRQGIASHLLTAAADTMIY</t>
  </si>
  <si>
    <t>tr|A0A0C9Y   266 PTRDGSRVMQKWGGGS    281</t>
  </si>
  <si>
    <t>tr|D8PVQ0|D8PVQ0_SCHCM: domain 1 of 1, from 273 to 335</t>
  </si>
  <si>
    <t>p+GipRlFv+sshRR+giAs+LL+AA +tfi+</t>
  </si>
  <si>
    <t>C Ldp+</t>
  </si>
  <si>
    <t>tr|D8PVQ0|   273    PMGIPRLFVPSSHRRMGIASRLLDAACRTFIY</t>
  </si>
  <si>
    <t>Ptg+G a ++ WG+g+</t>
  </si>
  <si>
    <t>tr|D8PVQ0|   320 PTGDGAALMRRWGGGK    335</t>
  </si>
  <si>
    <t>tr|K5W919|K5W919_PHACS: domain 1 of 1, from 306 to 368</t>
  </si>
  <si>
    <t>plGipRlFvssshRRqg+As LL+AAA+ fi+</t>
  </si>
  <si>
    <t>tr|K5W919|   306    PLGIPRLFVSSSHRRQGVASSLLTAAANYFIL</t>
  </si>
  <si>
    <t>tr|K5W919|   353 PTGLGGMVLEKWAGGK    368</t>
  </si>
  <si>
    <t>tr|A0A0C3QQW9|A0A0C3QQW9_9HOMO: domain 1 of 1, from 19</t>
  </si>
  <si>
    <t>p+Gi R+Fvss hR qgiA +LLsAAA+tfi+</t>
  </si>
  <si>
    <t>CPLdp+</t>
  </si>
  <si>
    <t>tr|A0A0C3Q   192    PMGIHRVFVSSEHRHQGIACALLSAAAKTFIY</t>
  </si>
  <si>
    <t>Pt+aG+ v++ WGkg</t>
  </si>
  <si>
    <t>tr|A0A0C3Q   239 PTSAGRGVMMRWGKGG    254</t>
  </si>
  <si>
    <t>tr|A0A166BEI0|A0A166BEI0_9HOMO: domain 1 of 1, from 26</t>
  </si>
  <si>
    <t>+GipRlFv+++ RR g+A++LL+AAA+tf+h</t>
  </si>
  <si>
    <t>tr|A0A166B   261    SMGIPRLFVPTAYRRAGVARTLLDAAARTFVH</t>
  </si>
  <si>
    <t>Pt +G+av++ WG+g</t>
  </si>
  <si>
    <t>tr|A0A166B   308 PTQSGRAVMENWGRGG    323</t>
  </si>
  <si>
    <t>tr|V2X193|V2X193_MONRO: domain 1 of 1, from 257 to 319</t>
  </si>
  <si>
    <t>plGi R+Fvs++hRRqg A kLLsAAA+tf+h</t>
  </si>
  <si>
    <t>tr|V2X193|   257    PLGITRIFVSPAHRRQGAATKLLSAAARTFVH</t>
  </si>
  <si>
    <t>tg+G a +++WG+g</t>
  </si>
  <si>
    <t>tr|V2X193|   304 TTGDGLALMHGWGGGG    319</t>
  </si>
  <si>
    <t>tr|A0A0W0FZW0|A0A0W0FZW0_9AGAR: domain 1 of 1, from 25</t>
  </si>
  <si>
    <t>tr|A0A0W0F   257    PLGITRIFVSPAHRRQGAATKLLSAAARTFVH</t>
  </si>
  <si>
    <t>tr|A0A0W0F   304 TTGDGLALMHGWGGGG    319</t>
  </si>
  <si>
    <t>tr|A0A1Q3EGJ7|A0A1Q3EGJ7_LENED: domain 1 of 1, from 14</t>
  </si>
  <si>
    <t>+lGi+R+Fv+s++RRqgiAs LLsAAA+t+ih</t>
  </si>
  <si>
    <t>tr|A0A1Q3E   144    ALGISRIFVTSTQRRQGIASSLLSAAAQTAIH</t>
  </si>
  <si>
    <t>tg+G a ++ WG+g</t>
  </si>
  <si>
    <t>tr|A0A1Q3E   191 TTGDGIALMRNWGQGG    206</t>
  </si>
  <si>
    <t>tr|A0A165AK01|A0A165AK01_9HOMO: domain 1 of 1, from 23</t>
  </si>
  <si>
    <t>++GipRlFvs   RR+giA +LLsAAA+tfih</t>
  </si>
  <si>
    <t>tr|A0A165A   238    TMGIPRLFVSLDYRRKGIATQLLSAAAATFIH</t>
  </si>
  <si>
    <t>Pt+ G+ v++ WG+g+</t>
  </si>
  <si>
    <t>tr|A0A165A   285 PTSLGRMVMTKWGGGR    300</t>
  </si>
  <si>
    <t>tr|A0A166IQZ7|A0A166IQZ7_9HOMO: domain 1 of 1, from 28</t>
  </si>
  <si>
    <t>tr|A0A166I   283    TMGIPRLFVSLDYRRKGIATQLLSAAAATFIH</t>
  </si>
  <si>
    <t>tr|A0A166I   330 PTSLGRMVMTKWGGGR    345</t>
  </si>
  <si>
    <t>tr|A0A0C3BJT6|A0A0C3BJT6_9HOMO: domain 1 of 1, from 25</t>
  </si>
  <si>
    <t>+Gi+R+Fv+   RR+giA++LL+  A+tf+h</t>
  </si>
  <si>
    <t>tr|A0A0C3B   252    SVGISRIFVARDCRRLGIAQTLLDGVARTFLH</t>
  </si>
  <si>
    <t>Ptg+G+  ++sWGkg</t>
  </si>
  <si>
    <t>tr|A0A0C3B   299 PTGDGQKLMESWGKGG    314</t>
  </si>
  <si>
    <t>tr|A0A0D0BHX5|A0A0D0BHX5_9AGAR: domain 1 of 1, from 24</t>
  </si>
  <si>
    <t>+lGi+R+Fv+s+hRR+giA kLLsAAA+tf+h</t>
  </si>
  <si>
    <t>tr|A0A0D0B   243    ALGISRIFVTSAHRRKGIAGKLLSAAADTFVH</t>
  </si>
  <si>
    <t>tr|A0A0D0B   290 TTGDGMALMRNWGQGG    305</t>
  </si>
  <si>
    <t>tr|A0A067N112|A0A067N112_9HOMO: domain 1 of 1, from 22</t>
  </si>
  <si>
    <t>lGipR+Fv+++ RR g+As+LL+AA etf+h</t>
  </si>
  <si>
    <t>tr|A0A067N   228    LLGIPRVFVAATYRRRGVASALLDAATETFLH</t>
  </si>
  <si>
    <t>Ptg+G+  ++ WG+g</t>
  </si>
  <si>
    <t>tr|A0A067N   275 PTGDGRGLMEHWGRGG    290</t>
  </si>
  <si>
    <t>tr|A0A166MAF5|A0A166MAF5_EXIGL: domain 1 of 1, from 77</t>
  </si>
  <si>
    <t>to 139</t>
  </si>
  <si>
    <t>plGipR+Fv+++ RR+giA++L++AAA+t+ih</t>
  </si>
  <si>
    <t>tr|A0A166M    77    PLGIPRVFVPTTYRRKGIARALIDAAARTAIH</t>
  </si>
  <si>
    <t>Pt +G+  + s G ++</t>
  </si>
  <si>
    <t>tr|A0A166M   124 PTDSGRRLMDSCGVQR    139</t>
  </si>
  <si>
    <t>tr|A0A165ZMD8|A0A165ZMD8_EXIGL: domain 1 of 1, from 21</t>
  </si>
  <si>
    <t>plGipR+Fv+++ RR+giA++L++AAA+++ih</t>
  </si>
  <si>
    <t>tr|A0A165Z   212    PLGIPRVFVPTTYRRKGIARALIDAAARSAIH</t>
  </si>
  <si>
    <t>tr|A0A165Z   259 PTDSGRRLMDSCGVQR    274</t>
  </si>
  <si>
    <t>tr|A0A0J0XY39|A0A0J0XY39_9TREE: domain 1 of 1, from 29</t>
  </si>
  <si>
    <t>plGi RlFv+++ RR g+A+++L+AAA+  ++</t>
  </si>
  <si>
    <t>tr|A0A0J0X   298    PLGIHRLFVVPAYRRCGLARAMLDAAASHTVY</t>
  </si>
  <si>
    <t>Pt +G+av+++WGkga</t>
  </si>
  <si>
    <t>tr|A0A0J0X   345 PTDSGRAVMQAWGKGA    360</t>
  </si>
  <si>
    <t>tr|A0A0D7B3Y3|A0A0D7B3Y3_9AGAR: domain 1 of 1, from 17</t>
  </si>
  <si>
    <t>plGi+RlFv+ ++RR+giAsk+L+   +tf+</t>
  </si>
  <si>
    <t>tr|A0A0D7B   177    PLGIARLFVVKARRRKGIASKMLDVVVKTFVQ</t>
  </si>
  <si>
    <t>tg+G av++sWG+++</t>
  </si>
  <si>
    <t>tr|A0A0D7B   224 TTGDGLAVMRSWGGQN    239</t>
  </si>
  <si>
    <t>tr|A0A167NDK4|A0A167NDK4_9BASI: domain 1 of 1, from 31</t>
  </si>
  <si>
    <t>plGi+Rl+ s+ hR++giAs LL+AA +  ++</t>
  </si>
  <si>
    <t>tr|A0A167N   311    PLGISRLWSSAQHRKKGIASLLLNAACRRTVY</t>
  </si>
  <si>
    <t>Pt +G+av++ WGkga</t>
  </si>
  <si>
    <t>tr|A0A167N   358 PTNSGRAVMMQWGKGA    373</t>
  </si>
  <si>
    <t>tr|M5FX10|M5FX10_DACPD: domain 1 of 1, from 184 to 246</t>
  </si>
  <si>
    <t>plG++Rl+ s+ hR++giA  LL+AA +  ++</t>
  </si>
  <si>
    <t>tr|M5FX10|   184    PLGVSRLWTSAQHRKKGIATVLLDAACRRTVY</t>
  </si>
  <si>
    <t>Pt++G+av++ WGkg</t>
  </si>
  <si>
    <t>tr|M5FX10|   231 PTTSGRAVMMRWGKGG    246</t>
  </si>
  <si>
    <t>tr|A0A165DNA7|A0A165DNA7_9BASI: domain 1 of 1, from 31</t>
  </si>
  <si>
    <t>plGi+Rl+ s+ hR++giAs LL+A  +  ++</t>
  </si>
  <si>
    <t>tr|A0A165D   313    PLGISRLWTSAQHRKKGIASVLLNAGCRRTVY</t>
  </si>
  <si>
    <t>Pt +G+ +++ WGkg</t>
  </si>
  <si>
    <t>tr|A0A165D   360 PTNSGRGIMMRWGKGG    375</t>
  </si>
  <si>
    <t>tr|A0A1B9GDQ6|A0A1B9GDQ6_9TREE: domain 1 of 1, from 38</t>
  </si>
  <si>
    <t>plGi Rl++s+s R + + ++LL+A  +  i+</t>
  </si>
  <si>
    <t>tr|A0A1B9G   382    PLGIHRLYISPSYRSKNLSEHLLNASCSNTIY</t>
  </si>
  <si>
    <t>Pt +G+av++ WGkg</t>
  </si>
  <si>
    <t>tr|A0A1B9G   429 PTQSGRAVMEKWGKGG    444</t>
  </si>
  <si>
    <t>tr|A0A1B9H8M2|A0A1B9H8M2_9TREE: domain 1 of 1, from 42</t>
  </si>
  <si>
    <t>plGi Rl+  +s R  g+  +LL+AA +  ++</t>
  </si>
  <si>
    <t>tr|A0A1B9H   424    PLGIHRLYTMPSYRSHGLSLHLLDAACNHTVY</t>
  </si>
  <si>
    <t>Pt +G+ v+++WGkg+</t>
  </si>
  <si>
    <t>tr|A0A1B9H   471 PTESGRGVMHAWGKGT    486</t>
  </si>
  <si>
    <t>tr|A0A1B9GMN7|A0A1B9GMN7_9TREE: domain 1 of 1, from 42</t>
  </si>
  <si>
    <t>tr|A0A1B9G   423    PLGIHRLYTMPSYRSHGLSLHLLDAACNHTVY</t>
  </si>
  <si>
    <t>tr|A0A1B9G   470 PTESGRGVMHAWGKGT    485</t>
  </si>
  <si>
    <t>tr|A0A1A6A9J6|A0A1A6A9J6_9TREE: domain 1 of 1, from 39</t>
  </si>
  <si>
    <t>plGi Rl++s+s R   +  +LL+AA +  ++</t>
  </si>
  <si>
    <t>tr|A0A1A6A   398    PLGIHRLYISPSYRSNNLSVHLLDAACSDTVY</t>
  </si>
  <si>
    <t>Pt +G+ +++ WGkg+</t>
  </si>
  <si>
    <t>tr|A0A1A6A   445 PTQSGRTIMEKWGKGH    460</t>
  </si>
  <si>
    <t>tr|A0A0D0YUT7|A0A0D0YUT7_9TREE: domain 1 of 1, from 36</t>
  </si>
  <si>
    <t>plGi Rl+ ++s R  ++ s+LL+AA e  ++</t>
  </si>
  <si>
    <t>tr|A0A0D0Y   365    PLGIHRLYTTPSYRSHSLSSRLLDAACEHTVY</t>
  </si>
  <si>
    <t>Pt +G+ v++ WG+g+</t>
  </si>
  <si>
    <t>tr|A0A0D0Y   412 PTESGRGVMERWGGGE    427</t>
  </si>
  <si>
    <t>tr|A0A0D0YKX0|A0A0D0YKX0_9TREE: domain 1 of 1, from 36</t>
  </si>
  <si>
    <t>tr|E6R319|E6R319_CRYGW: domain 1 of 1, from 365 to 427</t>
  </si>
  <si>
    <t>tr|E6R319|   365    PLGIHRLYTTPSYRSHSLSSRLLDAACEHTVY</t>
  </si>
  <si>
    <t>tr|E6R319|   412 PTESGRGVMERWGGGE    427</t>
  </si>
  <si>
    <t>tr|A0A1E3HX44|A0A1E3HX44_9TREE: domain 1 of 1, from 38</t>
  </si>
  <si>
    <t>plGi Rl+  +s R   +  +LL+AA +  ++</t>
  </si>
  <si>
    <t>tr|A0A1E3H   386    PLGIHRLYTIPSYRSHHLSTHLLNAACAHTVY</t>
  </si>
  <si>
    <t>Pt +G+ +++ WG+g+</t>
  </si>
  <si>
    <t>tr|A0A1E3H   433 PTESGRKMMERWGGGE    448</t>
  </si>
  <si>
    <t>tr|A0A1E3JZ98|A0A1E3JZ98_9TREE: domain 1 of 1, from 39</t>
  </si>
  <si>
    <t>tr|A0A1E3J   399    PLGIHRLYTIPSYRSHHLSTHLLNAACAHTVY</t>
  </si>
  <si>
    <t>tr|A0A1E3J   446 PTESGRKMMERWGGGE    461</t>
  </si>
  <si>
    <t>tr|A0A1E3KAU3|A0A1E3KAU3_9TREE: domain 1 of 1, from 40</t>
  </si>
  <si>
    <t>tr|A0A1E3K   402    PLGIHRLYTIPSYRSHHLSTHLLNAACAHTVY</t>
  </si>
  <si>
    <t>tr|A0A1E3K   449 PTESGRKMMERWGGGE    464</t>
  </si>
  <si>
    <t>tr|A0A1B9IR80|A0A1B9IR80_9TREE: domain 1 of 1, from 38</t>
  </si>
  <si>
    <t>plGi Rl++s+s R   +  +LL+A  +  ++</t>
  </si>
  <si>
    <t>tr|A0A1B9I   381    PLGINRLYISPSYRSNNLSYHLLNASCSNTVY</t>
  </si>
  <si>
    <t>tr|A0A1B9I   428 PTQSGRAVMERWGQGG    443</t>
  </si>
  <si>
    <t>tr|A0A095CD68|A0A095CD68_CRYGR: domain 1 of 1, from 36</t>
  </si>
  <si>
    <t>plGi Rl+ ++s R  ++ s+LL+ A e  ++</t>
  </si>
  <si>
    <t>tr|A0A095C   365    PLGIHRLYTTPSYRSHSLSSRLLDVACEHTVY</t>
  </si>
  <si>
    <t>tr|A0A095C   412 PTESGRGVMERWGGGE    427</t>
  </si>
  <si>
    <t>tr|A0A0D0VP63|A0A0D0VP63_CRYGA: domain 1 of 1, from 36</t>
  </si>
  <si>
    <t>tr|A0A0D0V   365    PLGIHRLYTTPSYRSHSLSSRLLDVACEHTVY</t>
  </si>
  <si>
    <t>tr|A0A0D0V   412 PTESGRGVMERWGGGE    427</t>
  </si>
  <si>
    <t>tr|A0A0D0UX08|A0A0D0UX08_9TREE: domain 1 of 1, from 36</t>
  </si>
  <si>
    <t>tr|A0A0D0U   365    PLGIHRLYTTPSYRSHSLSSRLLDVACEHTVY</t>
  </si>
  <si>
    <t>tr|A0A0D0U   412 PTESGRGVMERWGGGE    427</t>
  </si>
  <si>
    <t>tr|Q5KKV7|Q5KKV7_CRYNJ: domain 1 of 1, from 371 to 433</t>
  </si>
  <si>
    <t>tr|Q5KKV7|   371    PLGIHRLYTTPSYRSHSLSSRLLDVACEHTVY</t>
  </si>
  <si>
    <t>tr|Q5KKV7|   418 PTESGRGVMERWGGGE    433</t>
  </si>
  <si>
    <t>tr|J9VWS1|J9VWS1_CRYNH: domain 1 of 1, from 371 to 433</t>
  </si>
  <si>
    <t>tr|J9VWS1|   371    PLGIHRLYTTPSYRSHSLSSRLLDVACEHTVY</t>
  </si>
  <si>
    <t>tr|J9VWS1|   418 PTESGRGVMERWGGGE    433</t>
  </si>
  <si>
    <t>tr|Q55VC8|Q55VC8_CRYNB: domain 1 of 1, from 371 to 433</t>
  </si>
  <si>
    <t>tr|Q55VC8|   371    PLGIHRLYTTPSYRSHSLSSRLLDVACEHTVY</t>
  </si>
  <si>
    <t>tr|Q55VC8|   418 PTESGRGVMERWGGGE    433</t>
  </si>
  <si>
    <t>tr|A0A1B9I649|A0A1B9I649_9TREE: domain 1 of 1, from 38</t>
  </si>
  <si>
    <t>plGi Rl++s+  R   +  +LL+ A +  i+</t>
  </si>
  <si>
    <t>tr|A0A1B9I   386    PLGIHRLYISPLYRSNKLSFELLESASKNTIY</t>
  </si>
  <si>
    <t>tr|A0A1B9I   433 PTQSGRTIMEKWGKGN    448</t>
  </si>
  <si>
    <t>tr|A0A1E3JPD3|A0A1E3JPD3_9TREE: domain 1 of 1, from 36</t>
  </si>
  <si>
    <t>lGi Rl+ ++  R  +i  +LL+A  e  i+</t>
  </si>
  <si>
    <t>tr|A0A1E3J   361    SLGIHRLYTAPLYRSHSISLHLLNASLEHTIY</t>
  </si>
  <si>
    <t>tr|A0A1E3J   408 PTESGRRVMEKWGEGN    423</t>
  </si>
  <si>
    <t>tr|A0A1E3I9H8|A0A1E3I9H8_9TREE: domain 1 of 1, from 35</t>
  </si>
  <si>
    <t>tr|A0A1E3I   357    SLGIHRLYTAPLYRSHSISLHLLNASLEHTIY</t>
  </si>
  <si>
    <t>tr|A0A1E3I   404 PTESGRRVMEKWGEGN    419</t>
  </si>
  <si>
    <t>tr|A0A0L0HVF1|A0A0L0HVF1_SPIPN: domain 1 of 1, from 33</t>
  </si>
  <si>
    <t>Gi+R++v  s+RR+giAskLL+A  + f++</t>
  </si>
  <si>
    <t>tr|A0A0L0H   339    LCGISRIWVLKSERRKGIASKLLDAVRAKFLF</t>
  </si>
  <si>
    <t>PtgaGka  + + +++</t>
  </si>
  <si>
    <t>tr|A0A0L0H   384 PTGAGKALAERYYRRS    399</t>
  </si>
  <si>
    <t>tr|A0A0F7SQ40|A0A0F7SQ40_PHARH: domain 1 of 1, from 43</t>
  </si>
  <si>
    <t>lGi R+  + s RR+giAs+LL+ A +  i+</t>
  </si>
  <si>
    <t>tr|A0A0F7S   437    QLGIHRIHTAHSARRLGIASTLLDIACKHTIF</t>
  </si>
  <si>
    <t>Pt +G+a ++ WG+g+</t>
  </si>
  <si>
    <t>tr|A0A0F7S   483 PTRSGRALMERWGQGS    498</t>
  </si>
  <si>
    <t>sp|O42917|ESO1_SCHPO: domain 1 of 1, from 797 to 857:</t>
  </si>
  <si>
    <t>lGi+R++vs+s+R+qgiAs LL+ A + fi+</t>
  </si>
  <si>
    <t>sp|O42917|   797    VLGISRIWVSASRRKQGIASLLLDNALKKFIY</t>
  </si>
  <si>
    <t>P  +Gk  + sW + +</t>
  </si>
  <si>
    <t>sp|O42917|   842 PSESGKQFIISWHRSR    857</t>
  </si>
  <si>
    <t>tr|A0A197K4V8|A0A197K4V8_9FUNG: domain 1 of 1, from 53</t>
  </si>
  <si>
    <t>Gi R++vss hRRq iAs++L+A  e fi+</t>
  </si>
  <si>
    <t>tr|A0A197K   538    ICGINRIWVSSQHRRQKIASRMLDAVRERFIY</t>
  </si>
  <si>
    <t>Ptg+Gka  + + + +</t>
  </si>
  <si>
    <t>tr|A0A197K   583 PTGDGKALARQYLGTE    598</t>
  </si>
  <si>
    <t>tr|B6K7S5|B6K7S5_SCHJY: domain 1 of 1, from 810 to 870</t>
  </si>
  <si>
    <t>lGi+R++v ++hR +giAskL++ A e fi+</t>
  </si>
  <si>
    <t>tr|B6K7S5|   810    VLGISRIWVNPAHRHKGIASKLIQCARENFIY</t>
  </si>
  <si>
    <t>P  +Gk  +++W k++</t>
  </si>
  <si>
    <t>tr|B6K7S5|   855 PSESGKRFITTWVKQQ    870</t>
  </si>
  <si>
    <t>tr|A0A125PJF5|A0A125PJF5_9BASI: domain 1 of 1, from 37</t>
  </si>
  <si>
    <t>lG+ R++ s + RR g+As+LL+  A+ +i+</t>
  </si>
  <si>
    <t>tr|A0A125P   376    LLGVQRIWTSNASRRCGLASRLLDFMAAKYIY</t>
  </si>
  <si>
    <t>tqPtgaGkavlksWGkga&lt;-*</t>
  </si>
  <si>
    <t>+qPtg+G+   ++W +</t>
  </si>
  <si>
    <t>tr|A0A125P   423 SQPTGKGQKLARAWTGSD    440</t>
  </si>
  <si>
    <t>tr|J5TBL2|J5TBL2_TRIAS: domain 1 of 1, from 239 to 299</t>
  </si>
  <si>
    <t>plGi R+F ++s R qg+A+++L+AAA   ++</t>
  </si>
  <si>
    <t>tr|J5TBL2|   239    PLGIHRVFTVPSLRGQGLAAAMLDAAAGHTVY</t>
  </si>
  <si>
    <t>Pt  G+ v++ WG  +</t>
  </si>
  <si>
    <t>tr|J5TBL2|   284 PTEGGRKVMRKWGVTR    299</t>
  </si>
  <si>
    <t>tr|S9WZX1|S9WZX1_SCHCR: domain 1 of 1, from 789 to 849</t>
  </si>
  <si>
    <t>lG++R++v++s+R+qgiA++LL+ A + fi+</t>
  </si>
  <si>
    <t>tr|S9WZX1|   789    ILGVSRIWVTPSRRKQGIARALLDCATSHFIY</t>
  </si>
  <si>
    <t>tr|S9WZX1|   834 PSESGKRFIISWSRAQ    849</t>
  </si>
  <si>
    <t>tr|S9PZ40|S9PZ40_SCHOY: domain 1 of 1, from 790 to 850</t>
  </si>
  <si>
    <t>tr|S9PZ40|   790    LLGVSRIWVTPSRRKQGIARALLECATSHFIY</t>
  </si>
  <si>
    <t>P  +Gk  + sW +</t>
  </si>
  <si>
    <t>tr|S9PZ40|   835 PSESGKRFILSWSRTY    850</t>
  </si>
  <si>
    <t>tr|L0PCP2|L0PCP2_PNEJ8: domain 1 of 1, from 245 to 305</t>
  </si>
  <si>
    <t>+G++R++v  + RR+ iA kLL+ A + fi+</t>
  </si>
  <si>
    <t>tr|L0PCP2|   245    IMGVSRIWVCKTYRRKKIATKLLDTACDYFIY</t>
  </si>
  <si>
    <t>P  +Gk  ++sW +++</t>
  </si>
  <si>
    <t>tr|L0PCP2|   290 PSESGKLFIESWAGKR    305</t>
  </si>
  <si>
    <t>tr|A0A0W4ZL47|A0A0W4ZL47_PNEJI: domain 1 of 1, from 25</t>
  </si>
  <si>
    <t>tr|A0A0W4Z   259    IMGVSRIWVCKTYRRKKIATKLLDTACDYFIY</t>
  </si>
  <si>
    <t>tr|A0A0W4Z   304 PSESGKLFIESWAGKR    319</t>
  </si>
  <si>
    <t>tr|K1VAK3|K1VAK3_TRIAC: domain 1 of 1, from 239 to 299</t>
  </si>
  <si>
    <t>plGi R+F ++s R qg+A ++L+AAA   ++</t>
  </si>
  <si>
    <t>tr|K1VAK3|   239    PLGIHRVFTVPSLRGQGLAVAMLDAAAGHTVY</t>
  </si>
  <si>
    <t>Pt  G+  ++ WG  +</t>
  </si>
  <si>
    <t>tr|K1VAK3|   284 PTEGGRKLMRKWGVTR    299</t>
  </si>
  <si>
    <t>tr|L8HFD0|L8HFD0_ACACA: domain 1 of 1, from 196 to 256</t>
  </si>
  <si>
    <t>+Gi+R++v   hRR g+A kLL+AA + f++</t>
  </si>
  <si>
    <t>tr|L8HFD0|   196    VMGISRIWVHEEHRRTGVATKLLDAARAHFVY</t>
  </si>
  <si>
    <t>Pt +G+   + + + +</t>
  </si>
  <si>
    <t>tr|L8HFD0|   241 PTRDGHSLASQYFGLK    256</t>
  </si>
  <si>
    <t>tr|A0A015LCF2|A0A015LCF2_9GLOM: domain 1 of 1, from 37</t>
  </si>
  <si>
    <t>+ Gi+Rl+v    RR+ iA kLL+   + fi+</t>
  </si>
  <si>
    <t>tr|A0A015L   372    ACGISRLWVKRDYRRKKIATKLLDSVRKNFIY</t>
  </si>
  <si>
    <t>P g+Gka  + + + +</t>
  </si>
  <si>
    <t>tr|A0A015L   417 PSGDGKAFASQYTGTR    432</t>
  </si>
  <si>
    <t>tr|R0IXT0|R0IXT0_SETT2: domain 1 of 1, from 145 to 205</t>
  </si>
  <si>
    <t>lGi+R++ s  hR+qgiA +LL+ A + f++</t>
  </si>
  <si>
    <t>tr|R0IXT0|   145    MLGISRIWTSNQHRKQGIATRLLDCARANFLY</t>
  </si>
  <si>
    <t>Pt +G    + W +++</t>
  </si>
  <si>
    <t>tr|R0IXT0|   190 PTESGGQLARKWYGRQ    205</t>
  </si>
  <si>
    <t>tr|A0A151S1D6|A0A151S1D6_CAJCA: domain 1 of 1, from 25</t>
  </si>
  <si>
    <t>+ Gi  ++v++s RR+giA +LL+A  ++f</t>
  </si>
  <si>
    <t>tr|A0A151S   251    ACGIRAIWVTPSNRRKGIATHLLDAVRKSFCT</t>
  </si>
  <si>
    <t>Pt+aGka ++s+ +</t>
  </si>
  <si>
    <t>tr|A0A151S   296 PTSAGKALVTSYTGTG    311</t>
  </si>
  <si>
    <t>tr|A0A061BRB4|A0A061BRB4_RHOTO: domain 1 of 1, from 37</t>
  </si>
  <si>
    <t>lG+ R++ s+s RR g+As LL+  A+ +i+</t>
  </si>
  <si>
    <t>tr|A0A061B   372    LLGVQRIWTSTSARRHGLASLLLDHVAAKYIY</t>
  </si>
  <si>
    <t>tr|A0A061B   419 SQPTGKGQKLARAWTGSD    436</t>
  </si>
  <si>
    <t>tr|M7X4R5|M7X4R5_RHOT1: domain 1 of 1, from 372 to 436</t>
  </si>
  <si>
    <t>tr|M7X4R5|   372    LLGVQRIWTSTSARRHGLASLLLDHVAAKYIY</t>
  </si>
  <si>
    <t>tr|M7X4R5|   419 SQPTGKGQKLARAWTGSD    436</t>
  </si>
  <si>
    <t>tr|A0A0D1DX49|A0A0D1DX49_USTMA: domain 1 of 1, from 31</t>
  </si>
  <si>
    <t>p+G+ R+ v +s RR g+As+LL+AAA++ ++</t>
  </si>
  <si>
    <t>tr|A0A0D1D   313    PVGVFRIHVIASWRRTGMASALLDAAADSSVY</t>
  </si>
  <si>
    <t>GevAFtqPtgaGkavlksWGkga&lt;-*</t>
  </si>
  <si>
    <t>vAF+qPt aG+   ++W ++</t>
  </si>
  <si>
    <t>tr|A0A0D1D   360 RSVAFSQPTEAGRKLAEAWIRKD    382</t>
  </si>
  <si>
    <t>tr|A0A0D6EKI5|A0A0D6EKI5_SPOSA: domain 1 of 1, from 39</t>
  </si>
  <si>
    <t>lG+ R++ s+s RR g+A  LL+  A+ +i+</t>
  </si>
  <si>
    <t>tr|A0A0D6E   390    LLGVQRIWTSTSSRRHGLATLLLDQMASRYIY</t>
  </si>
  <si>
    <t>+qPtg+G++  + W + +</t>
  </si>
  <si>
    <t>tr|A0A0D6E   437 SQPTGKGQELARRWTGTQ    454</t>
  </si>
  <si>
    <t>tr|R7YYW3|R7YYW3_CONA1: domain 1 of 1, from 333 to 393</t>
  </si>
  <si>
    <t>+Gi+R++ s shR +giA++LL+ AA +f++</t>
  </si>
  <si>
    <t>tr|R7YYW3|   333    MVGISRIWTSNSHRQKGIAARLLDCAAGSFLY</t>
  </si>
  <si>
    <t>tr|R7YYW3|   378 PTESGAKLARRWFGKE    393</t>
  </si>
  <si>
    <t>tr|G1XKV8|G1XKV8_ARTOA: domain 1 of 1, from 418 to 478</t>
  </si>
  <si>
    <t>lGi+R++  + hRR g+As+L+s A e+f++</t>
  </si>
  <si>
    <t>tr|G1XKV8|   418    LLGISRIWTCPKHRRNGVASRLVSSAVESFVY</t>
  </si>
  <si>
    <t>Pt +G     +W +g+</t>
  </si>
  <si>
    <t>tr|G1XKV8|   463 PTDSGAWFALGWVAGQ    478</t>
  </si>
  <si>
    <t>tr|A0A0K3CD52|A0A0K3CD52_RHOTO: domain 1 of 1, from 37</t>
  </si>
  <si>
    <t>tr|A0A0K3C   371    LLGVQRIWTSTSARRHGLASLLLDHVAAKYIY</t>
  </si>
  <si>
    <t>tr|A0A0K3C   418 SQPTGKGQKLARAWTGSD    435</t>
  </si>
  <si>
    <t>tr|H6C3T6|H6C3T6_EXODN: domain 1 of 1, from 450 to 510</t>
  </si>
  <si>
    <t>+G++R++ s + R++giA++LL+   + fi+</t>
  </si>
  <si>
    <t>tr|H6C3T6|   450    VVGVSRIWTSRAFRKKGIARNLLDCVVSQFIY</t>
  </si>
  <si>
    <t>Pt +G a  +sW +</t>
  </si>
  <si>
    <t>tr|H6C3T6|   495 PTESGAALARSWFEAD    510</t>
  </si>
  <si>
    <t>tr|H9X433|H9X433_PINTA: domain 1 of 1, from 56 to 116:</t>
  </si>
  <si>
    <t>score</t>
  </si>
  <si>
    <t>G+  l+vs s+RR+giA kLL+A  +tf +</t>
  </si>
  <si>
    <t>tr|H9X433|    56    VCGVRGLWVSRSERRKGIATKLLDAMRQTFAL</t>
  </si>
  <si>
    <t>Pt++Gka   s+ ++</t>
  </si>
  <si>
    <t>tr|H9X433|   101 PTSDGKAFAASYCQRD    116</t>
  </si>
  <si>
    <t>tr|A0A165G652|A0A165G652_9PEZI: domain 1 of 1, from 51</t>
  </si>
  <si>
    <t>lGi+R++ s shRR giA++LL+ A + fi+</t>
  </si>
  <si>
    <t>tr|A0A165G   510    VLGISRIWTSRSHRRHGIAATLLDCARDRFIY</t>
  </si>
  <si>
    <t>Pt +G    + W ++</t>
  </si>
  <si>
    <t>tr|A0A165G   555 PTESGVRLAENWFGKD    570</t>
  </si>
  <si>
    <t>tr|U5H3N0|U5H3N0_USTV1: domain 1 of 1, from 419 to 483</t>
  </si>
  <si>
    <t>lGi R++  s+ RR+g+  k+L+  A+  i+</t>
  </si>
  <si>
    <t>tr|U5H3N0|   419    LLGIHRIWTCSTYRRKGLGTKMLDFIAARCIY</t>
  </si>
  <si>
    <t>+qPtg+G+a    W + +</t>
  </si>
  <si>
    <t>tr|U5H3N0|   466 SQPTGKGQALAARWTGTK    483</t>
  </si>
  <si>
    <t>tr|A0A0N1HGW2|A0A0N1HGW2_9EURO: domain 1 of 1, from 41</t>
  </si>
  <si>
    <t>+G++R++ s + RR+giA++LL+   + fi+</t>
  </si>
  <si>
    <t>tr|A0A0N1H   416    VVGVSRIWTSKAFRRKGIANNLLDCVVNQFIY</t>
  </si>
  <si>
    <t>Pt +G+    +W + +</t>
  </si>
  <si>
    <t>tr|A0A0N1H   461 PTEMGRGLAAAWFEDE    476</t>
  </si>
  <si>
    <t>sp|Q6C668|ECO1_YARLI: domain 1 of 1, from 204 to 264:</t>
  </si>
  <si>
    <t>+G++R++vs   RR gi  kLL+ A + fi+</t>
  </si>
  <si>
    <t>sp|Q6C668|   204    VMGVSRMYVSQLFRRTGIVTKLLDLAKSDFIY</t>
  </si>
  <si>
    <t>P   G  v + W + +</t>
  </si>
  <si>
    <t>sp|Q6C668|   249 PSEGGLKVAENWAGTV    264</t>
  </si>
  <si>
    <t>tr|A0A1H6PYX5|A0A1H6PYX5_YARLL: domain 1 of 1, from 20</t>
  </si>
  <si>
    <t>tr|A0A1H6P   204    VMGVSRMYVSQLFRRTGIVTKLLDLAKSDFIY</t>
  </si>
  <si>
    <t>tr|A0A1H6P   249 PSEGGLKVAENWAGTV    264</t>
  </si>
  <si>
    <t>tr|W9W4F2|W9W4F2_9EURO: domain 1 of 1, from 447 to 507</t>
  </si>
  <si>
    <t>+G++R++ s + R +giA++LL+   + fi+</t>
  </si>
  <si>
    <t>tr|W9W4F2|   447    VVGVSRIWTSKAFRHKGIANNLLECVMNQFIY</t>
  </si>
  <si>
    <t>Pt +G a  ++W +++</t>
  </si>
  <si>
    <t>tr|W9W4F2|   492 PTESGAALARAWFGER    507</t>
  </si>
  <si>
    <t>tr|B2W8W6|B2W8W6_PYRTR: domain 1 of 1, from 863 to 923</t>
  </si>
  <si>
    <t>lGi+R++ s  hR++giA +LL+ A + f++</t>
  </si>
  <si>
    <t>tr|B2W8W6|   863    ILGISRIWTSNQHRKKGIATRLLDCASSDFLY</t>
  </si>
  <si>
    <t>Pt +G    + W   +</t>
  </si>
  <si>
    <t>tr|B2W8W6|   908 PTESGGNLARKWFSSQ    923</t>
  </si>
  <si>
    <t>tr|H9X426|H9X426_PINTA: domain 1 of 1, from 56 to 116:</t>
  </si>
  <si>
    <t>tr|H9X426|    56    VCGVRGLWVSRSERRKGIATKLLDAMRQTFSL</t>
  </si>
  <si>
    <t>tr|H9X426|   101 PTSDGKAFAASYCQRD    116</t>
  </si>
  <si>
    <t>tr|A0A0F7SCD7|A0A0F7SCD7_9BASI: domain 1 of 1, from 30</t>
  </si>
  <si>
    <t>p+G+ R+ v +s RR g+As+LL+AAA+  ++</t>
  </si>
  <si>
    <t>tr|A0A0F7S   305    PMGVFRIHVIPSWRRTGLASALLDAAADNSVY</t>
  </si>
  <si>
    <t>tr|A0A0F7S   352 RSVAFSQPTEAGRKLAEAWIRKD    374</t>
  </si>
  <si>
    <t>tr|A0A060T7B9|A0A060T7B9_BLAAD: domain 1 of 1, from 19</t>
  </si>
  <si>
    <t>+Gi+R++ s   RRqgiA kLL+   + f++</t>
  </si>
  <si>
    <t>tr|A0A060T   198    IMGISRIYTSHKYRRQGIATKLLNECLSRFVY</t>
  </si>
  <si>
    <t>P +aG     sWG +</t>
  </si>
  <si>
    <t>tr|A0A060T   243 PSAAGSKLAASWGLRP    258</t>
  </si>
  <si>
    <t>tr|K2RPK3|K2RPK3_MACPH: domain 1 of 1, from 459 to 525</t>
  </si>
  <si>
    <t>*-&gt;plGipRlFvssshRRqgiAskLLsAAAetfi.</t>
  </si>
  <si>
    <t>lGi+R++vssshR  g+A +LL+AAA+ f +</t>
  </si>
  <si>
    <t>tr|K2RPK3|   459    HLGISRIWVSSSHRHHGVATALLDAAARDFCg</t>
  </si>
  <si>
    <t>AFtqPtgaGkavlksWGkga&lt;-*</t>
  </si>
  <si>
    <t>AF+qPt +G    + W + +</t>
  </si>
  <si>
    <t>tr|K2RPK3|   506 AFSQPTESGARLARRWFGVE    525</t>
  </si>
  <si>
    <t>tr|V5EJI3|V5EJI3_KALBG: domain 1 of 1, from 1596 to 16</t>
  </si>
  <si>
    <t>tr|V5EJI3|  1596    PVGVFRIHVIASWRRTGMASALLDAAANNSVY</t>
  </si>
  <si>
    <t>tr|V5EJI3|  1643 KSVAFSQPTEAGRKLAEAWIRKD    1665</t>
  </si>
  <si>
    <t>tr|A0A177F7K7|A0A177F7K7_9EURO: domain 1 of 1, from 43</t>
  </si>
  <si>
    <t>tr|A0A177F   435    VVGVSRIWTSKAFRHKGIANNLLECVMSQFIY</t>
  </si>
  <si>
    <t>tr|A0A177F   480 PTESGAALARAWFGEE    495</t>
  </si>
  <si>
    <t>tr|A0A178CQ57|A0A178CQ57_9EURO: domain 1 of 1, from 43</t>
  </si>
  <si>
    <t>tr|A0A178C   435    VVGVSRIWTSKAFRHKGIANNLLECVMSQFIY</t>
  </si>
  <si>
    <t>tr|A0A178C   480 PTESGAALARAWFGEE    495</t>
  </si>
  <si>
    <t>tr|A0A0D2DBF3|A0A0D2DBF3_9EURO: domain 1 of 1, from 44</t>
  </si>
  <si>
    <t>tr|A0A0D2D   443    VVGVSRIWTSKAFRHKGIANNLLECVMSQFIY</t>
  </si>
  <si>
    <t>tr|A0A0D2D   488 PTESGAALARAWFGEE    503</t>
  </si>
  <si>
    <t>tr|M2TGY8|M2TGY8_COCH5: domain 1 of 1, from 342 to 402</t>
  </si>
  <si>
    <t>tr|M2TGY8|   342    ILGISRIWTSNQHRKKGIATRLLDCARANFLY</t>
  </si>
  <si>
    <t>tr|M2TGY8|   387 PTESGGNLARKWYGSQ    402</t>
  </si>
  <si>
    <t>tr|W7E3D5|W7E3D5_COCVI: domain 1 of 1, from 342 to 402</t>
  </si>
  <si>
    <t>tr|W7E3D5|   342    ILGISRIWTSNQHRKKGIATRLLDCARANFLY</t>
  </si>
  <si>
    <t>tr|W7E3D5|   387 PTESGGNLARKWYGSQ    402</t>
  </si>
  <si>
    <t>tr|A0A0D2EZF0|A0A0D2EZF0_9EURO: domain 1 of 1, from 44</t>
  </si>
  <si>
    <t>+G++R++ s + R +giAs+LL+   + fi+</t>
  </si>
  <si>
    <t>tr|A0A0D2E   440    VVGVSRIWTSHAFRHKGIASNLLECVMNQFIY</t>
  </si>
  <si>
    <t>Pt +G a  ++W ++</t>
  </si>
  <si>
    <t>tr|A0A0D2E   485 PTESGAALARAWFGED    500</t>
  </si>
  <si>
    <t>tr|A0A0L0P114|A0A0L0P114_9ASCO: domain 1 of 1, from 17</t>
  </si>
  <si>
    <t>+lGi+R++v++  RR gi ++LL A  + ++h</t>
  </si>
  <si>
    <t>tr|A0A0L0P   172    ALGISRIWVAPKWRRYGIGRHLLRAVCNHLVH</t>
  </si>
  <si>
    <t>P ++G    ks+ + +</t>
  </si>
  <si>
    <t>tr|A0A0L0P   217 PSTSGIQLAKSFNGVK    232</t>
  </si>
  <si>
    <t>tr|Q0TXN1|Q0TXN1_PHANO: domain 1 of 1, from 271 to 331</t>
  </si>
  <si>
    <t>lGi+R++ s  +R+qgiAs+LL+ A + f++</t>
  </si>
  <si>
    <t>tr|Q0TXN1|   271    LLGISRIWTSNQRRKQGIASRLLDCARSDFLY</t>
  </si>
  <si>
    <t>tr|Q0TXN1|   316 PTESGGNLARKWFGRE    331</t>
  </si>
  <si>
    <t>tr|M9LX28|M9LX28_PSEA3: domain 1 of 1, from 2871 to 29</t>
  </si>
  <si>
    <t>tr|M9LX28|  2871    PVGVHRIHVIASWRRTGMASALLDAAADNSVY</t>
  </si>
  <si>
    <t>tr|M9LX28|  2918 KAVAFSQPTEAGRQLAEAWIRKG    2940</t>
  </si>
  <si>
    <t>tr|W3VE55|W3VE55_PSEA5: domain 1 of 1, from 1602 to 16</t>
  </si>
  <si>
    <t>tr|W3VE55|  1602    PVGVHRIHVIASWRRTGMASALLDAAADNSVY</t>
  </si>
  <si>
    <t>tr|W3VE55|  1649 KAVAFSQPTEAGRQLAEAWIRKG    1671</t>
  </si>
  <si>
    <t>tr|H9X428|H9X428_PINTA: domain 1 of 1, from 56 to 116:</t>
  </si>
  <si>
    <t>tr|H9X428|    56    VCGVRGLWVSWSERRKGIATKLLDAMRQTFSL</t>
  </si>
  <si>
    <t>tr|H9X428|   101 PTSDGKAFAASYCQRD    116</t>
  </si>
  <si>
    <t>tr|R9PCW2|R9PCW2_PSEHS: domain 1 of 1, from 307 to 376</t>
  </si>
  <si>
    <t>tr|R9PCW2|   307    PVGVFRIHVIPSWRRTGMASALLDAAADNSVY</t>
  </si>
  <si>
    <t>vAF+qPt aG+   ++W + a</t>
  </si>
  <si>
    <t>tr|R9PCW2|   354 RSVAFSQPTEAGRKLAEAWIRTA    376</t>
  </si>
  <si>
    <t>tr|A0A081CD82|A0A081CD82_PSEA2: domain 1 of 1, from 28</t>
  </si>
  <si>
    <t>tr|A0A081C  2869    PVGVHRIHVIASWRRSGMASALLDAAADNSVY</t>
  </si>
  <si>
    <t>tr|A0A081C  2916 KAVAFSQPTEAGRQLAEAWIRKG    2938</t>
  </si>
  <si>
    <t>tr|M7NMD6|M7NMD6_PNEMU: domain 1 of 1, from 263 to 323</t>
  </si>
  <si>
    <t>+G++R++v  + RR  iA  LL+ A + fi+</t>
  </si>
  <si>
    <t>tr|M7NMD6|   263    IMGVSRIWVCKTYRREKIATLLLDIACNHFIY</t>
  </si>
  <si>
    <t>P  +Gk  ++ W +++</t>
  </si>
  <si>
    <t>tr|M7NMD6|   308 PSESGKLFIENWTGKK    323</t>
  </si>
  <si>
    <t>tr|A0A017SH05|A0A017SH05_9EURO: domain 1 of 1, from 34</t>
  </si>
  <si>
    <t>+Gi+R++ s s RR+giA  LL+     fi+</t>
  </si>
  <si>
    <t>tr|A0A017S   344    IVGISRIWTSGSSRRKGIAMDLLDCVVVNFIY</t>
  </si>
  <si>
    <t>Pt +G+  ++s+ +</t>
  </si>
  <si>
    <t>tr|A0A017S   389 PTESGNRLIQSFFGPD    404</t>
  </si>
  <si>
    <t>tr|U1G9R3|U1G9R3_ENDPU: domain 1 of 1, from 340 to 400</t>
  </si>
  <si>
    <t>+G++R++ s s RR+giA++LL+   + fi+</t>
  </si>
  <si>
    <t>tr|U1G9R3|   340    VVGVSRIWTSKSFRRKGIANNLLECVMSHFIY</t>
  </si>
  <si>
    <t>Pt +G    ++W +++</t>
  </si>
  <si>
    <t>tr|U1G9R3|   385 PTESGAQLARAWYGEE    400</t>
  </si>
  <si>
    <t>tr|W6YQX0|W6YQX0_COCMI: domain 1 of 1, from 737 to 797</t>
  </si>
  <si>
    <t>tr|W6YQX0|   737    ILGISRIWTSNQHRKKGIATRLLECARANFLY</t>
  </si>
  <si>
    <t>tr|W6YQX0|   782 PTESGGNLARKWFGSQ    797</t>
  </si>
  <si>
    <t>tr|A0A1C1CGM4|A0A1C1CGM4_9EURO: domain 1 of 1, from 43</t>
  </si>
  <si>
    <t>tr|A0A1C1C   439    VVGVSRIWTSKAFRHKGIANNLLECVMNQFIY</t>
  </si>
  <si>
    <t>tr|A0A1C1C   484 PTESGAALARAWFGEK    499</t>
  </si>
  <si>
    <t>tr|A0A0D2GBI2|A0A0D2GBI2_9EURO: domain 1 of 1, from 44</t>
  </si>
  <si>
    <t>tr|A0A0D2G   447    VVGVSRIWTSKAFRHKGIANNLLECVMNQFIY</t>
  </si>
  <si>
    <t>tr|A0A0D2G   492 PTESGAALARAWFGEK    507</t>
  </si>
  <si>
    <t>tr|V9DI87|V9DI87_9EURO: domain 1 of 1, from 447 to 507</t>
  </si>
  <si>
    <t>tr|V9DI87|   447    VVGVSRIWTSKAFRHKGIANNLLECVMNQFIY</t>
  </si>
  <si>
    <t>tr|V9DI87|   492 PTESGAALARAWFGEK    507</t>
  </si>
  <si>
    <t>tr|E3RP24|E3RP24_PYRTT: domain 1 of 1, from 344 to 404</t>
  </si>
  <si>
    <t>tr|E3RP24|   344    ILGISRIWTSNQHRKKGIATRLLDCASSDFLY</t>
  </si>
  <si>
    <t>tr|E3RP24|   389 PTESGGNLARKWFMLE    404</t>
  </si>
  <si>
    <t>tr|A0A0L1I338|A0A0L1I338_9PLEO: domain 1 of 1, from 34</t>
  </si>
  <si>
    <t>lGi+R++ s  hR+ giA +LL+ A + f++</t>
  </si>
  <si>
    <t>tr|A0A0L1I   348    ILGISRIWTSNQHRKTGIATRLLDCARSNFLY</t>
  </si>
  <si>
    <t>tr|A0A0L1I   393 PTESGGNLARKWYGSQ    408</t>
  </si>
  <si>
    <t>tr|A0A1L9WWQ8|A0A1L9WWQ8_ASPAC: domain 1 of 1, from 37</t>
  </si>
  <si>
    <t>+Gi+R++ s s RR+giA  LL+   + fi+</t>
  </si>
  <si>
    <t>tr|A0A1L9W   372    IVGISRIWTSESSRRKGIAMDLLDCVVSNFIY</t>
  </si>
  <si>
    <t>Pt++Gk   +s+ ++</t>
  </si>
  <si>
    <t>tr|A0A1L9W   417 PTASGKGLAQSFFGND    432</t>
  </si>
  <si>
    <t>tr|I4Y5M2|I4Y5M2_WALMC: domain 1 of 1, from 220 to 280</t>
  </si>
  <si>
    <t>+Gi R+Fv ++ R++giA  LL+  A++ ++</t>
  </si>
  <si>
    <t>tr|I4Y5M2|   220    KVGIHRIFVLPAYRKKGIAMLLLNNIAASEVY</t>
  </si>
  <si>
    <t>Pt++G      W k+</t>
  </si>
  <si>
    <t>tr|I4Y5M2|   265 PTSDGARLAYKWSKRL    280</t>
  </si>
  <si>
    <t>tr|A0A177DW24|A0A177DW24_ALTAL: domain 1 of 1, from 34</t>
  </si>
  <si>
    <t>+lGi+R++ s  hR+ giA +LL+   + f++</t>
  </si>
  <si>
    <t>tr|A0A177D   343    TLGISRIWTSNQHRKNGIATRLLDSVRSDFLY</t>
  </si>
  <si>
    <t>tr|A0A177D   388 PTESGGNLARKWFGCQ    403</t>
  </si>
  <si>
    <t>tr|W2RY24|W2RY24_9EURO: domain 1 of 1, from 401 to 461</t>
  </si>
  <si>
    <t>tr|W2RY24|   401    VVGVSRIWTSKAFRRKGIANNLLDCVVNQFIY</t>
  </si>
  <si>
    <t>Pt aG    k+W  +</t>
  </si>
  <si>
    <t>tr|W2RY24|   446 PTDAGASLSKAWFDEP    461</t>
  </si>
  <si>
    <t>tr|A0A0D1ZPG9|A0A0D1ZPG9_9EURO: domain 1 of 1, from 45</t>
  </si>
  <si>
    <t>tr|A0A0D1Z   450    VVGVSRIWTSRAFRHKGIASNLLECVMNQFIY</t>
  </si>
  <si>
    <t>tr|A0A0D1Z   495 PTESGAALARAWCGEP    510</t>
  </si>
  <si>
    <t>tr|A0A0D1Y6Z5|A0A0D1Y6Z5_9EURO: domain 1 of 1, from 45</t>
  </si>
  <si>
    <t>tr|A0A0D1Y   451    VVGVSRIWTSRAFRHKGIASNLLECVMNQFIY</t>
  </si>
  <si>
    <t>tr|A0A0D1Y   496 PTESGAALARAWCGEP    511</t>
  </si>
  <si>
    <t>tr|A0A0D2KGZ1|A0A0D2KGZ1_9EURO: domain 1 of 1, from 44</t>
  </si>
  <si>
    <t>tr|A0A0D2K   443    VVGVSRIWTSKAFRHKGIANNLLECVMNQFIY</t>
  </si>
  <si>
    <t>Pt +G    ++W +</t>
  </si>
  <si>
    <t>tr|A0A0D2K   488 PTESGAGLARAWFGDD    503</t>
  </si>
  <si>
    <t>tr|A0A178CMX6|A0A178CMX6_9EURO: domain 1 of 1, from 44</t>
  </si>
  <si>
    <t>tr|A0A178C   443    VVGVSRIWTSKAFRHKGIANNLLECVMNQFIY</t>
  </si>
  <si>
    <t>tr|A0A178C   488 PTESGAGLARAWFGDD    503</t>
  </si>
  <si>
    <t>tr|A0A0W4ZH74|A0A0W4ZH74_PNECA: domain 1 of 1, from 26</t>
  </si>
  <si>
    <t>tr|A0A0W4Z   261    IMGVSRIWVCRTYRRGKIATLLLDIACNHFIY</t>
  </si>
  <si>
    <t>tr|A0A0W4Z   306 PSESGKLFIENWAGKN    321</t>
  </si>
  <si>
    <t>tr|A0A0D2BHQ1|A0A0D2BHQ1_9EURO: domain 1 of 1, from 44</t>
  </si>
  <si>
    <t>tr|A0A0D2B   449    VVGVSRIWTSRAFRHKGIANNLLECVMSQFIY</t>
  </si>
  <si>
    <t>Pt +G a  ++W +</t>
  </si>
  <si>
    <t>tr|A0A0D2B   494 PTESGAALARAWFGTD    509</t>
  </si>
  <si>
    <t>tr|F9XMW8|F9XMW8_ZYMTI: domain 1 of 1, from 181 to 243</t>
  </si>
  <si>
    <t>lGi+R++ s+ hR qgiA +LL+ A e +</t>
  </si>
  <si>
    <t>tr|F9XMW8|   181    VLGISRIWTSPMHRGQGIAMALLDTAVEGYNA</t>
  </si>
  <si>
    <t>tr|F9XMW8|   228 PTESGAKLARKWTGRL    243</t>
  </si>
  <si>
    <t>tr|A0A1S3ULX5|A0A1S3ULX5_VIGRR: domain 1 of 1, from 25</t>
  </si>
  <si>
    <t>++Gi  ++v++s RR+giA +LL+A  ++f</t>
  </si>
  <si>
    <t>tr|A0A1S3U   252    AVGIRAIWVTPSNRRKGIATQLLDAMRKSFCP</t>
  </si>
  <si>
    <t>Pt+aGka   s+ +</t>
  </si>
  <si>
    <t>tr|A0A1S3U   297 PTSAGKALAASYTGTD    312</t>
  </si>
  <si>
    <t>tr|A0A1L9TPX8|A0A1L9TPX8_9EURO: domain 1 of 1, from 32</t>
  </si>
  <si>
    <t>tr|A0A1L9T   320    IVGISRIWTSGSSRRKGIAMDLLDCVVSNFIY</t>
  </si>
  <si>
    <t>Pt +Gk   +++ + +</t>
  </si>
  <si>
    <t>tr|A0A1L9T   365 PTNSGKNLAEAFFGTQ    380</t>
  </si>
  <si>
    <t>tr|A0A061H3S0|A0A061H3S0_9BASI: domain 1 of 1, from 16</t>
  </si>
  <si>
    <t>p+G+ R+ v +  RR g+As+LL+AAA+  ++</t>
  </si>
  <si>
    <t>tr|A0A061H  1618    PIGVHRIHVIARFRRSGLASRLLDAAADHSVY</t>
  </si>
  <si>
    <t>G vAF+qPt aG+   + W +</t>
  </si>
  <si>
    <t>tr|A0A061H  1665 GTVAFSQPTDAGRKLAERWIRSG    1687</t>
  </si>
  <si>
    <t>tr|A0A0D2I5L3|A0A0D2I5L3_9EURO: domain 1 of 1, from 44</t>
  </si>
  <si>
    <t>+G++R++ s + R +giA +LL+   + fi+</t>
  </si>
  <si>
    <t>tr|A0A0D2I   445    VVGVSRIWTSRAFRHKGIATNLLECVMNQFIY</t>
  </si>
  <si>
    <t>tr|A0A0D2I   490 PTESGAALARAWFGED    505</t>
  </si>
  <si>
    <t>tr|A0A0D2DLT3|A0A0D2DLT3_9EURO: domain 1 of 1, from 44</t>
  </si>
  <si>
    <t>tr|A0A0D2D   447    VVGVSRIWTSRAFRHKGIANNLLECVMSQFIY</t>
  </si>
  <si>
    <t>tr|A0A0D2D   492 PTESGAALARAWFGAD    507</t>
  </si>
  <si>
    <t>tr|E3KBR7|E3KBR7_PUCGT: domain 1 of 1, from 328 to 393</t>
  </si>
  <si>
    <t>+Gi R++ s+ hRR g+ ++LL+  A tfi+</t>
  </si>
  <si>
    <t>tr|E3KBR7|   328    LIGIHRIWSSPHHRRAGLSRRLLDVVAGTFIY</t>
  </si>
  <si>
    <t>FtqPtgaGkavlksWGkga&lt;-*</t>
  </si>
  <si>
    <t>F+qPt +G      W + +</t>
  </si>
  <si>
    <t>tr|E3KBR7|   375 FSQPTESGMRLAADWFQTV    393</t>
  </si>
  <si>
    <t>tr|A0A0G2EQJ6|A0A0G2EQJ6_9EURO: domain 1 of 1, from 32</t>
  </si>
  <si>
    <t>+Gi+R++ s + RR+giA +LL+   + fi+</t>
  </si>
  <si>
    <t>tr|A0A0G2E   326    VVGISRIWTSKAFRRKGIATNLLDCVMNHFIY</t>
  </si>
  <si>
    <t>Pt +G    + W +</t>
  </si>
  <si>
    <t>tr|A0A0G2E   371 PTESGGKLAREWFGAD    386</t>
  </si>
  <si>
    <t>tr|A0A178ACD8|A0A178ACD8_9PLEO: domain 1 of 1, from 34</t>
  </si>
  <si>
    <t>lGi+R++ s  hR+qg+A +LL+ A + f++</t>
  </si>
  <si>
    <t>tr|A0A178A   341    LLGISRIWTSKEHRKQGLATRLLDCARSDFLY</t>
  </si>
  <si>
    <t>tr|A0A178A   386 PTESGGNLARKWFGMS    401</t>
  </si>
  <si>
    <t>tr|A2QXX4|A2QXX4_ASPNC: domain 1 of 1, from 458 to 518</t>
  </si>
  <si>
    <t>tr|A2QXX4|   458    IVGISRIWTSGSSRRKGIAMDLLDCVVSNFIY</t>
  </si>
  <si>
    <t>Pt +Gk   +s+ +++</t>
  </si>
  <si>
    <t>tr|A2QXX4|   503 PTESGKGLAQSFFGNE    518</t>
  </si>
  <si>
    <t>tr|G3YBZ0|G3YBZ0_ASPNA: domain 1 of 1, from 349 to 409</t>
  </si>
  <si>
    <t>tr|G3YBZ0|   349    IVGISRIWTSGSSRRKGIAMDLLDCVVSNFIY</t>
  </si>
  <si>
    <t>tr|G3YBZ0|   394 PTESGKGLAQSFFGNE    409</t>
  </si>
  <si>
    <t>tr|A0A1M3TXI8|A0A1M3TXI8_9EURO: domain 1 of 1, from 34</t>
  </si>
  <si>
    <t>tr|A0A1M3T   348    IVGISRIWTSGSSRRKGIAMDLLDCVVSNFIY</t>
  </si>
  <si>
    <t>tr|A0A1M3T   393 PTESGKGLAQSFFGNE    408</t>
  </si>
  <si>
    <t>tr|A0A100IP24|A0A100IP24_ASPNG: domain 1 of 1, from 33</t>
  </si>
  <si>
    <t>tr|A0A100I   333    IVGISRIWTSGSSRRKGIAMDLLDCVVSNFIY</t>
  </si>
  <si>
    <t>tr|A0A100I   378 PTESGKGLAQSFFGNE    393</t>
  </si>
  <si>
    <t>tr|A0A1L9N2C1|A0A1L9N2C1_ASPTU: domain 1 of 1, from 34</t>
  </si>
  <si>
    <t>tr|A0A1L9N   347    IVGISRIWTSGSSRRKGIAMDLLDCVVSNFIY</t>
  </si>
  <si>
    <t>tr|A0A1L9N   392 PTESGKGLAQSFFGNE    407</t>
  </si>
  <si>
    <t>tr|G7XFG7|G7XFG7_ASPKW: domain 1 of 1, from 335 to 395</t>
  </si>
  <si>
    <t>tr|G7XFG7|   335    IVGISRIWTSGSSRRKGIAMDLLDCVVSNFIY</t>
  </si>
  <si>
    <t>tr|G7XFG7|   380 PTESGKGLAQSFFGNE    395</t>
  </si>
  <si>
    <t>tr|A0A146FQX2|A0A146FQX2_9EURO: domain 1 of 1, from 45</t>
  </si>
  <si>
    <t>tr|A0A146F   451    IVGISRIWTSGSSRRKGIAMDLLDCVVSNFIY</t>
  </si>
  <si>
    <t>tr|A0A146F   496 PTESGKGLAQSFFGNE    511</t>
  </si>
  <si>
    <t>tr|A0A0L1J0F4|A0A0L1J0F4_ASPNO: domain 1 of 1, from 33</t>
  </si>
  <si>
    <t>tr|A0A0L1J   330    IVGISRIWTSGSSRRKGIAMDLLDCVVSNFIY</t>
  </si>
  <si>
    <t>Pt +G+a  +s+ + +</t>
  </si>
  <si>
    <t>tr|A0A0L1J   375 PTESGRALAQSFFGDE    390</t>
  </si>
  <si>
    <t>tr|G4VCR6|G4VCR6_SCHMA: domain 1 of 1, from 202 to 262</t>
  </si>
  <si>
    <t>Gi R++v   hRR+giA +LL+A  + +i+</t>
  </si>
  <si>
    <t>tr|G4VCR6|   202    ICGIRRIWVEHKHRRKGIATNLLDAVLQNLIY</t>
  </si>
  <si>
    <t>Pt++G     s+ +++</t>
  </si>
  <si>
    <t>tr|G4VCR6|   247 PTANGADFAVSYTGRE    262</t>
  </si>
  <si>
    <t>tr|A0A1L9PGN3|A0A1L9PGN3_ASPVE: domain 1 of 1, from 32</t>
  </si>
  <si>
    <t>tr|A0A1L9P   320    IVGISRIWTSGSSRRKGIAMDLLDCVVSNFIY</t>
  </si>
  <si>
    <t>tr|A0A1L9P   365 PTNSGKNLAQAFFGAE    380</t>
  </si>
  <si>
    <t>tr|A0A178ZI41|A0A178ZI41_9EURO: domain 1 of 1, from 44</t>
  </si>
  <si>
    <t>tr|A0A178Z   443    VVGVSRIWTSKAFRHKGIANNLLECVMNQFIY</t>
  </si>
  <si>
    <t>Pt +G    ++W ++</t>
  </si>
  <si>
    <t>tr|A0A178Z   488 PTESGAGLARAWFGED    503</t>
  </si>
  <si>
    <t>tr|A0A182FKN2|A0A182FKN2_ANOAL: domain 1 of 1, from 86</t>
  </si>
  <si>
    <t>G++R++vs+  RR+g+ +kL++A  + +i+</t>
  </si>
  <si>
    <t>tr|A0A182F   868    RCGVSRIWVSPKYRRLGVGRKLIDAIRAHYIL</t>
  </si>
  <si>
    <t>Pt +Gk   +s  +++</t>
  </si>
  <si>
    <t>tr|A0A182F   913 PTENGKLFAESVTGRK    928</t>
  </si>
  <si>
    <t>tr|A0A0E9NEL5|A0A0E9NEL5_9ASCO: domain 1 of 1, from 33</t>
  </si>
  <si>
    <t>lGi+R++ s shRRq iAs+LL+ A e f++</t>
  </si>
  <si>
    <t>tr|A0A0E9N   334    LLGISRIWTSHSHRRQRIASTLLEVARENFVF</t>
  </si>
  <si>
    <t>tg+Gk   +s+ +g+</t>
  </si>
  <si>
    <t>tr|A0A0E9N   379 TTGSGKGLAESFVGGR    394</t>
  </si>
  <si>
    <t>tr|A0A1F8A2N9|A0A1F8A2N9_9EURO: domain 1 of 1, from 33</t>
  </si>
  <si>
    <t>tr|A0A1F8A   330    IVGISRIWTSGSSRRKGIAMDLLDCVVSNFIY</t>
  </si>
  <si>
    <t>Pt +G+a  +s+ +</t>
  </si>
  <si>
    <t>tr|A0A1F8A   375 PTESGRALAQSFFGDD    390</t>
  </si>
  <si>
    <t>tr|A0A0F0IKL6|A0A0F0IKL6_ASPPU: domain 1 of 1, from 33</t>
  </si>
  <si>
    <t>tr|A0A0F0I   330    IVGISRIWTSGSSRRKGIAMDLLDCVVSNFIY</t>
  </si>
  <si>
    <t>tr|A0A0F0I   375 PTESGRALAQSFFGDD    390</t>
  </si>
  <si>
    <t>tr|A0A0D2CBE4|A0A0D2CBE4_9EURO: domain 1 of 1, from 44</t>
  </si>
  <si>
    <t>tr|A0A0D2C   443    VVGVSRIWTSKAFRHKGIANNLLECVMSQFIY</t>
  </si>
  <si>
    <t>tr|A0A0D2C   488 PTESGAGLARAWFGED    503</t>
  </si>
  <si>
    <t>tr|A0A1L9V3D3|A0A1L9V3D3_9EURO: domain 1 of 1, from 35</t>
  </si>
  <si>
    <t>tr|A0A1L9V   354    IVGISRIWTSGSSRRKGIAMDLLDCVVSNFIY</t>
  </si>
  <si>
    <t>Pt +Gk   +++ +++</t>
  </si>
  <si>
    <t>tr|A0A1L9V   399 PTESGKGLAQAFFGNE    414</t>
  </si>
  <si>
    <t>tr|A0A0F8V2E4|A0A0F8V2E4_9EURO: domain 1 of 1, from 30</t>
  </si>
  <si>
    <t>tr|A0A0F8V   304    IVGISRIWTSGSSRRKGIAMDLLDCVVSNFIY</t>
  </si>
  <si>
    <t>tr|A0A0F8V   349 PTHSGKNLAQAFFGAE    364</t>
  </si>
  <si>
    <t>tr|A0A0F8VHB2|A0A0F8VHB2_9EURO: domain 1 of 1, from 31</t>
  </si>
  <si>
    <t>tr|A0A0F8V   318    IVGISRIWTSGSSRRKGIAMDLLDCVVSNFIY</t>
  </si>
  <si>
    <t>tr|A0A0F8V   363 PTHSGKNLAQAFFGAE    378</t>
  </si>
  <si>
    <t>tr|A0A0M8P0Q1|A0A0M8P0Q1_9EURO: domain 1 of 1, from 31</t>
  </si>
  <si>
    <t>+G++R++ s s RR+giA  LL+     fi+</t>
  </si>
  <si>
    <t>tr|A0A0M8P   319    IVGVSRIWTSGSSRRKGIALDLLDCVVINFIY</t>
  </si>
  <si>
    <t>Pt +G+   + + +g+</t>
  </si>
  <si>
    <t>tr|A0A0M8P   364 PTESGNRLAHKFFEGE    379</t>
  </si>
  <si>
    <t>tr|A0A0G4P1H5|A0A0G4P1H5_PENCA: domain 1 of 1, from 32</t>
  </si>
  <si>
    <t>tr|A0A0G4P   320    IVGVSRIWTSGSSRRKGIALDLLDCVVINFIY</t>
  </si>
  <si>
    <t>tr|A0A0G4P   365 PTESGNRLAHKFFEGE    380</t>
  </si>
  <si>
    <t>tr|A0A180GE20|A0A180GE20_PUCT1: domain 1 of 1, from 34</t>
  </si>
  <si>
    <t>+Gi R++ ++  RR g+  +LL+A A tfi+</t>
  </si>
  <si>
    <t>tr|A0A180G   346    LVGIHRIWSAPGARRAGLGLRLLDAVALTFIY</t>
  </si>
  <si>
    <t>F+qPt +G a   +W + +</t>
  </si>
  <si>
    <t>tr|A0A180G   393 FSQPTESGLALAAAWFGSV    411</t>
  </si>
  <si>
    <t>tr|I2G5K9|I2G5K9_USTH4: domain 1 of 1, from 316 to 385</t>
  </si>
  <si>
    <t>p+G+ R+ v ++ RR g+As++L+AAA+  ++</t>
  </si>
  <si>
    <t>tr|I2G5K9|   316    PVGVFRIHVIPTWRRTGLASAMLEAAADNSVY</t>
  </si>
  <si>
    <t>tr|I2G5K9|   363 RSVAFSQPTEAGRKLAEAWIRKD    385</t>
  </si>
  <si>
    <t>tr|W9Z1U6|W9Z1U6_9EURO: domain 1 of 1, from 445 to 505</t>
  </si>
  <si>
    <t>tr|W9Z1U6|   445    VVGVSRIWTSRAFRHKGIANNLLECVMSQFIY</t>
  </si>
  <si>
    <t>tr|W9Z1U6|   490 PTESGAGLARAWFGEN    505</t>
  </si>
  <si>
    <t>tr|A0A1R3RVP0|A0A1R3RVP0_9EURO: domain 1 of 1, from 30</t>
  </si>
  <si>
    <t>tr|A0A1R3R   303    IVGISRIWTSGSSRRKGIAMDLLDCVVSNFIY</t>
  </si>
  <si>
    <t>Pt +Gk   +++ ++</t>
  </si>
  <si>
    <t>tr|A0A1R3R   348 PTESGKGLAQAFFGND    363</t>
  </si>
  <si>
    <t>tr|A0A176VY44|A0A176VY44_MARPO: domain 1 of 1, from 81</t>
  </si>
  <si>
    <t>G   ++vs s+RR+giAs+LL+A  +tf +</t>
  </si>
  <si>
    <t>tr|A0A176V   810    VCGARVIWVSKSERRKGIASHLLDAMRKTFCL</t>
  </si>
  <si>
    <t>Pt++G+   + + k</t>
  </si>
  <si>
    <t>tr|A0A176V   855 PTTDGRKFAQRYCKTD    870</t>
  </si>
  <si>
    <t>tr|A0A1S3TP34|A0A1S3TP34_VIGRR: domain 1 of 1, from 25</t>
  </si>
  <si>
    <t>+ G+  +++++s RR+giA +LL+AA ++f</t>
  </si>
  <si>
    <t>tr|A0A1S3T   256    ACGVRAIWITPSNRRKGIATQLLEAARKSF--</t>
  </si>
  <si>
    <t>qPtgaGkavlksWGkga&lt;-*</t>
  </si>
  <si>
    <t>qPt+aGka  +s+ +</t>
  </si>
  <si>
    <t>tr|A0A1S3T   300 QPTSAGKALATSYTGTG    316</t>
  </si>
  <si>
    <t>tr|A0A0D1YQE2|A0A0D1YQE2_9PEZI: domain 1 of 1, from 36</t>
  </si>
  <si>
    <t>+lGi+R++vs   R qgiA kLLs AA+ fi+</t>
  </si>
  <si>
    <t>tr|A0A0D1Y   362    TLGISRIWVSKCARGQGIATKLLSFAASRFIY</t>
  </si>
  <si>
    <t>Pt++G +  + + +++</t>
  </si>
  <si>
    <t>tr|A0A0D1Y   407 PTASGAELARRFFGKH    422</t>
  </si>
  <si>
    <t>tr|K7MZB9|K7MZB9_SOYBN: domain 1 of 1, from 282 to 342</t>
  </si>
  <si>
    <t>+ Gi  ++v++s RR+giAskLL+A  ++f</t>
  </si>
  <si>
    <t>tr|K7MZB9|   282    ACGIRAIWVAPSNRRKGIASKLLDAVRKSFCK</t>
  </si>
  <si>
    <t>Pt+aGka  +s+ +</t>
  </si>
  <si>
    <t>tr|K7MZB9|   327 PTSAGKALATSYTGTG    342</t>
  </si>
  <si>
    <t>tr|I1NAU8|I1NAU8_SOYBN: domain 1 of 1, from 250 to 310</t>
  </si>
  <si>
    <t>tr|I1NAU8|   250    ACGIRAIWVAPSNRRKGIASKLLDAVRKSFCK</t>
  </si>
  <si>
    <t>tr|I1NAU8|   295 PTSAGKALATSYTGTG    310</t>
  </si>
  <si>
    <t>tr|A0A0R0F1E4|A0A0R0F1E4_SOYBN: domain 1 of 1, from 28</t>
  </si>
  <si>
    <t>tr|A0A0R0F   282    ACGIRAIWVAPSNRRKGIASKLLDAVRKSFCK</t>
  </si>
  <si>
    <t>tr|A0A0R0F   327 PTSAGKALATSYTGTG    342</t>
  </si>
  <si>
    <t>tr|A0A0R0EQ58|A0A0R0EQ58_SOYBN: domain 1 of 1, from 25</t>
  </si>
  <si>
    <t>tr|A0A0R0E   250    ACGIRAIWVAPSNRRKGIASKLLDAVRKSFCK</t>
  </si>
  <si>
    <t>tr|A0A0R0E   295 PTSAGKALATSYTGTG    310</t>
  </si>
  <si>
    <t>tr|K7MZB6|K7MZB6_SOYBN: domain 1 of 1, from 443 to 503</t>
  </si>
  <si>
    <t>tr|K7MZB6|   443    ACGIRAIWVAPSNRRKGIASKLLDAVRKSFCK</t>
  </si>
  <si>
    <t>tr|K7MZB6|   488 PTSAGKALATSYTGTG    503</t>
  </si>
  <si>
    <t>tr|A0A0B2PGU8|A0A0B2PGU8_GLYSO: domain 1 of 1, from 28</t>
  </si>
  <si>
    <t>tr|A0A0B2P   282    ACGIRAIWVAPSNRRKGIASKLLDAVRKSFCK</t>
  </si>
  <si>
    <t>tr|A0A0B2P   327 PTSAGKALATSYTGTG    342</t>
  </si>
  <si>
    <t>tr|A0A0B2P3D1|A0A0B2P3D1_GLYSO: domain 1 of 1, from 45</t>
  </si>
  <si>
    <t>tr|A0A0B2P   457    ACGIRAIWVAPSNRRKGIASKLLDAVRKSFCK</t>
  </si>
  <si>
    <t>tr|A0A0B2P   502 PTSAGKALATSYTGTG    517</t>
  </si>
  <si>
    <t>tr|C8VJW5|C8VJW5_EMENI: domain 1 of 1, from 332 to 392</t>
  </si>
  <si>
    <t>tr|C8VJW5|   332    IVGISRIWTSGSSRRKGIAMDLLDCVVSNFIY</t>
  </si>
  <si>
    <t>tr|C8VJW5|   377 PTNSGKSLAQAFFGPE    392</t>
  </si>
  <si>
    <t>tr|A0A0U4ZD35|A0A0U4ZD35_9EURO: domain 1 of 1, from 34</t>
  </si>
  <si>
    <t>tr|A0A0U4Z   349    IVGISRIWTSGSSRRKGIAMDLLDCVVSNFIY</t>
  </si>
  <si>
    <t>tr|A0A0U4Z   394 PTNSGKSLAQAFFGPE    409</t>
  </si>
  <si>
    <t>tr|Q5B9M2|Q5B9M2_EMENI: domain 1 of 1, from 318 to 378</t>
  </si>
  <si>
    <t>tr|Q5B9M2|   318    IVGISRIWTSGSSRRKGIAMDLLDCVVSNFIY</t>
  </si>
  <si>
    <t>tr|Q5B9M2|   363 PTNSGKSLAQAFFGPE    378</t>
  </si>
  <si>
    <t>tr|C5FZS7|C5FZS7_ARTOC: domain 1 of 1, from 402 to 462</t>
  </si>
  <si>
    <t>+Gi+R++ s s RR+giA  LL+   + + +</t>
  </si>
  <si>
    <t>tr|C5FZS7|   402    LVGISRIWTSRSSRRKGIALDLLDCVVSNYFY</t>
  </si>
  <si>
    <t>Pt +G a +k++ + +</t>
  </si>
  <si>
    <t>tr|C5FZS7|   447 PTESGCALMKAFYGDN    462</t>
  </si>
  <si>
    <t>tr|R7UDT4|R7UDT4_CAPTE: domain 1 of 1, from 160 to 220</t>
  </si>
  <si>
    <t>Gi R++v ss+RRqgiA +LL+A  + fi+</t>
  </si>
  <si>
    <t>tr|R7UDT4|   160    RCGINRIWVLSSQRRQGIATRLLDAVRNHFIM</t>
  </si>
  <si>
    <t>Pt  Gk   +++ + +</t>
  </si>
  <si>
    <t>tr|R7UDT4|   205 PTPTGKLLASTYCQTS    220</t>
  </si>
  <si>
    <t>tr|A0A0L0UTZ5|A0A0L0UTZ5_9BASI: domain 1 of 1, from 27</t>
  </si>
  <si>
    <t>+Gi R++ s+ hRR g+  +LL+  A+tfi+</t>
  </si>
  <si>
    <t>tr|A0A0L0U   272    LVGIHRIWSSPYHRRRGLCCRLLDSVADTFIY</t>
  </si>
  <si>
    <t>F+qPt +G    + W + +</t>
  </si>
  <si>
    <t>tr|A0A0L0U   319 FSQPTESGMRLASNWFQSV    337</t>
  </si>
  <si>
    <t>tr|A0A1K0GR49|A0A1K0GR49_9BASI: domain 1 of 1, from 31</t>
  </si>
  <si>
    <t>p+Gi R+ v ++ RR g+As++L+AAA+  ++</t>
  </si>
  <si>
    <t>tr|A0A1K0G   316    PVGIFRIHVIPTWRRTGLASAMLEAAADNSVY</t>
  </si>
  <si>
    <t>vAF+qPt aG+   ++W  +</t>
  </si>
  <si>
    <t>tr|A0A1K0G   363 RSVAFSQPTEAGRKLAEAWIWKD    385</t>
  </si>
  <si>
    <t>tr|A0A1L9S8A7|A0A1L9S8A7_9EURO: domain 1 of 1, from 34</t>
  </si>
  <si>
    <t>tr|A0A1L9S   345    IVGISRIWTSGSSRRKGIAMDLLDCVVSNFIY</t>
  </si>
  <si>
    <t>tr|A0A1L9S   390 PTESGKRLAEAFFGSE    405</t>
  </si>
  <si>
    <t>tr|I3J867|I3J867_ORENI: domain 1 of 1, from 598 to 658</t>
  </si>
  <si>
    <t>Gi+R++v s  RRqgiA ++L+   +tf++</t>
  </si>
  <si>
    <t>tr|I3J867|   598    LCGISRIWVFSLARRQGIATRMLDTVRSTFMY</t>
  </si>
  <si>
    <t>Pt +Gk   + + +</t>
  </si>
  <si>
    <t>tr|I3J867|   643 PTPDGKLFATKYCNTP    658</t>
  </si>
  <si>
    <t>tr|I3J868|I3J868_ORENI: domain 1 of 1, from 483 to 543</t>
  </si>
  <si>
    <t>tr|I3J868|   483    LCGISRIWVFSLARRQGIATRMLDTVRSTFMY</t>
  </si>
  <si>
    <t>tr|I3J868|   528 PTPDGKLFATKYCNTP    543</t>
  </si>
  <si>
    <t>tr|V7D0C2|V7D0C2_PHAVU: domain 1 of 1, from 277 to 337</t>
  </si>
  <si>
    <t>+ Gi  ++vs+s RR+giA +LL+A  ++f</t>
  </si>
  <si>
    <t>tr|V7D0C2|   277    ACGIRAIWVSPSNRRKGIAIQLLDAVRKSFCP</t>
  </si>
  <si>
    <t>tr|V7D0C2|   322 PTSAGKALATSYTGTG    337</t>
  </si>
  <si>
    <t>tr|A0A1L9VJR2|A0A1L9VJR2_ASPGL: domain 1 of 1, from 34</t>
  </si>
  <si>
    <t>tr|A0A1L9V   346    IVGISRIWTSGSSRRKGIAMDLLDCVVVNFIY</t>
  </si>
  <si>
    <t>tr|A0A1L9V   391 PTESGNRLIRSFFGPD    406</t>
  </si>
  <si>
    <t>tr|A0A1L9RH36|A0A1L9RH36_ASPWE: domain 1 of 1, from 33</t>
  </si>
  <si>
    <t>tr|A0A1L9R   339    IVGISRIWTSNSSRRKGIAMDLLDCIVSNFIY</t>
  </si>
  <si>
    <t>Pt +Gk   +s+ +</t>
  </si>
  <si>
    <t>tr|A0A1L9R   384 PTESGKRLAQSFFGPD    399</t>
  </si>
  <si>
    <t>tr|Q0CBK6|Q0CBK6_ASPTN: domain 1 of 1, from 343 to 403</t>
  </si>
  <si>
    <t>+G++R++ s + RR+giA  LL+   + fi+</t>
  </si>
  <si>
    <t>tr|Q0CBK6|   343    IVGVSRIWTSGASRRKGIAMDLLDCVVSNFIY</t>
  </si>
  <si>
    <t>Pt +Gka  +++ + +</t>
  </si>
  <si>
    <t>tr|Q0CBK6|   388 PTESGKALAQAFFGDE    403</t>
  </si>
  <si>
    <t>tr|F2Q454|F2Q454_TRIEC: domain 1 of 1, from 235 to 295</t>
  </si>
  <si>
    <t>tr|F2Q454|   235    LVGISRIWTSRSSRRKGIALDLLDCVVNNYFY</t>
  </si>
  <si>
    <t>tr|F2Q454|   280 PTESGCALMKTFYGDN    295</t>
  </si>
  <si>
    <t>tr|F2SAE2|F2SAE2_TRIT1: domain 1 of 1, from 425 to 485</t>
  </si>
  <si>
    <t>tr|F2SAE2|   425    LVGISRIWTSRSSRRKGIALDLLDCVVNNYFY</t>
  </si>
  <si>
    <t>tr|F2SAE2|   470 PTESGCALMKTFYGDN    485</t>
  </si>
  <si>
    <t>tr|A0A0L9VMR9|A0A0L9VMR9_PHAAN: domain 1 of 1, from 26</t>
  </si>
  <si>
    <t>tr|A0A0L9V   267    AGGIRAIWVTPSNRRKGIATQLLEAMRKSF--</t>
  </si>
  <si>
    <t>qPt+aGka   s+ +</t>
  </si>
  <si>
    <t>tr|A0A0L9V   311 QPTSAGKALAASYTGTG    327</t>
  </si>
  <si>
    <t>tr|A0A0S3T9G6|A0A0S3T9G6_PHAAN: domain 1 of 1, from 25</t>
  </si>
  <si>
    <t>tr|A0A0S3T   256    AGGIRAIWVTPSNRRKGIATQLLEAMRKSF--</t>
  </si>
  <si>
    <t>tr|A0A0S3T   300 QPTSAGKALAASYTGTG    316</t>
  </si>
  <si>
    <t>tr|E5A386|E5A386_LEPMJ: domain 1 of 1, from 345 to 405</t>
  </si>
  <si>
    <t>lGi+R++ s+  R+qg+As+LL+ A   f++</t>
  </si>
  <si>
    <t>tr|E5A386|   345    LLGISRIWTSTHCRKQGVASRLLETARCDFLY</t>
  </si>
  <si>
    <t>tr|E5A386|   390 PTESGGNLARNWFGRQ    405</t>
  </si>
  <si>
    <t>tr|E4UWW9|E4UWW9_ARTGP: domain 1 of 1, from 433 to 493</t>
  </si>
  <si>
    <t>tr|E4UWW9|   433    LVGISRIWTSRSSRRKGIALDLLDCVVSNYFY</t>
  </si>
  <si>
    <t>tr|E4UWW9|   478 PTESGCALMKTFYGDK    493</t>
  </si>
  <si>
    <t>tr|A0A074WJE5|A0A074WJE5_9PEZI: domain 1 of 1, from 31</t>
  </si>
  <si>
    <t>++Gi+R++ s   R++giA++LL+  A+tf+</t>
  </si>
  <si>
    <t>tr|A0A074W   310    AIGISRIWTSRGSRKKGIAKALLKCVAKTFL-</t>
  </si>
  <si>
    <t>Pt +G a  + W +++</t>
  </si>
  <si>
    <t>tr|A0A074W   354 PTEMGTALARRWFGQE    369</t>
  </si>
  <si>
    <t>tr|Q2U552|Q2U552_ASPOR: domain 1 of 1, from 196 to 256</t>
  </si>
  <si>
    <t>tr|Q2U552|   196    IVGISRIWTSGSSRRKGIAMDLLDCVVSNFIY</t>
  </si>
  <si>
    <t>tr|Q2U552|   241 PTESGRALAQSFFGDD    256</t>
  </si>
  <si>
    <t>tr|B8NV43|B8NV43_ASPFN: domain 1 of 1, from 317 to 377</t>
  </si>
  <si>
    <t>tr|B8NV43|   317    IVGISRIWTSGSSRRKGIAMDLLDCVVSNFIY</t>
  </si>
  <si>
    <t>tr|B8NV43|   362 PTESGRALAQSFFGDD    377</t>
  </si>
  <si>
    <t>tr|I8IH53|I8IH53_ASPO3: domain 1 of 1, from 330 to 390</t>
  </si>
  <si>
    <t>tr|I8IH53|   330    IVGISRIWTSGSSRRKGIAMDLLDCVVSNFIY</t>
  </si>
  <si>
    <t>tr|I8IH53|   375 PTESGRALAQSFFGDD    390</t>
  </si>
  <si>
    <t>tr|A0A0D9MSK7|A0A0D9MSK7_ASPFA: domain 1 of 1, from 33</t>
  </si>
  <si>
    <t>tr|A0A0D9M   330    IVGISRIWTSGSSRRKGIAMDLLDCVVSNFIY</t>
  </si>
  <si>
    <t>tr|A0A0D9M   375 PTESGRALAQSFFGDD    390</t>
  </si>
  <si>
    <t>tr|A0A1A8NCF7|A0A1A8NCF7_9TELE: domain 1 of 1, from 55</t>
  </si>
  <si>
    <t>Gi+R++v s  RRq+iA ++L+ A +tfi+</t>
  </si>
  <si>
    <t>tr|A0A1A8N   552    VCGISRVWVFSQSRRQSIATRMLDTARRTFIY</t>
  </si>
  <si>
    <t>tr|A0A1A8N   597 PTPDGKLFATKYCNTP    612</t>
  </si>
  <si>
    <t>tr|A0A1A8LAR9|A0A1A8LAR9_9TELE: domain 1 of 1, from 52</t>
  </si>
  <si>
    <t>tr|A0A1A8L   528    VCGISRVWVFSQSRRQSIATRMLDTARRTFIY</t>
  </si>
  <si>
    <t>tr|A0A1A8L   573 PTPDGKLFATKYCNTP    588</t>
  </si>
  <si>
    <t>tr|A0A1A8UTK7|A0A1A8UTK7_NOTFU: domain 1 of 1, from 55</t>
  </si>
  <si>
    <t>tr|A0A1A8U   552    VCGISRVWVFSQSRRQSIATRMLDTARRTFIY</t>
  </si>
  <si>
    <t>tr|A0A1A8U   597 PTPDGKLFATKYCNTP    612</t>
  </si>
  <si>
    <t>tr|A0A1A7ZYQ7|A0A1A7ZYQ7_NOTFU: domain 1 of 1, from 55</t>
  </si>
  <si>
    <t>tr|A0A1A7Z   552    VCGISRVWVFSQSRRQSIATRMLDTARRTFIY</t>
  </si>
  <si>
    <t>tr|A0A1A7Z   597 PTPDGKLFATKYCNTP    612</t>
  </si>
  <si>
    <t>tr|A0A059J042|A0A059J042_9EURO: domain 1 of 1, from 42</t>
  </si>
  <si>
    <t>tr|A0A059J   424    LVGISRIWTSRSSRRKGIALDLLDCVVSNYFY</t>
  </si>
  <si>
    <t>tr|A0A059J   469 PTESGCALMKTFYGDN    484</t>
  </si>
  <si>
    <t>tr|A0A1E3BBP2|A0A1E3BBP2_9EURO: domain 1 of 1, from 34</t>
  </si>
  <si>
    <t>tr|A0A1E3B   346    IVGISRIWTSGSSRRKGIAMDLLDCVVVNFIY</t>
  </si>
  <si>
    <t>tr|A0A1E3B   391 PTESGNRLIQSFFGPD    406</t>
  </si>
  <si>
    <t>tr|A7TPZ0|A7TPZ0_VANPO: domain 1 of 1, from 194 to 254</t>
  </si>
  <si>
    <t>lGi+R++v  ++R  giAs+LL+AA +  i+</t>
  </si>
  <si>
    <t>tr|A7TPZ0|   194    ILGISRIWVCKTERCHGIASALLEAARNHTIY</t>
  </si>
  <si>
    <t>Pt +G    + + + +</t>
  </si>
  <si>
    <t>tr|A7TPZ0|   239 PTESGGKLASKYNGVT    254</t>
  </si>
  <si>
    <t>tr|A0A167S8H8|A0A167S8H8_PENCH: domain 1 of 1, from 30</t>
  </si>
  <si>
    <t>tr|A0A167S   306    IVGISRIWTSGSSRRKGIALDLLDCVVINFIY</t>
  </si>
  <si>
    <t>tr|A0A167S   351 PTESGNRLAHKFFEGE    366</t>
  </si>
  <si>
    <t>tr|B6HEN0|B6HEN0_PENRW: domain 1 of 1, from 306 to 366</t>
  </si>
  <si>
    <t>tr|B6HEN0|   306    IVGISRIWTSGSSRRKGIALDLLDCVVINFIY</t>
  </si>
  <si>
    <t>tr|B6HEN0|   351 PTESGNRLAHKFFEGE    366</t>
  </si>
  <si>
    <t>tr|A0A1S2YFV7|A0A1S2YFV7_CICAR: domain 1 of 1, from 26</t>
  </si>
  <si>
    <t>Gi  ++v++s RR+ iAs+LL+A  ++f</t>
  </si>
  <si>
    <t>tr|A0A1S2Y   268    VCGIRAIWVTPSNRRKHIASQLLDAVRKSFCT</t>
  </si>
  <si>
    <t>tr|A0A1S2Y   313 PTSAGKALAYSYAGTG    328</t>
  </si>
  <si>
    <t>tr|A0A139A6L5|A0A139A6L5_GONPR: domain 1 of 1, from 27</t>
  </si>
  <si>
    <t>Gi+R++v    RR+giA kLL+A    f +</t>
  </si>
  <si>
    <t>tr|A0A139A   278    NCGISRIWVHHKARRKGIAMKLLEAVCCHFAF</t>
  </si>
  <si>
    <t>Pt++G+   + + +++</t>
  </si>
  <si>
    <t>tr|A0A139A   323 PTTSGRQLAERFTGRR    338</t>
  </si>
  <si>
    <t>tr|A0A165ZU03|A0A165ZU03_DAUCA: domain 1 of 1, from 28</t>
  </si>
  <si>
    <t>+ Gi  ++v+++ RR+ iA +LL+AA ++f</t>
  </si>
  <si>
    <t>tr|A0A165Z   284    ACGIRAIWVAPANRRKHIATRLLDAARKSFCS</t>
  </si>
  <si>
    <t>Pt+ Gka  +++</t>
  </si>
  <si>
    <t>tr|A0A165Z   329 PTSVGKALASTYSSTP    344</t>
  </si>
  <si>
    <t>tr|A1CJ68|A1CJ68_ASPCL: domain 1 of 1, from 343 to 404</t>
  </si>
  <si>
    <t>tr|A1CJ68|   343    IVGISRIWTSGSSRRKGIAMDLLDCVVSNFIY</t>
  </si>
  <si>
    <t>PtgaGkav.lksWGkga&lt;-*</t>
  </si>
  <si>
    <t>Pt +Gk   l  +G g+</t>
  </si>
  <si>
    <t>tr|A1CJ68|   388 PTESGKRLaLAFFGPGQ    404</t>
  </si>
  <si>
    <t>tr|F0UQD5|F0UQD5_AJEC8: domain 1 of 1, from 411 to 471</t>
  </si>
  <si>
    <t>+Gi+R++ s+s RR+giA  LL+   + +i+</t>
  </si>
  <si>
    <t>tr|F0UQD5|   411    VVGISRVWTSASSRRKGIAMDLLDCVVSNYIY</t>
  </si>
  <si>
    <t>Pt +G   l+++ +</t>
  </si>
  <si>
    <t>tr|F0UQD5|   456 PTESGYRLLEAFFGPD    471</t>
  </si>
  <si>
    <t>tr|C0NXT3|C0NXT3_AJECG: domain 1 of 1, from 411 to 471</t>
  </si>
  <si>
    <t>tr|C0NXT3|   411    VVGISRVWTSASSRRKGIAMDLLDCVVSNYIY</t>
  </si>
  <si>
    <t>tr|C0NXT3|   456 PTESGYRLLEAFFGPD    471</t>
  </si>
  <si>
    <t>tr|A6QV49|A6QV49_AJECN: domain 1 of 1, from 429 to 489</t>
  </si>
  <si>
    <t>tr|A6QV49|   429    VVGISRVWTSASSRRKGIAMDLLDCVVSNYIY</t>
  </si>
  <si>
    <t>tr|A6QV49|   474 PTESGYRLLEAFFGPD    489</t>
  </si>
  <si>
    <t>tr|C6HQK1|C6HQK1_AJECH: domain 1 of 1, from 411 to 471</t>
  </si>
  <si>
    <t>tr|C6HQK1|   411    VVGISRVWTSASSRRKGIAMDLLDCVVSNYIY</t>
  </si>
  <si>
    <t>tr|C6HQK1|   456 PTESGYRLLEAFFGPD    471</t>
  </si>
  <si>
    <t>tr|A0A0F4Z2T7|A0A0F4Z2T7_TALEM: domain 1 of 1, from 32</t>
  </si>
  <si>
    <t>+G++R++ s s RR+giA  LL+   + fi+</t>
  </si>
  <si>
    <t>tr|A0A0F4Z   320    IVGVSRIWTSGSSRRKGIAMDLLDCVMSNFIY</t>
  </si>
  <si>
    <t>Pt +G    +++ +</t>
  </si>
  <si>
    <t>tr|A0A0F4Z   365 PTESGLRLAEAFFGTD    380</t>
  </si>
  <si>
    <t>tr|S8AKP0|S8AKP0_DACHA: domain 1 of 1, from 400 to 460</t>
  </si>
  <si>
    <t>lGi+R++ s+ hRR g+As+L+    + f++</t>
  </si>
  <si>
    <t>tr|S8AKP0|   400    LLGISRIWTSPKHRRHGVASRLVGSVVDNFVY</t>
  </si>
  <si>
    <t>Pt +G      W   +</t>
  </si>
  <si>
    <t>tr|S8AKP0|   445 PTDSGAWFAWKWVDAN    460</t>
  </si>
  <si>
    <t>tr|A0A077RC40|A0A077RC40_9BASI: domain 1 of 1, from 16</t>
  </si>
  <si>
    <t>p+Gi R+   ++ RR g+A +L++AAA+  ++</t>
  </si>
  <si>
    <t>tr|A0A077R  1625    PVGIFRIHTIPAWRRSGLATALVDAAANNSVY</t>
  </si>
  <si>
    <t>tr|A0A077R  1672 RAVAFSQPTEAGRKLAEAWIRKD    1694</t>
  </si>
  <si>
    <t>tr|Q4WWI5|Q4WWI5_ASPFU: domain 1 of 1, from 377 to 438</t>
  </si>
  <si>
    <t>+Gi+R++ s s RR giA  LL+     fi+</t>
  </si>
  <si>
    <t>tr|Q4WWI5|   377    IVGISRIWTSGSSRRRGIAMDLLDCVVTNFIY</t>
  </si>
  <si>
    <t>PtgaGkavlks.WGkga&lt;-*</t>
  </si>
  <si>
    <t>Pt +Gk   ++ +G g+</t>
  </si>
  <si>
    <t>tr|Q4WWI5|   422 PTESGKRLAQAfFGPGV    438</t>
  </si>
  <si>
    <t>tr|A0A0J5PVV9|A0A0J5PVV9_ASPFM: domain 1 of 1, from 41</t>
  </si>
  <si>
    <t>tr|A0A0J5P   419    IVGISRIWTSGSSRRRGIAMDLLDCVVTNFIY</t>
  </si>
  <si>
    <t>tr|A0A0J5P   464 PTESGKRLAQAfFGPGV    480</t>
  </si>
  <si>
    <t>tr|B0XZ39|B0XZ39_ASPFC: domain 1 of 1, from 377 to 438</t>
  </si>
  <si>
    <t>tr|B0XZ39|   377    IVGISRIWTSGSSRRRGIAMDLLDCVVTNFIY</t>
  </si>
  <si>
    <t>tr|B0XZ39|   422 PTESGKRLAQAfFGPGV    438</t>
  </si>
  <si>
    <t>tr|A1D8B0|A1D8B0_NEOFI: domain 1 of 1, from 322 to 383</t>
  </si>
  <si>
    <t>tr|A1D8B0|   322    IVGISRIWTSGSSRRRGIAMDLLDCVVTNFIY</t>
  </si>
  <si>
    <t>tr|A1D8B0|   367 PTESGKRLAQAfFGPGV    383</t>
  </si>
  <si>
    <t>tr|A0A0S7DIG9|A0A0S7DIG9_9EURO: domain 1 of 1, from 32</t>
  </si>
  <si>
    <t>tr|A0A0S7D   322    IVGISRIWTSGSSRRRGIAMDLLDCVVTNFIY</t>
  </si>
  <si>
    <t>tr|A0A0S7D   367 PTESGKRLAQAfFGPGV    383</t>
  </si>
  <si>
    <t>tr|C1H5D1|C1H5D1_PARBA: domain 1 of 1, from 356 to 416</t>
  </si>
  <si>
    <t>tr|C1H5D1|   356    VVGISRVWTSASSRRMGIAMDLLDCVVSNYIY</t>
  </si>
  <si>
    <t>Pt +G   ++++ +</t>
  </si>
  <si>
    <t>tr|C1H5D1|   401 PTESGCRLIEAFFGPD    416</t>
  </si>
  <si>
    <t>tr|A0A0D2H269|A0A0D2H269_XYLBA: domain 1 of 1, from 44</t>
  </si>
  <si>
    <t>tr|A0A0D2H   443    VVGVSRIWTSKAFRHKGIANNLLECVMSQFIY</t>
  </si>
  <si>
    <t>tr|A0A0D2H   488 PTESGAGLARAWFGED    503</t>
  </si>
  <si>
    <t>tr|W9X7A9|W9X7A9_9EURO: domain 1 of 1, from 443 to 503</t>
  </si>
  <si>
    <t>tr|W9X7A9|   443    VVGVSRIWTSKAFRHKGIANNLLECVMSQFIY</t>
  </si>
  <si>
    <t>tr|W9X7A9|   488 PTESGAGLARAWFGED    503</t>
  </si>
  <si>
    <t>tr|A0A078GD33|A0A078GD33_BRANA: domain 1 of 1, from 27</t>
  </si>
  <si>
    <t>G+  ++vs+shRR+g+A +LL+ A e+f</t>
  </si>
  <si>
    <t>tr|A0A078G   271    VCGVRAIWVSPSHRRKGLATQLLDTARESFSN</t>
  </si>
  <si>
    <t>P + G+a +++ +G  +</t>
  </si>
  <si>
    <t>tr|A0A078G   316 PSSLGRAFgFNYFGTSS    332</t>
  </si>
  <si>
    <t>tr|A0A0K8LCJ5|A0A0K8LCJ5_9EURO: domain 1 of 1, from 33</t>
  </si>
  <si>
    <t>tr|A0A0K8L   337    IVGISRIWTSGSSRRRGIAMDLLDCVVTNFIY</t>
  </si>
  <si>
    <t>tr|A0A0K8L   382 PTESGKRLAQAfFGPGV    398</t>
  </si>
  <si>
    <t>tr|A0A167Y5L2|A0A167Y5L2_9EURO: domain 1 of 1, from 43</t>
  </si>
  <si>
    <t>+Gi+R++ sss RR+giA  LL+   + +i+</t>
  </si>
  <si>
    <t>tr|A0A167Y   438    IVGISRIWTSSSSRRKGIAMDLLDCVRSNYIY</t>
  </si>
  <si>
    <t>Pt +G   + ++ +</t>
  </si>
  <si>
    <t>tr|A0A167Y   483 PTESGCRLIDAFYGDD    498</t>
  </si>
  <si>
    <t>tr|A0A074XCW4|A0A074XCW4_AURPU: domain 1 of 1, from 31</t>
  </si>
  <si>
    <t>tr|A0A074X   314    AIGISRIWTSKGSRKKGIAKALLKCVAKTFLT</t>
  </si>
  <si>
    <t>tr|A0A074X   358 PTEMGTALARRWFGQE    373</t>
  </si>
  <si>
    <t>tr|A0A1A7MSU9|A0A1A7MSU9_AURPU: domain 1 of 1, from 31</t>
  </si>
  <si>
    <t>tr|A0A1A7M   314    AIGISRIWTSKGSRKKGIAKALLKCVAKTFLT</t>
  </si>
  <si>
    <t>tr|A0A1A7M   358 PTEMGTALARRWFGQE    373</t>
  </si>
  <si>
    <t>tr|A0A0G2J1P6|A0A0G2J1P6_9EURO: domain 1 of 1, from 40</t>
  </si>
  <si>
    <t>tr|A0A0G2J   408    VVGISRVWTSASSRRKGIAMDLLDCVVSNYIY</t>
  </si>
  <si>
    <t>tr|A0A0G2J   453 PTESGCRLLEAFFGPD    468</t>
  </si>
  <si>
    <t>tr|W9YA69|W9YA69_9EURO: domain 1 of 1, from 443 to 503</t>
  </si>
  <si>
    <t>tr|W9YA69|   443    VVGVSRIWTSRAFRHKGIANNLLECVMSQFIY</t>
  </si>
  <si>
    <t>tr|W9YA69|   488 PTESGAGLARAWFGEN    503</t>
  </si>
  <si>
    <t>tr|B9IIM2|B9IIM2_POPTR: domain 1 of 1, from 296 to 356</t>
  </si>
  <si>
    <t>Gi  ++v++s RR+ iAs+LL+AA ++f +</t>
  </si>
  <si>
    <t>tr|B9IIM2|   296    LCGIRAIWVTPSNRRKRIASQLLDAARRSFCM</t>
  </si>
  <si>
    <t>Pt+aGka  +s+ + +</t>
  </si>
  <si>
    <t>tr|B9IIM2|   341 PTSAGKALASSYAGTT    356</t>
  </si>
  <si>
    <t>tr|A0A194QBI9|A0A194QBI9_PAPXU: domain 1 of 1, from 81</t>
  </si>
  <si>
    <t>G++R++  +shRR+ iAs+LL+ A +tf+h</t>
  </si>
  <si>
    <t>tr|A0A194Q   811    KCGVSRIWTHASHRRKRIASQLLDCARATFLH</t>
  </si>
  <si>
    <t>Pt+aGka    + + +</t>
  </si>
  <si>
    <t>tr|A0A194Q   856 PTAAGKAFAAKYTGTE    871</t>
  </si>
  <si>
    <t>tr|V4LTX4|V4LTX4_EUTSA: domain 1 of 1, from 270 to 330</t>
  </si>
  <si>
    <t>Gi  ++vs+s RR+g+A +LL+   +tf</t>
  </si>
  <si>
    <t>tr|V4LTX4|   270    VCGIRAIWVSPSNRRKGLATRLLDTTRKTFSN</t>
  </si>
  <si>
    <t>P ++G+a  + + + +</t>
  </si>
  <si>
    <t>tr|V4LTX4|   315 PSSMGRAFGSKYFGTC    330</t>
  </si>
  <si>
    <t>tr|C1GFI2|C1GFI2_PARBD: domain 1 of 1, from 349 to 409</t>
  </si>
  <si>
    <t>tr|C1GFI2|   349    IVGISRVWTSASSRRMGIAMDLLDCVVSNYIY</t>
  </si>
  <si>
    <t>tr|C1GFI2|   394 PTESGCRLIEAFFGPD    409</t>
  </si>
  <si>
    <t>tr|C0SDD4|C0SDD4_PARBP: domain 1 of 1, from 671 to 731</t>
  </si>
  <si>
    <t>tr|C0SDD4|   671    IVGISRVWTSASSRRMGIAMDLLDCVVSNYIY</t>
  </si>
  <si>
    <t>tr|C0SDD4|   716 PTESGCRLIEAFFGPD    731</t>
  </si>
  <si>
    <t>tr|A0A1D2J4J8|A0A1D2J4J8_PARBR: domain 1 of 1, from 36</t>
  </si>
  <si>
    <t>tr|A0A1D2J   360    IVGISRVWTSASSRRMGIAMDLLDCVVSNYIY</t>
  </si>
  <si>
    <t>tr|A0A1D2J   405 PTESGCRLIEAFFGPD    420</t>
  </si>
  <si>
    <t>tr|A0A1E2XYV2|A0A1E2XYV2_PARBR: domain 1 of 1, from 54</t>
  </si>
  <si>
    <t>tr|A0A1E2X   544    IVGISRVWTSASSRRMGIAMDLLDCVVSNYIY</t>
  </si>
  <si>
    <t>tr|A0A1E2X   589 PTESGCRLIEAFFGPD    604</t>
  </si>
  <si>
    <t>tr|E7A2Q5|E7A2Q5_SPORE: domain 1 of 1, from 302 to 371</t>
  </si>
  <si>
    <t>tr|E7A2Q5|   302    PVGVFRIHVIPGWRRTGMASALLDAAADNSVY</t>
  </si>
  <si>
    <t>vAF+qPt aG+   + W ++</t>
  </si>
  <si>
    <t>tr|E7A2Q5|   349 RSVAFSQPTEAGRKLAEDWIRRD    371</t>
  </si>
  <si>
    <t>tr|V5HS75|V5HS75_BYSSN: domain 1 of 1, from 333 to 394</t>
  </si>
  <si>
    <t>tr|V5HS75|   333    IVGISRIWTSGSSRRKGIAMDLLDCVVSNFIY</t>
  </si>
  <si>
    <t>Pt +G    ++ +G g+</t>
  </si>
  <si>
    <t>tr|V5HS75|   378 PTESGCRLAEAfFGPGE    394</t>
  </si>
  <si>
    <t>tr|G6DN67|G6DN67_DANPL: domain 1 of 1, from 823 to 883</t>
  </si>
  <si>
    <t>G++R++  +  RR g+A +LL+ A ++f++</t>
  </si>
  <si>
    <t>tr|G6DN67|   823    KCGVSRVWTHANFRRRGVAVRLLECARASFLY</t>
  </si>
  <si>
    <t>Pt+aGka  + + + +</t>
  </si>
  <si>
    <t>tr|G6DN67|   868 PTAAGKALATKYCGTE    883</t>
  </si>
  <si>
    <t>tr|A0A0L9U8P3|A0A0L9U8P3_PHAAN: domain 1 of 1, from 25</t>
  </si>
  <si>
    <t>+ G+  +++++s RR+giA +LL+A  ++f</t>
  </si>
  <si>
    <t>tr|A0A0L9U   256    ACGVRAIWITPSNRRKGIATQLLEAVRKSF--</t>
  </si>
  <si>
    <t>tr|A0A0L9U   300 QPTSAGKALATSYTGTG    316</t>
  </si>
  <si>
    <t>tr|A0A0S3RZA7|A0A0S3RZA7_PHAAN: domain 1 of 1, from 25</t>
  </si>
  <si>
    <t>tr|A0A0S3R   256    ACGVRAIWITPSNRRKGIATQLLEAVRKSF--</t>
  </si>
  <si>
    <t>tr|A0A0S3R   300 QPTSAGKALATSYTGTG    316</t>
  </si>
  <si>
    <t>tr|A0A091GW53|A0A091GW53_9AVES: domain 1 of 1, from 44</t>
  </si>
  <si>
    <t>Gi+R++v s +RR+giA+++++   +tf++</t>
  </si>
  <si>
    <t>tr|A0A091G   442    VCGISRIWVFSLRRRKGIARRMVDVVRSTFMY</t>
  </si>
  <si>
    <t>tr|A0A091G   487 PTPDGKLFAMRYCQTP    502</t>
  </si>
  <si>
    <t>tr|C6TKL1|C6TKL1_SOYBN: domain 1 of 1, from 250 to 310</t>
  </si>
  <si>
    <t>tr|C6TKL1|   250    ACGIRAIWVAPSNRRKGIASKLLDAVRKSFCK</t>
  </si>
  <si>
    <t>tr|C6TKL1|   295 PTSAGKALATSYTGTG    310</t>
  </si>
  <si>
    <t>tr|A0A072P1T2|A0A072P1T2_9EURO: domain 1 of 1, from 44</t>
  </si>
  <si>
    <t>tr|A0A072P   444    IVGVSRIWTSRAFRHKGIANNLLECVMNQFIY</t>
  </si>
  <si>
    <t>Pt +G    +sW +++</t>
  </si>
  <si>
    <t>tr|A0A072P   489 PTESGAGLARSWFGEN    504</t>
  </si>
  <si>
    <t>tr|W6Q8P6|W6Q8P6_PENRF: domain 1 of 1, from 319 to 379</t>
  </si>
  <si>
    <t>tr|W6Q8P6|   319    IVGVSRIWTSGSSRRKGIALDLLDCVVINFIY</t>
  </si>
  <si>
    <t>tr|W6Q8P6|   364 PTESGNRLAHKFFEGE    379</t>
  </si>
  <si>
    <t>tr|A0A0A2KC58|A0A0A2KC58_PENIT: domain 1 of 1, from 30</t>
  </si>
  <si>
    <t>tr|A0A0A2K   307    IVGVSRIWTSGSSRRKGIALDLLDCVVINFIY</t>
  </si>
  <si>
    <t>tr|A0A0A2K   352 PTESGNRLAHKFFEGE    367</t>
  </si>
  <si>
    <t>tr|A0A101MIN5|A0A101MIN5_9EURO: domain 1 of 1, from 32</t>
  </si>
  <si>
    <t>tr|A0A101M   320    IVGVSRIWTSGSSRRKGIALDLLDCVVINFIY</t>
  </si>
  <si>
    <t>tr|A0A101M   365 PTESGNRLAHKFFEGE    380</t>
  </si>
  <si>
    <t>tr|A0A1B7NQ64|A0A1B7NQ64_9EURO: domain 1 of 1, from 37</t>
  </si>
  <si>
    <t>tr|A0A1B7N   371    VVGISRVWTSASSRRKGIAMDLLDCVVSNYIY</t>
  </si>
  <si>
    <t>tr|A0A1B7N   416 PTESGCRLIEAFFGPD    431</t>
  </si>
  <si>
    <t>tr|A0A151N6D0|A0A151N6D0_ALLMI: domain 1 of 1, from 53</t>
  </si>
  <si>
    <t>Gi+R++v s  RR +iA+++++   +tfi+</t>
  </si>
  <si>
    <t>tr|A0A151N   532    ICGISRIWVFSLMRRRSIARRMVDVVRNTFIY</t>
  </si>
  <si>
    <t>Pt +Gk   +s  +</t>
  </si>
  <si>
    <t>tr|A0A151N   577 PTPDGKLSKQSKRNAY    592</t>
  </si>
  <si>
    <t>tr|A0A151N634|A0A151N634_ALLMI: domain 1 of 1, from 61</t>
  </si>
  <si>
    <t>tr|A0A151N   610    ICGISRIWVFSLMRRRSIARRMVDVVRNTFIY</t>
  </si>
  <si>
    <t>tr|A0A151N   655 PTPDGKLSKQSKRNAY    670</t>
  </si>
  <si>
    <t>tr|A0A151N674|A0A151N674_ALLMI: domain 1 of 1, from 53</t>
  </si>
  <si>
    <t>tr|A0A151N   533    ICGISRIWVFSLMRRRSIARRMVDVVRNTFIY</t>
  </si>
  <si>
    <t>tr|A0A151N   578 PTPDGKLSKQSKRNAY    593</t>
  </si>
  <si>
    <t>tr|K9GM52|K9GM52_PEND1: domain 1 of 1, from 307 to 367</t>
  </si>
  <si>
    <t>+G++R++ s + RR+giA  LL+     fi+</t>
  </si>
  <si>
    <t>tr|K9GM52|   307    IVGVSRIWTSGASRRKGIALDLLDCVVINFIY</t>
  </si>
  <si>
    <t>tr|K9GM52|   352 PTESGNRLAHKFFEGE    367</t>
  </si>
  <si>
    <t>tr|K9G3J2|K9G3J2_PEND2: domain 1 of 1, from 307 to 367</t>
  </si>
  <si>
    <t>tr|K9G3J2|   307    IVGVSRIWTSGASRRKGIALDLLDCVVINFIY</t>
  </si>
  <si>
    <t>tr|K9G3J2|   352 PTESGNRLAHKFFEGE    367</t>
  </si>
  <si>
    <t>tr|A0A0D1VZP8|A0A0D1VZP8_9EURO: domain 1 of 1, from 43</t>
  </si>
  <si>
    <t>+G+ R++ s + R +giA++LL+   + fi+</t>
  </si>
  <si>
    <t>tr|A0A0D1V   439    VVGVGRIWTSRAFRHKGIANNLLECVMNQFIY</t>
  </si>
  <si>
    <t>tr|A0A0D1V   484 PTESGAGLATAWFGES    499</t>
  </si>
  <si>
    <t>tr|A0A1J7H5Z1|A0A1J7H5Z1_LUPAN: domain 1 of 1, from 26</t>
  </si>
  <si>
    <t>Gi  ++v++s RR+giA +LL+A  ++f +</t>
  </si>
  <si>
    <t>tr|A0A1J7H   269    MCGIRAIWVTPSNRRKGIAGQLLDAVRKSFSM</t>
  </si>
  <si>
    <t>Pt+aGk   +++ + +</t>
  </si>
  <si>
    <t>tr|A0A1J7H   314 PTSAGKVLASGYTGTR    329</t>
  </si>
  <si>
    <t>tr|B4KZW3|B4KZW3_DROMO: domain 1 of 1, from 791 to 851</t>
  </si>
  <si>
    <t>G++R++vss +RR+giA kLL A     ++</t>
  </si>
  <si>
    <t>tr|B4KZW3|   791    SCGVSRIWVSSLQRRKGIATKLLRAVQYHTVL</t>
  </si>
  <si>
    <t>Pt +G+a ++ + +</t>
  </si>
  <si>
    <t>tr|B4KZW3|   836 PTDDGRALIRQFTQTD    851</t>
  </si>
  <si>
    <t>tr|A0A1J9P8A4|A0A1J9P8A4_9EURO: domain 1 of 1, from 41</t>
  </si>
  <si>
    <t>tr|A0A1J9P   418    VVGISRVWTSASSRRKGIAMDLLDCVVSNYIY</t>
  </si>
  <si>
    <t>Pt +G   +++ +G g+</t>
  </si>
  <si>
    <t>tr|A0A1J9P   463 PTESGCRLIEAfFGPGE    479</t>
  </si>
  <si>
    <t>tr|H9J429|H9J429_BOMMO: domain 1 of 1, from 814 to 874</t>
  </si>
  <si>
    <t>G++R++    hRR++iAs+LL+   ++f++</t>
  </si>
  <si>
    <t>tr|H9J429|   814    KCGVSRIWTHINHRRKSIASRLLDCGRASFLY</t>
  </si>
  <si>
    <t>Pt+aGk     + k +</t>
  </si>
  <si>
    <t>tr|H9J429|   859 PTAAGKQFAAKYCKCE    874</t>
  </si>
  <si>
    <t>tr|A0A0A0LB24|A0A0A0LB24_CUCSA: domain 1 of 1, from 26</t>
  </si>
  <si>
    <t>Gi  ++v+++ RR+ +As+LL+AA ++f</t>
  </si>
  <si>
    <t>tr|A0A0A0L   267    VCGIRAIWVTPANRRKHVASQLLDAARKSFYK</t>
  </si>
  <si>
    <t>Pt++G a  + + + +</t>
  </si>
  <si>
    <t>tr|A0A0A0L   312 PTSSGMALASRYVGSR    327</t>
  </si>
  <si>
    <t>tr|B4LFB9|B4LFB9_DROVI: domain 1 of 1, from 783 to 843</t>
  </si>
  <si>
    <t>G++R++vs+ +RR giAskLL A  +  ++</t>
  </si>
  <si>
    <t>tr|B4LFB9|   783    SCGVSRIWVSPLQRRRGIASKLLRAVQSHTML</t>
  </si>
  <si>
    <t>Pt +G+a  + + +++</t>
  </si>
  <si>
    <t>tr|B4LFB9|   828 PTDDGRALARQFTQNE    843</t>
  </si>
  <si>
    <t>tr|A0A0A2I2G2|A0A0A2I2G2_PENEN: domain 1 of 1, from 30</t>
  </si>
  <si>
    <t>tr|A0A0A2I   307    IVGVSRIWTSGSSRRKGIALDLLDCVVINFIY</t>
  </si>
  <si>
    <t>tr|A0A0A2I   352 PTESGNCLAHKFFEGE    367</t>
  </si>
  <si>
    <t>tr|A0A0J8RHC9|A0A0J8RHC9_COCIT: domain 1 of 1, from 34</t>
  </si>
  <si>
    <t>+Gi+R++ sss RR+giA  LL+     + +</t>
  </si>
  <si>
    <t>tr|A0A0J8R   347    SVGISRVWTSSSSRRKGIAMDLLDCVVGNYFY</t>
  </si>
  <si>
    <t>tr|A0A0J8R   392 PTESGCRLMEAFFGPD    407</t>
  </si>
  <si>
    <t>tr|A0A0J6Y184|A0A0J6Y184_COCIT: domain 1 of 1, from 34</t>
  </si>
  <si>
    <t>tr|A0A0J6Y   347    SVGISRVWTSSSSRRKGIAMDLLDCVVGNYFY</t>
  </si>
  <si>
    <t>tr|A0A0J6Y   392 PTESGCRLMEAFFGPD    407</t>
  </si>
  <si>
    <t>tr|A0A0J6FAT1|A0A0J6FAT1_COCPO: domain 1 of 1, from 34</t>
  </si>
  <si>
    <t>tr|A0A0J6F   347    SVGISRVWTSSSSRRKGIAMDLLDCVVGNYFY</t>
  </si>
  <si>
    <t>tr|A0A0J6F   392 PTESGCRLMEAFFGPD    407</t>
  </si>
  <si>
    <t>tr|J3KH45|J3KH45_COCIM: domain 1 of 1, from 347 to 407</t>
  </si>
  <si>
    <t>tr|J3KH45|   347    SVGISRVWTSSSSRRKGIAMDLLDCVVGNYFY</t>
  </si>
  <si>
    <t>tr|J3KH45|   392 PTESGCRLMEAFFGPD    407</t>
  </si>
  <si>
    <t>tr|E9D4Y5|E9D4Y5_COCPS: domain 1 of 1, from 347 to 407</t>
  </si>
  <si>
    <t>tr|E9D4Y5|   347    SVGISRVWTSSSSRRKGIAMDLLDCVVGNYFY</t>
  </si>
  <si>
    <t>tr|E9D4Y5|   392 PTESGCRLMEAFFGPD    407</t>
  </si>
  <si>
    <t>tr|C5PIK8|C5PIK8_COCP7: domain 1 of 1, from 347 to 407</t>
  </si>
  <si>
    <t>tr|C5PIK8|   347    SVGISRVWTSSSSRRKGIAMDLLDCVVGNYFY</t>
  </si>
  <si>
    <t>tr|C5PIK8|   392 PTESGCRLMEAFFGPD    407</t>
  </si>
  <si>
    <t>tr|A0A0J8QVE0|A0A0J8QVE0_COCIT: domain 1 of 1, from 34</t>
  </si>
  <si>
    <t>tr|A0A0J8Q   342    SVGISRVWTSSSSRRKGIAMDLLDCVVGNYFY</t>
  </si>
  <si>
    <t>tr|A0A0J8Q   387 PTESGCRLMEAFFGPD    402</t>
  </si>
  <si>
    <t>tr|A0A0J9XAD4|A0A0J9XAD4_GEOCN: domain 1 of 1, from 21</t>
  </si>
  <si>
    <t>+G++R+F +   RR+gi  +LL+ A   fi+</t>
  </si>
  <si>
    <t>tr|A0A0J9X   216    VMGVSRIFTVRNYRRMGISTALLDIARYDFIF</t>
  </si>
  <si>
    <t>P ++G      W   +</t>
  </si>
  <si>
    <t>tr|A0A0J9X   261 PSASGAKLALKWAPIT    276</t>
  </si>
  <si>
    <t>tr|A9SB20|A9SB20_PHYPA: domain 1 of 1, from 195 to 255</t>
  </si>
  <si>
    <t>G+  ++vs ++RR+giAs+LL+A  +tf</t>
  </si>
  <si>
    <t>tr|A9SB20|   195    VCGVRGIWVSRTERRKGIASHLLDAMRKTFCV</t>
  </si>
  <si>
    <t>Pt aG+a    + +</t>
  </si>
  <si>
    <t>tr|A9SB20|   240 PTPAGEAFAARYCGTP    255</t>
  </si>
  <si>
    <t>tr|E6ZJ58|E6ZJ58_DICLA: domain 1 of 1, from 194 to 254</t>
  </si>
  <si>
    <t>Gi+R++v+s  RRqgiAs++L+   + fi+</t>
  </si>
  <si>
    <t>tr|E6ZJ58|   194    ICGISRIWVVSMMRRQGIASRMLECLRNNFIY</t>
  </si>
  <si>
    <t>Pt +Gk   + + + +</t>
  </si>
  <si>
    <t>tr|E6ZJ58|   239 PTPDGKLFATKYFGTS    254</t>
  </si>
  <si>
    <t>tr|H2M7L0|H2M7L0_ORYLA: domain 1 of 1, from 169 to 229</t>
  </si>
  <si>
    <t>tr|H2M7L0|   169    ICGISRIWVVSMMRRQGIASRMLECLRNNFIF</t>
  </si>
  <si>
    <t>tr|H2M7L0|   214 PTPDGKLFATNYFGTS    229</t>
  </si>
  <si>
    <t>tr|A0A1F5LMJ1|A0A1F5LMJ1_9EURO: domain 1 of 1, from 31</t>
  </si>
  <si>
    <t>tr|A0A1F5L   315    IVGVSRIWTSGSSRRKGIALDLLDCVVINFIY</t>
  </si>
  <si>
    <t>tr|A0A1F5L   360 PTESGKRLAHKFFEDE    375</t>
  </si>
  <si>
    <t>tr|A0A074WCB4|A0A074WCB4_9PEZI: domain 1 of 1, from 25</t>
  </si>
  <si>
    <t>tr|A0A074W   256    AIGISRIWTSRGSRKKGIARALLKCVAKTFLS</t>
  </si>
  <si>
    <t>tr|A0A074W   300 PTEMGTALARRWFGQE    315</t>
  </si>
  <si>
    <t>tr|F6UWY7|F6UWY7_MONDO: domain 1 of 1, from 538 to 598</t>
  </si>
  <si>
    <t>Gi+R++v s  RR+giA++L++   + f++</t>
  </si>
  <si>
    <t>tr|F6UWY7|   538    LCGISRIWVFSLMRRKGIARRLVDTVRNWFMF</t>
  </si>
  <si>
    <t>Pt +Gka  + + +</t>
  </si>
  <si>
    <t>tr|F6UWY7|   583 PTPDGKAFATKYCNTP    598</t>
  </si>
  <si>
    <t>tr|A0A094ZJQ1|A0A094ZJQ1_SCHHA: domain 1 of 1, from 20</t>
  </si>
  <si>
    <t>Gi R++v    RR+giA  LL+A  + +i+</t>
  </si>
  <si>
    <t>tr|A0A094Z   202    ICGIRRIWVERKYRRKGIATSLLDAVLQNLIY</t>
  </si>
  <si>
    <t>tr|A0A094Z   247 PTANGADFAVSYIGRE    262</t>
  </si>
  <si>
    <t>tr|A0A183KG61|A0A183KG61_9TREM: domain 1 of 1, from 20</t>
  </si>
  <si>
    <t>tr|A0A183K   202    ICGIRRIWVERKYRRKGIATSLLDAVLQNLIY</t>
  </si>
  <si>
    <t>tr|A0A183K   247 PTANGADFAVSYIGRE    262</t>
  </si>
  <si>
    <t>tr|A0A183MGU8|A0A183MGU8_9TREM: domain 1 of 1, from 20</t>
  </si>
  <si>
    <t>tr|A0A183M   202    ICGIRRIWVERKYRRKGIATSLLDAVLQNLIY</t>
  </si>
  <si>
    <t>tr|A0A183M   247 PTANGADFAVSYIGRE    262</t>
  </si>
  <si>
    <t>tr|A0A183PE97|A0A183PE97_9TREM: domain 1 of 1, from 20</t>
  </si>
  <si>
    <t>tr|A0A183P   202    ICGIRRIWVERKYRRKGIATSLLDAVLQNLIY</t>
  </si>
  <si>
    <t>tr|A0A183P   247 PTANGADFAVSYIGRE    262</t>
  </si>
  <si>
    <t>tr|A0A179UVB6|A0A179UVB6_BLAGS: domain 1 of 1, from 41</t>
  </si>
  <si>
    <t>tr|A0A179U   417    VVGISRVWTSASSRRKGIAMDLLDCVVSNYIY</t>
  </si>
  <si>
    <t>tr|A0A179U   462 PTESGCRLLEAFFGPD    477</t>
  </si>
  <si>
    <t>tr|T5BTW3|T5BTW3_AJEDE: domain 1 of 1, from 431 to 491</t>
  </si>
  <si>
    <t>tr|T5BTW3|   431    VVGISRVWTSASSRRKGIAMDLLDCVVSNYIY</t>
  </si>
  <si>
    <t>tr|T5BTW3|   476 PTESGCRLLEAFFGPD    491</t>
  </si>
  <si>
    <t>tr|A0A0H1BAB5|A0A0H1BAB5_9EURO: domain 1 of 1, from 41</t>
  </si>
  <si>
    <t>tr|A0A0H1B   413    VVGISRVWTSASSRRKGIAMDLLDCVVSNYIY</t>
  </si>
  <si>
    <t>tr|A0A0H1B   458 PTESGCRLLEAFFGPD    473</t>
  </si>
  <si>
    <t>tr|F2TUN0|F2TUN0_AJEDA: domain 1 of 1, from 439 to 499</t>
  </si>
  <si>
    <t>tr|F2TUN0|   439    VVGISRVWTSASSRRKGIAMDLLDCVVSNYIY</t>
  </si>
  <si>
    <t>tr|F2TUN0|   484 PTESGCRLLEAFFGPD    499</t>
  </si>
  <si>
    <t>tr|A0A0J9ESX5|A0A0J9ESX5_AJEDA: domain 1 of 1, from 43</t>
  </si>
  <si>
    <t>tr|A0A0J9E   431    VVGISRVWTSASSRRKGIAMDLLDCVVSNYIY</t>
  </si>
  <si>
    <t>tr|A0A0J9E   476 PTESGCRLLEAFFGPD    491</t>
  </si>
  <si>
    <t>tr|A0A179U403|A0A179U403_AJEDR: domain 1 of 1, from 43</t>
  </si>
  <si>
    <t>tr|A0A179U   431    VVGISRVWTSASSRRKGIAMDLLDCVVSNYIY</t>
  </si>
  <si>
    <t>tr|A0A179U   476 PTESGCRLLEAFFGPD    491</t>
  </si>
  <si>
    <t>tr|C5GPB2|C5GPB2_AJEDR: domain 1 of 1, from 439 to 499</t>
  </si>
  <si>
    <t>tr|C5GPB2|   439    VVGISRVWTSASSRRKGIAMDLLDCVVSNYIY</t>
  </si>
  <si>
    <t>tr|C5GPB2|   484 PTESGCRLLEAFFGPD    499</t>
  </si>
  <si>
    <t>tr|N1PBT5|N1PBT5_DOTSN: domain 1 of 1, from 183 to 243</t>
  </si>
  <si>
    <t>+Gi+R++ ss+hR qgiA+ LL+ A ++  +</t>
  </si>
  <si>
    <t>tr|N1PBT5|   183    VMGISRIWTSSTHRGQGIAKSLLDIAVSA--Y</t>
  </si>
  <si>
    <t>tr|N1PBT5|   228 PTESGAKLARRWFGKP    243</t>
  </si>
  <si>
    <t>tr|A0A1J9S4X8|A0A1J9S4X8_9PEZI: domain 1 of 1, from 43</t>
  </si>
  <si>
    <t>lGi+R++vsss RR giA +LL+A A+ f</t>
  </si>
  <si>
    <t>tr|A0A1J9S   439    DLGISRIWVSSSYRRHGIALALLDATAHDFCa</t>
  </si>
  <si>
    <t>......vAFtqPtgaGkavlksWGkga&lt;-*</t>
  </si>
  <si>
    <t>++ ++++AF+qPt +G    + W + +</t>
  </si>
  <si>
    <t>tr|A0A1J9S   486 rsikerIAFSQPTDSGARLARKWFGTE    512</t>
  </si>
  <si>
    <t>tr|H2YK49|H2YK49_CIOSA: domain 1 of 1, from 211 to 272</t>
  </si>
  <si>
    <t>+ G+ R++  +shR+ g+A +L++A   +f++</t>
  </si>
  <si>
    <t>tr|H2YK49|   211    TCGVGRIWCHASHRKRGVATRLMDALRCSFVL</t>
  </si>
  <si>
    <t>Pt +Gk+  +k +G  +</t>
  </si>
  <si>
    <t>tr|H2YK49|   256 PTVSGKEFaMKYFGTDQ    272</t>
  </si>
  <si>
    <t>tr|A0A1Q5QBA3|A0A1Q5QBA3_9EURO: domain 1 of 1, from 34</t>
  </si>
  <si>
    <t>+G++R++   s RR giA  LL+   ++fi+</t>
  </si>
  <si>
    <t>tr|A0A1Q5Q   346    IVGVSRIWTCGSARRRGIAMDLLDCVVSSFIY</t>
  </si>
  <si>
    <t>Pt +G       +G+g+</t>
  </si>
  <si>
    <t>tr|A0A1Q5Q   391 PTESGTRLAGCfFGAGE    407</t>
  </si>
  <si>
    <t>tr|A0A074Y0E3|A0A074Y0E3_9PEZI: domain 1 of 1, from 31</t>
  </si>
  <si>
    <t>tr|A0A074Y   311    AVGISRIWTSQGSRKKGIARALLKCVAKTFLS</t>
  </si>
  <si>
    <t>tr|A0A074Y   355 PTEMGTALARRWFGQE    370</t>
  </si>
  <si>
    <t>tr|M7AIN1|M7AIN1_CHEMY: domain 1 of 1, from 582 to 642</t>
  </si>
  <si>
    <t>Gi+R++v s  RR giA+++++   +tf++</t>
  </si>
  <si>
    <t>tr|M7AIN1|   582    ICGISRIWVFSLMRRRGIARRMVDVVRNTFMY</t>
  </si>
  <si>
    <t>tr|M7AIN1|   627 PTPDGKLFATKYCQTP    642</t>
  </si>
  <si>
    <t>tr|U5ELX5|U5ELX5_9DIPT: domain 1 of 1, from 691 to 751</t>
  </si>
  <si>
    <t>Gi+R++vs+  RR g+A++L +A  + fi+</t>
  </si>
  <si>
    <t>tr|U5ELX5|   691    RCGISRIWVSPQYRRHGVAQHLYNAVKRNFIF</t>
  </si>
  <si>
    <t>Pt +G +  k   k++</t>
  </si>
  <si>
    <t>tr|U5ELX5|   736 PTEDGCEFAKNVTKRE    751</t>
  </si>
  <si>
    <t>tr|A0A0L6VDD3|A0A0L6VDD3_9BASI: domain 1 of 1, from 30</t>
  </si>
  <si>
    <t>+Gi R++ s+  R +g+A++LL+A A++fi+</t>
  </si>
  <si>
    <t>tr|A0A0L6V   302    LVGIHRIWSSPYCRGKGLARRLLEAVASSFIY</t>
  </si>
  <si>
    <t>F+qPt +G     +W + a</t>
  </si>
  <si>
    <t>tr|A0A0L6V   349 FSQPTESGMRLAAGWLGTA    367</t>
  </si>
  <si>
    <t>tr|H3BBQ7|H3BBQ7_LATCH: domain 1 of 1, from 157 to 217</t>
  </si>
  <si>
    <t>G++R++v s  RR+giAs++L+   +tfi+</t>
  </si>
  <si>
    <t>tr|H3BBQ7|   157    ICGVSRVWVFSLYRRKGIASRMLDTVRNTFIY</t>
  </si>
  <si>
    <t>Pt +Gk   +++ +</t>
  </si>
  <si>
    <t>tr|H3BBQ7|   202 PTPDGKLFATTYCGTP    217</t>
  </si>
  <si>
    <t>tr|G0VA81|G0VA81_NAUCC: domain 1 of 1, from 191 to 251</t>
  </si>
  <si>
    <t>+lGi+R++v  ++R  giA +LL+AA + +i+</t>
  </si>
  <si>
    <t>tr|G0VA81|   191    TLGISRIWVCRTQRSNGIATQLLEAARKNVIY</t>
  </si>
  <si>
    <t>tr|G0VA81|   236 PTESGGKLASIYNGVK    251</t>
  </si>
  <si>
    <t>tr|A0A0A8L287|A0A0A8L287_9SACH: domain 1 of 1, from 19</t>
  </si>
  <si>
    <t>lGi+R++vs  hR+ giA +LL+ A +  i+</t>
  </si>
  <si>
    <t>tr|A0A0A8L   199    KLGISRIWVSRNHRKHGIATRLLEIARKKSIY</t>
  </si>
  <si>
    <t>P  +G    + + + +</t>
  </si>
  <si>
    <t>tr|A0A0A8L   244 PSQSGSILARRYNAVK    259</t>
  </si>
  <si>
    <t>tr|A0A1L0CVF8|A0A1L0CVF8_9ASCO: domain 1 of 1, from 18</t>
  </si>
  <si>
    <t>+Gi+R++++s  RR g+A++LL+   +  ++</t>
  </si>
  <si>
    <t>tr|A0A1L0C   180    RIGISRIWIASKWRRYGLANHLLQVVIKHSVF</t>
  </si>
  <si>
    <t>P  aG    k + + +</t>
  </si>
  <si>
    <t>tr|A0A1L0C   225 PSHAGGLLAKNFNGVK    240</t>
  </si>
  <si>
    <t>tr|A0A0D2MVH9|A0A0D2MVH9_9CHLO: domain 1 of 1, from 28</t>
  </si>
  <si>
    <t>+lG+  ++vs  +RR g+As+LL+AA + ++</t>
  </si>
  <si>
    <t>tr|A0A0D2M   288    ALGVRMVWVSCEQRRRGVASRLLDAARANVVQ</t>
  </si>
  <si>
    <t>Pt aG a+  ++ + +</t>
  </si>
  <si>
    <t>tr|A0A0D2M   333 PTEAGAAMAAAYVGPQ    348</t>
  </si>
  <si>
    <t>tr|A0A0S7LIL3|A0A0S7LIL3_9TELE: domain 1 of 1, from 58</t>
  </si>
  <si>
    <t>Gi+R++v s  RRq+iA ++L+   +tfi+</t>
  </si>
  <si>
    <t>tr|A0A0S7L   584    LCGISRIWVFSLARRQAIATRMLDTVRSTFIY</t>
  </si>
  <si>
    <t>tr|A0A0S7L   629 PTPDGKLFATKYCNTP    644</t>
  </si>
  <si>
    <t>tr|B4J370|B4J370_DROGR: domain 1 of 1, from 813 to 873</t>
  </si>
  <si>
    <t>G++R++vs+ +RR+giAskLL A  +  ++</t>
  </si>
  <si>
    <t>tr|B4J370|   813    SCGLSRIWVSPFQRRKGIASKLLRAVQSHTVL</t>
  </si>
  <si>
    <t>Pt +G+a  + + ++</t>
  </si>
  <si>
    <t>tr|B4J370|   858 PTDDGRAFARHFTQND    873</t>
  </si>
  <si>
    <t>tr|A0A178EHL9|A0A178EHL9_9PLEO: domain 1 of 1, from 34</t>
  </si>
  <si>
    <t>lGi+R++ s  hR+qg+A+k+L+     f++</t>
  </si>
  <si>
    <t>tr|A0A178E   344    ILGISRIWTSKEHRKQGVARKMLDSVRTDFLY</t>
  </si>
  <si>
    <t>Pt +G    + + +++</t>
  </si>
  <si>
    <t>tr|A0A178E   389 PTESGGNLARRYFGQQ    404</t>
  </si>
  <si>
    <t>sp|Q6CW60|ECO1_KLULA: domain 1 of 1, from 199 to 259:</t>
  </si>
  <si>
    <t>lGi+R++v   +R  giA +LL+ A +  i+</t>
  </si>
  <si>
    <t>sp|Q6CW60|   199    KLGISRIWVCRNQRQHGIATRLLEVARKKSIY</t>
  </si>
  <si>
    <t>P  +G    ks+ + +</t>
  </si>
  <si>
    <t>sp|Q6CW60|   244 PSQSGSILAKSYNAAK    259</t>
  </si>
  <si>
    <t>tr|T1FHF1|T1FHF1_HELRO: domain 1 of 1, from 319 to 379</t>
  </si>
  <si>
    <t>Gi+R++vs s RR+g+A +LL+     f +</t>
  </si>
  <si>
    <t>tr|T1FHF1|   319    RCGISRIWVSKSDRRKGVATRLLNSVRGHFSL</t>
  </si>
  <si>
    <t>tr|T1FHF1|   364 PTPDGICLATAYTGSP    379</t>
  </si>
  <si>
    <t>tr|W6XYL4|W6XYL4_COCCA: domain 1 of 1, from 342 to 402</t>
  </si>
  <si>
    <t>tr|W6XYL4|   342    ILGISRIWTSNQHRKKGIATRLLDCARANFLY</t>
  </si>
  <si>
    <t>Pt +G    +     +</t>
  </si>
  <si>
    <t>tr|W6XYL4|   387 PTESGGNLARKCNCLT    402</t>
  </si>
  <si>
    <t>tr|N4XAL3|N4XAL3_COCH4: domain 1 of 1, from 342 to 402</t>
  </si>
  <si>
    <t>tr|N4XAL3|   342    ILGISRIWTSNQHRKKGIATRLLDCARANFLY</t>
  </si>
  <si>
    <t>tr|N4XAL3|   387 PTESGGNLARKCNCLT    402</t>
  </si>
  <si>
    <t>tr|A0A0L0UUH9|A0A0L0UUH9_9BASI: domain 1 of 1, from 26</t>
  </si>
  <si>
    <t>+Gi  ++ s+ hRR g+ ++LL+  A+tfi+</t>
  </si>
  <si>
    <t>tr|A0A0L0U   268    LVGIHQIWSSPQHRRRGLCRQLLDTVADTFIY</t>
  </si>
  <si>
    <t>tr|A0A0L0U   315 FSQPTESGMRLASNWFQTV    333</t>
  </si>
  <si>
    <t>tr|Q4RN04|Q4RN04_TETNG: domain 1 of 1, from 177 to 237</t>
  </si>
  <si>
    <t>Gi+R++v+s  RRqgiAs++L+   + f++</t>
  </si>
  <si>
    <t>tr|Q4RN04|   177    ICGISRIWVVSMMRRQGIASRMLDCLRNNFVY</t>
  </si>
  <si>
    <t>tr|Q4RN04|   222 PTPDGKLFATKYFGTS    237</t>
  </si>
  <si>
    <t>tr|H3DIC2|H3DIC2_TETNG: domain 1 of 1, from 212 to 272</t>
  </si>
  <si>
    <t>tr|H3DIC2|   212    ICGISRIWVVSMMRRQGIASRMLDCLRNNFVY</t>
  </si>
  <si>
    <t>tr|H3DIC2|   257 PTPDGKLFATKYFGTS    272</t>
  </si>
  <si>
    <t>tr|B8MNG4|B8MNG4_TALSN: domain 1 of 1, from 345 to 406</t>
  </si>
  <si>
    <t>+G++R++   s RR giA  LL+   + fi+</t>
  </si>
  <si>
    <t>tr|B8MNG4|   345    IVGVSRIWTCGSARRRGIAMDLLDCVISNFIY</t>
  </si>
  <si>
    <t>Pt +G    +  +G+g+</t>
  </si>
  <si>
    <t>tr|B8MNG4|   390 PTESGIRLAECfFGAGE    406</t>
  </si>
  <si>
    <t>tr|W5JE92|W5JE92_ANODA: domain 1 of 1, from 877 to 937</t>
  </si>
  <si>
    <t>G++R++vs+  RR+g+ +kL++A    +i+</t>
  </si>
  <si>
    <t>tr|W5JE92|   877    RCGVSRIWVSPKYRRLGVGRKLIDAIRGHYIL</t>
  </si>
  <si>
    <t>tr|W5JE92|   922 PTENGKQFAESVTGRK    937</t>
  </si>
  <si>
    <t>tr|G7E325|G7E325_MIXOS: domain 1 of 1, from 239 to 299</t>
  </si>
  <si>
    <t>+Gi R+   s hRR+g   +L++ A +t+i</t>
  </si>
  <si>
    <t>tr|G7E325|   239    RIGIQRMVAMSHHRRKGHVTRLIDLACKTAIP</t>
  </si>
  <si>
    <t>Pt +G a + ++ k +</t>
  </si>
  <si>
    <t>tr|G7E325|   284 PTRQGAAFILAYLKAT    299</t>
  </si>
  <si>
    <t>tr|K7GHX7|K7GHX7_PELSI: domain 1 of 1, from 464 to 524</t>
  </si>
  <si>
    <t>G++R++v s  RR giA+++++   +tf++</t>
  </si>
  <si>
    <t>tr|K7GHX7|   464    ICGVSRIWVFSLMRRRGIARRMVDVVRNTFMY</t>
  </si>
  <si>
    <t>tr|K7GHX7|   509 PTPDGKLFATKYCQTS    524</t>
  </si>
  <si>
    <t>tr|K7GHY9|K7GHY9_PELSI: domain 1 of 1, from 465 to 525</t>
  </si>
  <si>
    <t>tr|K7GHY9|   465    ICGVSRIWVFSLMRRRGIARRMVDVVRNTFMY</t>
  </si>
  <si>
    <t>tr|K7GHY9|   510 PTPDGKLFATKYCQTS    525</t>
  </si>
  <si>
    <t>tr|G8Y177|G8Y177_PICSO: domain 1 of 1, from 218 to 278</t>
  </si>
  <si>
    <t>+Gi+R++v+   RR giA+ LL+A  +  ++</t>
  </si>
  <si>
    <t>tr|G8Y177|   218    KIGISRIWVAKKWRRFGIAQLLLEAVLSNSVF</t>
  </si>
  <si>
    <t>P ++Gk   k + + +</t>
  </si>
  <si>
    <t>tr|G8Y177|   263 PSSSGKMLAKRFNGAK    278</t>
  </si>
  <si>
    <t>tr|M2RPJ4|M2RPJ4_COCSN: domain 1 of 1, from 339 to 399</t>
  </si>
  <si>
    <t>tr|M2RPJ4|   339    ILGISRIWTSNQHRKKGIATRLLDCARANFLY</t>
  </si>
  <si>
    <t>tr|M2RPJ4|   384 PTESGGNLARKCNFLT    399</t>
  </si>
  <si>
    <t>tr|A0A1S3B7K2|A0A1S3B7K2_CUCME: domain 1 of 1, from 28</t>
  </si>
  <si>
    <t>G+  ++v+++ RR+ +As+LL+AA ++f</t>
  </si>
  <si>
    <t>tr|A0A1S3B   288    VCGVRAIWVTPANRRKHVASQLLDAARQSFYK</t>
  </si>
  <si>
    <t>tr|A0A1S3B   333 PTSSGMALASRYVGSR    348</t>
  </si>
  <si>
    <t>tr|H2T3R1|H2T3R1_TAKRU: domain 1 of 1, from 181 to 241</t>
  </si>
  <si>
    <t>tr|H2T3R1|   181    ICGISRIWVVSMMRRQGIASRMLDCLRNNFVF</t>
  </si>
  <si>
    <t>tr|H2T3R1|   226 PTPDGKLFATKYFGTS    241</t>
  </si>
  <si>
    <t>tr|A0A078HI28|A0A078HI28_BRANA: domain 1 of 1, from 22</t>
  </si>
  <si>
    <t>G+  ++vs+s RR+g+A +LL+ A e+f</t>
  </si>
  <si>
    <t>tr|A0A078H   229    VCGVRAIWVSPSNRRKGLATQLLDTARESFSN</t>
  </si>
  <si>
    <t>tr|A0A078H   274 PSSLGRAFgFNYFGTSS    290</t>
  </si>
  <si>
    <t>tr|A0A0D3BM05|A0A0D3BM05_BRAOL: domain 1 of 1, from 22</t>
  </si>
  <si>
    <t>tr|A0A0D3B   229    VCGVRAIWVSPSNRRKGLATQLLDTARESFSN</t>
  </si>
  <si>
    <t>tr|A0A0D3B   274 PSSLGRAFgFNYFGTSS    290</t>
  </si>
  <si>
    <t>tr|A0A022XIP0|A0A022XIP0_TRISD: domain 1 of 1, from 42</t>
  </si>
  <si>
    <t>+Gi+R++     RR+giA  LL+   + + +</t>
  </si>
  <si>
    <t>tr|A0A022X   425    LVGISRIWTCRGSRRKGIALDLLDCVVSNYFY</t>
  </si>
  <si>
    <t>Pt  G a ++++ + +</t>
  </si>
  <si>
    <t>tr|A0A022X   470 PTECGSALMRTFYGDN    485</t>
  </si>
  <si>
    <t>tr|A0A178F9T9|A0A178F9T9_TRIVO: domain 1 of 1, from 42</t>
  </si>
  <si>
    <t>tr|A0A178F   423    LVGISRIWTCRGSRRKGIALDLLDCVVSNYFY</t>
  </si>
  <si>
    <t>tr|A0A178F   468 PTECGSALMRTFYGDN    483</t>
  </si>
  <si>
    <t>tr|A0A178F0B2|A0A178F0B2_TRIRU: domain 1 of 1, from 42</t>
  </si>
  <si>
    <t>tr|A0A178F   424    LVGISRIWTCRGSRRKGIALDLLDCVVSNYFY</t>
  </si>
  <si>
    <t>tr|A0A178F   469 PTECGSALMRTFYGDN    484</t>
  </si>
  <si>
    <t>tr|A0A022VU67|A0A022VU67_TRIRU: domain 1 of 1, from 42</t>
  </si>
  <si>
    <t>tr|A0A022V   424    LVGISRIWTCRGSRRKGIALDLLDCVVSNYFY</t>
  </si>
  <si>
    <t>tr|A0A022V   469 PTECGSALMRTFYGDN    484</t>
  </si>
  <si>
    <t>tr|F2SHJ1|F2SHJ1_TRIRC: domain 1 of 1, from 424 to 484</t>
  </si>
  <si>
    <t>tr|F2SHJ1|   424    LVGISRIWTCRGSRRKGIALDLLDCVVSNYFY</t>
  </si>
  <si>
    <t>tr|F2SHJ1|   469 PTECGSALMRTFYGDN    484</t>
  </si>
  <si>
    <t>tr|A0A1J9RA74|A0A1J9RA74_9EURO: domain 1 of 1, from 41</t>
  </si>
  <si>
    <t>+Gi+R++ s s RR+giA  LL+   + +i+</t>
  </si>
  <si>
    <t>tr|A0A1J9R   413    VVGISRVWTSVSSRRKGIAMDLLDCVVSNYIY</t>
  </si>
  <si>
    <t>tr|A0A1J9R   458 PTESGCRLLEAFFGPD    473</t>
  </si>
  <si>
    <t>tr|G8Y462|G8Y462_PICSO: domain 1 of 1, from 219 to 279</t>
  </si>
  <si>
    <t>tr|G8Y462|   219    KIGISRIWVARKWRRFGIAQLLLEAVLSNSVF</t>
  </si>
  <si>
    <t>P ++Gk   + + + +</t>
  </si>
  <si>
    <t>tr|G8Y462|   264 PSSSGKMLAEKFNGAK    279</t>
  </si>
  <si>
    <t>tr|A0A1Q3CD15|A0A1Q3CD15_CEPFO: domain 1 of 1, from 29</t>
  </si>
  <si>
    <t>Gi  ++v++s+RR +iA++LL+A  ++f +</t>
  </si>
  <si>
    <t>tr|A0A1Q3C   298    VCGIRAIWVVPSKRRRSIAKQLLDAVRRSFCM</t>
  </si>
  <si>
    <t>Pt+aGka  +++ +</t>
  </si>
  <si>
    <t>tr|A0A1Q3C   343 PTSAGKALASTYTGTG    358</t>
  </si>
  <si>
    <t>tr|F2TXS8|F2TXS8_SALR5: domain 1 of 1, from 423 to 483</t>
  </si>
  <si>
    <t>+Gi +++v +shRR giA++L++ A +t i+</t>
  </si>
  <si>
    <t>tr|F2TXS8|   423    CIGIRKMWVHPSHRRSGIARRLVDIARATTIL</t>
  </si>
  <si>
    <t>Pt++G+     + k++</t>
  </si>
  <si>
    <t>tr|F2TXS8|   468 PTADGRRFAVKYTKRQ    483</t>
  </si>
  <si>
    <t>tr|S8AL80|S8AL80_PENO1: domain 1 of 1, from 342 to 402</t>
  </si>
  <si>
    <t>tr|S8AL80|   342    IVGVSRIWTSGASRRKGIALDLLDCVVSNFIY</t>
  </si>
  <si>
    <t>Pt +Gk   + + +++</t>
  </si>
  <si>
    <t>tr|S8AL80|   387 PTESGKRLAQKFFEEN    402</t>
  </si>
  <si>
    <t>tr|A0A1R3HDZ4|A0A1R3HDZ4_9ROSI: domain 1 of 1, from 11</t>
  </si>
  <si>
    <t>+ Gi  ++v++s RR giA +LL+AA ++f +</t>
  </si>
  <si>
    <t>tr|A0A1R3H  1176    ACGIRAIWVTPSNRRIGIATQLLEAARKSFCM</t>
  </si>
  <si>
    <t>P ++G+a  + + + a</t>
  </si>
  <si>
    <t>tr|A0A1R3H  1221 PSADGQALASNYIGTA    1236</t>
  </si>
  <si>
    <t>tr|A0A0S6XAR6|A0A0S6XAR6_9FUNG: domain 1 of 1, from 30</t>
  </si>
  <si>
    <t>+Gi+R++ s + R  giA++LL+   ++f</t>
  </si>
  <si>
    <t>tr|A0A0S6X   309    DVGISRVWTSKTYRQNGIAATLLDLVTKAFDS</t>
  </si>
  <si>
    <t>Pt++G    + W +++</t>
  </si>
  <si>
    <t>tr|A0A0S6X   354 PTTSGAILARRWFGQK    369</t>
  </si>
  <si>
    <t>tr|A0A146ZM15|A0A146ZM15_FUNHE: domain 1 of 1, from 58</t>
  </si>
  <si>
    <t>Gi+R++v s  RRq+iA ++L+   +tf++</t>
  </si>
  <si>
    <t>tr|A0A146Z   588    LCGISRIWVFSLARRQSIATRMLDTVRSTFVY</t>
  </si>
  <si>
    <t>tr|A0A146Z   633 PTPDGKMFATKYCNTP    648</t>
  </si>
  <si>
    <t>tr|A0A146V2E8|A0A146V2E8_FUNHE: domain 1 of 1, from 58</t>
  </si>
  <si>
    <t>tr|A0A146V   587    LCGISRIWVFSLARRQSIATRMLDTVRSTFVY</t>
  </si>
  <si>
    <t>tr|A0A146V   632 PTPDGKMFATKYCNTP    647</t>
  </si>
  <si>
    <t>tr|A0A146V2B6|A0A146V2B6_FUNHE: domain 1 of 1, from 61</t>
  </si>
  <si>
    <t>tr|A0A146V   611    LCGISRIWVFSLARRQSIATRMLDTVRSTFVY</t>
  </si>
  <si>
    <t>tr|A0A146V   656 PTPDGKMFATKYCNTP    671</t>
  </si>
  <si>
    <t>tr|D4ASM5|D4ASM5_ARTBC: domain 1 of 1, from 388 to 448</t>
  </si>
  <si>
    <t>tr|D4ASM5|   388    LVGISRIWTCRMSRRKGIALDLLDCVVSNYFY</t>
  </si>
  <si>
    <t>tr|D4ASM5|   433 PTECGCALMRTFYGDK    448</t>
  </si>
  <si>
    <t>tr|D4DA03|D4DA03_TRIVH: domain 1 of 1, from 396 to 456</t>
  </si>
  <si>
    <t>tr|D4DA03|   396    LVGISRIWTCRMSRRKGIALDLLDCVVSNYFY</t>
  </si>
  <si>
    <t>tr|D4DA03|   441 PTECGCALMRTFYGDK    456</t>
  </si>
  <si>
    <t>tr|A0A177C765|A0A177C765_9PLEO: domain 1 of 1, from 34</t>
  </si>
  <si>
    <t>lGi+R++ s shR+ g+A  LL+ A + f++</t>
  </si>
  <si>
    <t>tr|A0A177C   343    ILGISRIWTSNSHRKHGVATILLNLARANFLY</t>
  </si>
  <si>
    <t>Pt +G    +   +</t>
  </si>
  <si>
    <t>tr|A0A177C   388 PTESGGKLARKCERTG    403</t>
  </si>
  <si>
    <t>tr|A5DIM9|A5DIM9_PICGU: domain 1 of 1, from 167 to 227</t>
  </si>
  <si>
    <t>+Gi+R++v++  RR+giA++LL+A  e  i+</t>
  </si>
  <si>
    <t>tr|A5DIM9|   167    KIGISRIWVAPNWRRLGIAQTLLDAVREYTIY</t>
  </si>
  <si>
    <t>P ++G    k + +++</t>
  </si>
  <si>
    <t>tr|A5DIM9|   212 PSSSGGLLSKYYNGKM    227</t>
  </si>
  <si>
    <t>tr|V8NL91|V8NL91_OPHHA: domain 1 of 1, from 492 to 552</t>
  </si>
  <si>
    <t>Gi+R++v s  RR+ iAs+L++   +tf++</t>
  </si>
  <si>
    <t>tr|V8NL91|   492    YCGISRIWVFSLMRRKHIASRLVDVMRQTFLF</t>
  </si>
  <si>
    <t>Pt +Gk   + + k</t>
  </si>
  <si>
    <t>tr|V8NL91|   537 PTPDGKLFAEKYCKTP    552</t>
  </si>
  <si>
    <t>tr|A0A1Q5UGE5|A0A1Q5UGE5_9EURO: domain 1 of 1, from 32</t>
  </si>
  <si>
    <t>tr|A0A1Q5U   327    IVGVSRIWTSGASRRKGIALDLLDCVVSNFIY</t>
  </si>
  <si>
    <t>Pt +Gk   + + ++</t>
  </si>
  <si>
    <t>tr|A0A1Q5U   372 PTESGKKLAHKFFEED    387</t>
  </si>
  <si>
    <t>tr|A0A0F7TPG3|A0A0F7TPG3_9EURO: domain 1 of 1, from 34</t>
  </si>
  <si>
    <t>tr|A0A0F7T   341    IVGVSRIWTSGASRRKGIALDLLDCVVSNFIY</t>
  </si>
  <si>
    <t>tr|A0A0F7T   386 PTESGKKLAHKFFEED    401</t>
  </si>
  <si>
    <t>tr|A0A068UPZ1|A0A068UPZ1_COFCA: domain 1 of 1, from 28</t>
  </si>
  <si>
    <t>Gi  ++v++s RR+ iAs LL+A   +f</t>
  </si>
  <si>
    <t>tr|A0A068U   285    SCGIRAIWVTPSNRRKHIASYLLDAVRGSFCS</t>
  </si>
  <si>
    <t>Pt+aGka ++ + +g+</t>
  </si>
  <si>
    <t>tr|A0A068U   330 PTSAGKALISNYIGGN    345</t>
  </si>
  <si>
    <t>tr|M5WDN2|M5WDN2_PRUPE: domain 1 of 1, from 289 to 349</t>
  </si>
  <si>
    <t>Gi  ++v+ + RR+ iA +LL+A  ++f +</t>
  </si>
  <si>
    <t>tr|M5WDN2|   289    VCGIRAIWVTQANRRKHIATQLLDALRKSFCM</t>
  </si>
  <si>
    <t>Pt+aGka  + + +g</t>
  </si>
  <si>
    <t>tr|M5WDN2|   334 PTSAGKALASNYIGGG    349</t>
  </si>
  <si>
    <t>tr|M3BST4|M3BST4_SPHMS: domain 1 of 1, from 186 to 255</t>
  </si>
  <si>
    <t>+Gi+R++ ssshR  giA+ LL+ A +</t>
  </si>
  <si>
    <t>tr|M3BST4|   186    VMGISRIWTSSSHRSHGIAQCLLNTAINRHNS</t>
  </si>
  <si>
    <t>+vAF+qPt aG    + W ++a</t>
  </si>
  <si>
    <t>tr|M3BST4|   233 QDVAFSQPTEAGAKLARKWFGRA    255</t>
  </si>
  <si>
    <t>tr|W5M1E1|W5M1E1_LEPOC: domain 1 of 1, from 324 to 384</t>
  </si>
  <si>
    <t>Gi+R++v s  RR+giAs++++   +tfi+</t>
  </si>
  <si>
    <t>tr|W5M1E1|   324    VCGISRIWVFSMMRRKGIASRMIDCLRSTFIY</t>
  </si>
  <si>
    <t>tr|W5M1E1|   369 PTPDGKLFATRYFGTS    384</t>
  </si>
  <si>
    <t>tr|A0A022PRI4|A0A022PRI4_ERYGU: domain 1 of 1, from 27</t>
  </si>
  <si>
    <t>Gi  ++v++s RR+ iAs LL+   + f</t>
  </si>
  <si>
    <t>tr|A0A022P   274    VCGIRAVWVTPSNRRKHIASSLLDSVRKNFCT</t>
  </si>
  <si>
    <t>Pt+ Gka + s+ + +</t>
  </si>
  <si>
    <t>tr|A0A022P   319 PTSLGKALICSYTGVS    334</t>
  </si>
  <si>
    <t>tr|G3NV44|G3NV44_GASAC: domain 1 of 1, from 541 to 601</t>
  </si>
  <si>
    <t>Gi+R++v s  RRqg+A ++L+   +tf++</t>
  </si>
  <si>
    <t>tr|G3NV44|   541    LCGISRIWVFSLARRQGVATRMLDTVRSTFMY</t>
  </si>
  <si>
    <t>tr|G3NV44|   586 PTPDGKLFATKYTNTP    601</t>
  </si>
  <si>
    <t>sp|Q5SPR8|ESCO2_DANRE: domain 1 of 1, from 540 to 600:</t>
  </si>
  <si>
    <t>G++R++v s  RR+++A +LL+ A +tf++</t>
  </si>
  <si>
    <t>sp|Q5SPR8|   540    LCGVSRIWVFSLMRRKSVATRLLDTARNTFMY</t>
  </si>
  <si>
    <t>sp|Q5SPR8|   585 PTPQGKLFATKYCQTP    600</t>
  </si>
  <si>
    <t>tr|A0A0K9QYX3|A0A0K9QYX3_SPIOL: domain 1 of 1, from 24</t>
  </si>
  <si>
    <t>Gi  ++vs+s RR+giA +LL+A  ++f</t>
  </si>
  <si>
    <t>tr|A0A0K9Q   244    SCGIRAIWVSPSNRRKGIATHLLDAVRKSFCT</t>
  </si>
  <si>
    <t>Pt+aGka  + + +</t>
  </si>
  <si>
    <t>tr|A0A0K9Q   289 PTSAGKALATNYTGTG    304</t>
  </si>
  <si>
    <t>tr|A0A091PRY6|A0A091PRY6_HALAL: domain 1 of 1, from 47</t>
  </si>
  <si>
    <t>Gi+R++v   +RR+giA ++++   +tf++</t>
  </si>
  <si>
    <t>tr|A0A091P   476    ICGISRIWVFGPKRRKGIACHMVDTVRSTFMY</t>
  </si>
  <si>
    <t>tr|A0A091P   521 PTPDGKLFATKYCQTP    536</t>
  </si>
  <si>
    <t>tr|A0A103YI23|A0A103YI23_CYNCS: domain 1 of 1, from 28</t>
  </si>
  <si>
    <t>Gi  ++v++s RR+ iA +LL+A  ++f</t>
  </si>
  <si>
    <t>tr|A0A103Y   288    VCGIRAIWVTPSNRRKHIATHLLEATRKSFCP</t>
  </si>
  <si>
    <t>Pt  Gk   +s+ + +</t>
  </si>
  <si>
    <t>tr|A0A103Y   333 PTNVGKLLASSYTNTK    348</t>
  </si>
  <si>
    <t>tr|A0A0U1LJ24|A0A0U1LJ24_TALIS: domain 1 of 1, from 33</t>
  </si>
  <si>
    <t>+G++R++     RR giA  LL+   + fi+</t>
  </si>
  <si>
    <t>tr|A0A0U1L   336    IVGVSRIWTCGQARRRGIAMDLLDCVINNFIY</t>
  </si>
  <si>
    <t>Pt +G    + + +</t>
  </si>
  <si>
    <t>tr|A0A0U1L   381 PTESGSRLASCFFGVD    396</t>
  </si>
  <si>
    <t>tr|A0A1J3IIT8|A0A1J3IIT8_NOCCA: domain 1 of 1, from 49</t>
  </si>
  <si>
    <t>to 109</t>
  </si>
  <si>
    <t>Gi  ++vs+s RR+g A +LL+   ++f</t>
  </si>
  <si>
    <t>tr|A0A1J3I    49    VCGIRAIWVSPSNRRKGFATRLLDTTRQSFRN</t>
  </si>
  <si>
    <t>tr|A0A1J3I    94 PSTMGRAFGSHYFGTS    109</t>
  </si>
  <si>
    <t>tr|A0A093EEV5|A0A093EEV5_9AVES: domain 1 of 1, from 46</t>
  </si>
  <si>
    <t>G++R++v   +RR+giA+++++   +tf++</t>
  </si>
  <si>
    <t>tr|A0A093E   469    VCGVSRIWVFGLRRRKGIARRMVDVVRNTFMY</t>
  </si>
  <si>
    <t>tr|A0A093E   514 PTPDGKLFAMKYCQTP    529</t>
  </si>
  <si>
    <t>tr|A0A1E3NDN4|A0A1E3NDN4_9ASCO: domain 1 of 1, from 19</t>
  </si>
  <si>
    <t>lG++R+Fvs   RR  +A  +L+   e +++</t>
  </si>
  <si>
    <t>tr|A0A1E3N   192    QLGVSRIFVSQKYRRHHLATFMLDSLLEHAVY</t>
  </si>
  <si>
    <t>P  aG   l+ W</t>
  </si>
  <si>
    <t>tr|A0A1E3N   237 PSNAGSRLLSHWSSAP    252</t>
  </si>
  <si>
    <t>tr|A0A084VIM2|A0A084VIM2_ANOSI: domain 1 of 1, from 24</t>
  </si>
  <si>
    <t>Gi+R++vs+  RR+g+ ++LLsA  + +i+</t>
  </si>
  <si>
    <t>tr|A0A084V   244    KCGISRIWVSPKYRRLGVGRTLLSAIKRHYIF</t>
  </si>
  <si>
    <t>tr|A0A084V   289 PTESGKLFAESVTGQK    304</t>
  </si>
  <si>
    <t>tr|H3DPB3|H3DPB3_TETNG: domain 1 of 1, from 465 to 525</t>
  </si>
  <si>
    <t>Gi+R++v s  RR +iA ++L+   +tfi+</t>
  </si>
  <si>
    <t>tr|H3DPB3|   465    LCGISRIWVFSLARRRSIATRMLDTVRSTFIF</t>
  </si>
  <si>
    <t>tr|H3DPB3|   510 PTPDGKLFATKYCNTP    525</t>
  </si>
  <si>
    <t>tr|Q4RF50|Q4RF50_TETNG: domain 1 of 1, from 158 to 218</t>
  </si>
  <si>
    <t>tr|Q4RF50|   158    LCGISRIWVFSLARRRSIATRMLDTVRSTFIF</t>
  </si>
  <si>
    <t>tr|Q4RF50|   203 PTPDGKLFATKYCNTP    218</t>
  </si>
  <si>
    <t>tr|W9SC91|W9SC91_9ROSA: domain 1 of 1, from 292 to 353</t>
  </si>
  <si>
    <t>Gi  ++vs++ RR+ iA  LL+A  ++f +</t>
  </si>
  <si>
    <t>tr|W9SC91|   292    VCGIRAIWVSPANRRKHIATYLLDAVRKSFCL</t>
  </si>
  <si>
    <t>PtgaGkavlksW.Gkga&lt;-*</t>
  </si>
  <si>
    <t>Pt aGka  + + G+g+</t>
  </si>
  <si>
    <t>tr|W9SC91|   337 PTLAGKALASNYiGAGS    353</t>
  </si>
  <si>
    <t>tr|A0A1Q3ANH7|A0A1Q3ANH7_CEPFO: domain 1 of 1, from 28</t>
  </si>
  <si>
    <t>Gi  ++v++s+RR +iA++LL+A  ++f</t>
  </si>
  <si>
    <t>tr|A0A1Q3A   286    VCGIRAIWVAPSKRRRSIAKQLLDAVRRSFCT</t>
  </si>
  <si>
    <t>tr|A0A1Q3A   331 PTSAGKALASTYTGTG    346</t>
  </si>
  <si>
    <t>tr|A0A0J8CJY9|A0A0J8CJY9_BETVU: domain 1 of 1, from 28</t>
  </si>
  <si>
    <t>Gi  ++vs+s RR+ iA +LL+A  ++f</t>
  </si>
  <si>
    <t>tr|A0A0J8C   280    SCGIRAIWVSPSNRRKRIATQLLDAVRKSFCS</t>
  </si>
  <si>
    <t>tr|A0A0J8C   325 PTSAGKALATNYTGTS    340</t>
  </si>
  <si>
    <t>tr|C4JDQ7|C4JDQ7_UNCRE: domain 1 of 1, from 344 to 404</t>
  </si>
  <si>
    <t>tr|C4JDQ7|   344    IVGISRVWTSSSSRRKGIAMDLLDCVVGNYFY</t>
  </si>
  <si>
    <t>tr|C4JDQ7|   389 PTESGCRLMEAFFGPD    404</t>
  </si>
  <si>
    <t>tr|A0A093H8R7|A0A093H8R7_STRCA: domain 1 of 1, from 47</t>
  </si>
  <si>
    <t>G++R++v s  RR+giA+++++   +tf++</t>
  </si>
  <si>
    <t>tr|A0A093H   472    ICGVSRVWVFSLMRRKGIARRMVDVVRNTFMY</t>
  </si>
  <si>
    <t>tr|A0A093H   517 PTPDGKLFATKYCQTP    532</t>
  </si>
  <si>
    <t>tr|D7SS25|D7SS25_VITVI: domain 1 of 1, from 302 to 362</t>
  </si>
  <si>
    <t>Gi  ++v++s RR+ iAs+LL+A  ++f +</t>
  </si>
  <si>
    <t>tr|D7SS25|   302    ICGIRAIWVTPSNRRKHIASQLLDAVRKSFCM</t>
  </si>
  <si>
    <t>Pt+aG a  + + + +</t>
  </si>
  <si>
    <t>tr|D7SS25|   347 PTSAGMALASNYFGSV    362</t>
  </si>
  <si>
    <t>tr|A0A1A9XBJ3|A0A1A9XBJ3_GLOFF: domain 1 of 1, from 90</t>
  </si>
  <si>
    <t>G++R++vs+ hRR+ +AskLL A     i+</t>
  </si>
  <si>
    <t>tr|A0A1A9X   904    KCGVSRIWVSPLHRRMHVASKLLRAVQINTIF</t>
  </si>
  <si>
    <t>Pt +Gk  ++   k +</t>
  </si>
  <si>
    <t>tr|A0A1A9X   949 PTVMGKLFIQKLTKMK    964</t>
  </si>
  <si>
    <t>tr|A0A0G4H278|A0A0G4H278_VITBC: domain 1 of 1, from 23</t>
  </si>
  <si>
    <t>lG+  ++v +shRRq iAs+L++AAA+ f+</t>
  </si>
  <si>
    <t>tr|A0A0G4H   236    RLGVEVIWVHASHRRQRIASQLVDAAASMFVE</t>
  </si>
  <si>
    <t>t+ G    + + + +</t>
  </si>
  <si>
    <t>tr|A0A0G4H   281 TTALGTLFARRYVGAV    296</t>
  </si>
  <si>
    <t>tr|A0A061F1R6|A0A061F1R6_THECC: domain 1 of 1, from 28</t>
  </si>
  <si>
    <t>+ Gi  ++v++s RR+giA +LL+A  ++f +</t>
  </si>
  <si>
    <t>tr|A0A061F   285    ACGIRAIWVTPSNRRKGIATQLLEAVRKSFCM</t>
  </si>
  <si>
    <t>P ++G+a  + + G g+</t>
  </si>
  <si>
    <t>tr|A0A061F   330 PSSEGQALASNYiGTGS    346</t>
  </si>
  <si>
    <t>tr|A0A087QU37|A0A087QU37_APTFO: domain 1 of 1, from 46</t>
  </si>
  <si>
    <t>tr|A0A087Q   462    VCGVSRIWVFGLRRRKGIARRMVDVVRSTFMY</t>
  </si>
  <si>
    <t>tr|A0A087Q   507 PTPDGKLFATKYCQTL    522</t>
  </si>
  <si>
    <t>tr|A0A1J3DKG3|A0A1J3DKG3_NOCCA: domain 1 of 1, from 5</t>
  </si>
  <si>
    <t>Gi  ++vs+s RR+g A +LL+   e+f</t>
  </si>
  <si>
    <t>tr|A0A1J3D     5    VCGIRAIWVSPSNRRKGFATRLLDTTRESFRN</t>
  </si>
  <si>
    <t>tr|A0A1J3D    50 PSTMGRAFGSHYFGTS    65</t>
  </si>
  <si>
    <t>tr|A0A093H6D3|A0A093H6D3_PICPB: domain 1 of 1, from 45</t>
  </si>
  <si>
    <t>Gi+R++v   +R +giA+++++   +tf++</t>
  </si>
  <si>
    <t>tr|A0A093H   451    VCGISRIWVLGPRRGKGIARRMVDIVRSTFMY</t>
  </si>
  <si>
    <t>tr|A0A093H   496 PTPDGKAFATKYCQTP    511</t>
  </si>
  <si>
    <t>tr|A0A1B0BAC8|A0A1B0BAC8_9MUSC: domain 1 of 1, from 90</t>
  </si>
  <si>
    <t>tr|A0A1B0B   904    KCGVSRIWVSPLHRRMHVASKLLRAVQINTIF</t>
  </si>
  <si>
    <t>tr|A0A1B0B   949 PTVMGKLFIQKLTKME    964</t>
  </si>
  <si>
    <t>tr|W5LFJ9|W5LFJ9_ASTMX: domain 1 of 1, from 570 to 630</t>
  </si>
  <si>
    <t>Gi+R++v s  RR+giA ++L+   ++f++</t>
  </si>
  <si>
    <t>tr|W5LFJ9|   570    ICGISRIWVFSMMRRKGIATRMLDTVRNSFMY</t>
  </si>
  <si>
    <t>tr|W5LFJ9|   615 PTPDGKLFATKYCGTP    630</t>
  </si>
  <si>
    <t>tr|A0A183X4K2|A0A183X4K2_TRIRE: domain 1 of 1, from 20</t>
  </si>
  <si>
    <t>G+ Rl+v   hRR+ iA  LL+A  + +i+</t>
  </si>
  <si>
    <t>PL  +</t>
  </si>
  <si>
    <t>tr|A0A183X   209    ICGVRRLWVEQKHRRKKIATGLLDAVLRNLIY</t>
  </si>
  <si>
    <t>tr|A0A183X   254 PTANGADFAVSYVGRE    269</t>
  </si>
  <si>
    <t>tr|A0A183QRS8|A0A183QRS8_9TREM: domain 1 of 1, from 54</t>
  </si>
  <si>
    <t>to 114</t>
  </si>
  <si>
    <t>Gi R++v    RR+giA +LL+A  + +i+</t>
  </si>
  <si>
    <t>tr|A0A183Q    54    ICGIRRIWVEHKYRRKGIATNLLDAVLQNLIY</t>
  </si>
  <si>
    <t>Pt++G     s+</t>
  </si>
  <si>
    <t>tr|A0A183Q    99 PTANGADFAVSYTVIL    114</t>
  </si>
  <si>
    <t>tr|A0A1I8MGC6|A0A1I8MGC6_MUSDO: domain 1 of 1, from 10</t>
  </si>
  <si>
    <t>Gi+R++vs+ hRR  iA kL++A     i+</t>
  </si>
  <si>
    <t>tr|A0A1I8M  1025    KCGISRIWVSPLHRRFHIATKLIQAVQLNTIY</t>
  </si>
  <si>
    <t>+ Pt +Gka  +   k +</t>
  </si>
  <si>
    <t>tr|A0A1I8M  1068 SAPTEMGKAFAQKITKME    1085</t>
  </si>
  <si>
    <t>tr|T1PIP7|T1PIP7_MUSDO: domain 1 of 1, from 992 to 105</t>
  </si>
  <si>
    <t>tr|T1PIP7|   992    KCGISRIWVSPLHRRFHIATKLIQAVQLNTIY</t>
  </si>
  <si>
    <t>tr|T1PIP7|  1035 SAPTEMGKAFAQKITKME    1052</t>
  </si>
  <si>
    <t>tr|A0A1A8PVK5|A0A1A8PVK5_9TELE: domain 1 of 1, from 13</t>
  </si>
  <si>
    <t>Gi+R++v+s  RR giA ++++   + fi+</t>
  </si>
  <si>
    <t>tr|A0A1A8P  1346    ICGISRIWVVSMMRRRGIATRMIECLRNNFIY</t>
  </si>
  <si>
    <t>Pt +Gk   ++ +G  +</t>
  </si>
  <si>
    <t>tr|A0A1A8P  1391 PTPDGKLFaMHYFGTSQ    1407</t>
  </si>
  <si>
    <t>tr|A0A1A8MKN0|A0A1A8MKN0_9TELE: domain 1 of 1, from 12</t>
  </si>
  <si>
    <t>tr|A0A1A8M  1265    ICGISRIWVVSMMRRRGIATRMIECLRNNFIY</t>
  </si>
  <si>
    <t>tr|A0A1A8M  1310 PTPDGKLFaMHYFGTSQ    1326</t>
  </si>
  <si>
    <t>tr|A0A1A8QH78|A0A1A8QH78_9TELE: domain 1 of 1, from 15</t>
  </si>
  <si>
    <t>tr|A0A1A8Q  1596    ICGISRIWVVSMMRRRGIATRMIECLRNNFIY</t>
  </si>
  <si>
    <t>tr|A0A1A8Q  1641 PTPDGKLFaMHYFGTSQ    1657</t>
  </si>
  <si>
    <t>tr|A0A1B0FJ93|A0A1B0FJ93_GLOMM: domain 1 of 1, from 90</t>
  </si>
  <si>
    <t>tr|A0A1B0F   904    KCGVSRIWVSPLHRRMHVASKLLRAVQINTIF</t>
  </si>
  <si>
    <t>tr|A0A1B0F   949 PTVMGKLFIQKVTKME    964</t>
  </si>
  <si>
    <t>tr|A0A1A9UXV5|A0A1A9UXV5_GLOAU: domain 1 of 1, from 92</t>
  </si>
  <si>
    <t>tr|A0A1A9U   928    KCGVSRIWVSPLHRRMHVASKLLRAVQINTIF</t>
  </si>
  <si>
    <t>tr|A0A1A9U   973 PTVMGKLFIQKVTKME    988</t>
  </si>
  <si>
    <t>tr|W5L830|W5L830_ASTMX: domain 1 of 1, from 142 to 202</t>
  </si>
  <si>
    <t>Gi+R++v s  RR giAs++++   + fi+</t>
  </si>
  <si>
    <t>tr|W5L830|   142    VCGISRIWVFSMMRRRGIASRMIECLRNNFIY</t>
  </si>
  <si>
    <t>tr|W5L830|   187 PTPDGKLFATHYCGTS    202</t>
  </si>
  <si>
    <t>tr|A0A1J6JHY6|A0A1J6JHY6_NICAT: domain 1 of 1, from 27</t>
  </si>
  <si>
    <t>Gi  ++vs+s RR+ iAs LL+AA  tf</t>
  </si>
  <si>
    <t>tr|A0A1J6J   278    LCGIRAIWVSASNRRKHIASYLLDAARGTFCK</t>
  </si>
  <si>
    <t>Pt+ G+a ++s+</t>
  </si>
  <si>
    <t>tr|A0A1J6J   323 PTSVGRAFISSYTSSD    338</t>
  </si>
  <si>
    <t>tr|A0A091L551|A0A091L551_CATAU: domain 1 of 1, from 20</t>
  </si>
  <si>
    <t>tr|A0A091L   206    VCGVSRIWVFGLRRRKGIARRMVDVVRSTFMY</t>
  </si>
  <si>
    <t>tr|A0A091L   251 PTPDGKLFATKYCQTP    266</t>
  </si>
  <si>
    <t>tr|A0A1S4A0R5|A0A1S4A0R5_TOBAC: domain 1 of 1, from 27</t>
  </si>
  <si>
    <t>tr|A0A1S4A   278    LCGIRAIWVSPSNRRKHIASYLLDAARGTFCK</t>
  </si>
  <si>
    <t>tr|A0A1S4A   323 PTSVGRAFISSYTSSD    338</t>
  </si>
  <si>
    <t>tr|A0A1J6I703|A0A1J6I703_NICAT: domain 1 of 1, from 27</t>
  </si>
  <si>
    <t>tr|A0A1J6I   279    LCGIRAIWVSPSNRRKHIASYLLDAARGTFCK</t>
  </si>
  <si>
    <t>tr|A0A1J6I   324 PTSVGRAFISSYTSSD    339</t>
  </si>
  <si>
    <t>tr|A0A1S4AJ61|A0A1S4AJ61_TOBAC: domain 1 of 1, from 27</t>
  </si>
  <si>
    <t>tr|D7SXT2|D7SXT2_VITVI: domain 1 of 1, from 302 to 363</t>
  </si>
  <si>
    <t>tr|D7SXT2|   302    ICGIRAIWVTPSNRRKHIASQLLDAVRKSFCM</t>
  </si>
  <si>
    <t>Pt+aG a  + + G g+</t>
  </si>
  <si>
    <t>tr|D7SXT2|   347 PTSAGMALASNYfGSGS    363</t>
  </si>
  <si>
    <t>tr|A0A1A9WS80|A0A1A9WS80_9MUSC: domain 1 of 1, from 92</t>
  </si>
  <si>
    <t>Gi+R++vs+ hRR+ iAskLL A     i+</t>
  </si>
  <si>
    <t>tr|A0A1A9W   926    KCGISRIWVSPLHRRLHIASKLLRAVQINTIF</t>
  </si>
  <si>
    <t>tr|A0A1A9W   971 PTVMGKLFIQKVTKME    986</t>
  </si>
  <si>
    <t>tr|A0A1S2XIQ2|A0A1S2XIQ2_CICAR: domain 1 of 1, from 26</t>
  </si>
  <si>
    <t>Gi  ++v++s RR+ iA +LL+A  + f</t>
  </si>
  <si>
    <t>tr|A0A1S2X   267    VCGIRAIWVTPSNRRKHIATQLLDAVRKNFCT</t>
  </si>
  <si>
    <t>Pt+ Gka   s+ + +</t>
  </si>
  <si>
    <t>tr|A0A1S2X   312 PTSVGKALAYSYTGTE    327</t>
  </si>
  <si>
    <t>tr|A0A1A7YIW9|A0A1A7YIW9_9TELE: domain 1 of 1, from 17</t>
  </si>
  <si>
    <t>tr|A0A1A7Y  1739    ICGISRIWVVSMMRRRGIATRMIECLRNNFIF</t>
  </si>
  <si>
    <t>tr|A0A1A7Y  1784 PTPDGKLFaMHYFGTSQ    1800</t>
  </si>
  <si>
    <t>tr|A0A093CH37|A0A093CH37_TAUER: domain 1 of 1, from 19</t>
  </si>
  <si>
    <t>tr|A0A093C   197    ICGVSRIWVFGLRRRKGIARRMVDVVRSTFMY</t>
  </si>
  <si>
    <t>tr|A0A093C   242 PTPDGKLFAMKYCQTP    257</t>
  </si>
  <si>
    <t>tr|A0A091PFF7|A0A091PFF7_APAVI: domain 1 of 1, from 46</t>
  </si>
  <si>
    <t>G++R++v    RR+giA+++++   +tf++</t>
  </si>
  <si>
    <t>tr|A0A091P   464    VCGVSRIWVFGPSRRKGIARRMVDVVRSTFMY</t>
  </si>
  <si>
    <t>Pt +Gk     + +</t>
  </si>
  <si>
    <t>tr|A0A091P   509 PTPDGKSFAAKYCQTP    524</t>
  </si>
  <si>
    <t>tr|C1N7G1|C1N7G1_MICPC: domain 1 of 1, from 359 to 420</t>
  </si>
  <si>
    <t>+ G+  ++v + hRR g+A +LL+ A + f</t>
  </si>
  <si>
    <t>tr|C1N7G1|   359    ACGVRAVWVHPGHRREGVATELLETARRRFTP</t>
  </si>
  <si>
    <t>Pt aG+   l++ G +</t>
  </si>
  <si>
    <t>tr|C1N7G1|   404 PTDAGRDLaLRTCGDED    420</t>
  </si>
  <si>
    <t>tr|A0A1I8NNP6|A0A1I8NNP6_STOCA: domain 1 of 1, from 97</t>
  </si>
  <si>
    <t>tr|A0A1I8N   978    KCGISRIWVSPLHRRFHIATKLIQAVQLNTIY</t>
  </si>
  <si>
    <t>+ Pt +Gka  +   + +</t>
  </si>
  <si>
    <t>tr|A0A1I8N  1021 SAPTEMGKAFAQKITQTE    1038</t>
  </si>
  <si>
    <t>tr|A0A0H5R592|A0A0H5R592_9EUKA: domain 1 of 1, from 18</t>
  </si>
  <si>
    <t>+Gi  ++v sshRR+gi s LL+A  e f +</t>
  </si>
  <si>
    <t>tr|A0A0H5R   184    RVGIDLIWVLSSHRRKGIGSSLLDAIREHFAY</t>
  </si>
  <si>
    <t>Pt  G    + + + +</t>
  </si>
  <si>
    <t>tr|A0A0H5R   229 PTQPGARFARKYIHPN    244</t>
  </si>
  <si>
    <t>tr|A0A0P7WXR2|A0A0P7WXR2_9TELE: domain 1 of 1, from 78</t>
  </si>
  <si>
    <t>Gi+R++v s  RR+giAs++++   + fi+</t>
  </si>
  <si>
    <t>tr|A0A0P7W   780    LCGISRIWVFSMMRRKGIASRMIECLRNNFIY</t>
  </si>
  <si>
    <t>tr|A0A0P7W   825 PTPDGKLFATHYCGTS    840</t>
  </si>
  <si>
    <t>tr|A0A1A9TNJ5|A0A1A9TNJ5_ANOST: domain 1 of 1, from 99</t>
  </si>
  <si>
    <t>Gi+Rl+v++  RR gi +kLL+A    +i+</t>
  </si>
  <si>
    <t>tr|A0A1A9T   993    KCGISRLWVAPKYRRHGIGRKLLNAIRYHYIF</t>
  </si>
  <si>
    <t>Pt  Gk   +s+ +++</t>
  </si>
  <si>
    <t>tr|A0A1A9T  1038 PTELGKLFAESFAGRK    1053</t>
  </si>
  <si>
    <t>tr|A0A182YL34|A0A182YL34_ANOST: domain 1 of 1, from 87</t>
  </si>
  <si>
    <t>tr|A0A182Y   870    KCGISRLWVAPKYRRHGIGRKLLNAIRYHYIF</t>
  </si>
  <si>
    <t>tr|A0A182Y   915 PTELGKLFAESFAGRK    930</t>
  </si>
  <si>
    <t>tr|A0A0P7V7E3|A0A0P7V7E3_9TELE: domain 1 of 1, from 56</t>
  </si>
  <si>
    <t>G++R++v s  RRqg+A +L++    +f++</t>
  </si>
  <si>
    <t>tr|A0A0P7V   567    ICGVSRIWVFSLMRRQGVATRLVDTVRTSFMY</t>
  </si>
  <si>
    <t>tr|A0A0P7V   612 PTPDGKLFATKYCGTP    627</t>
  </si>
  <si>
    <t>tr|A0A087Y972|A0A087Y972_POEFO: domain 1 of 1, from 58</t>
  </si>
  <si>
    <t>tr|A0A087Y   580    LCGISRIWVFSLARRQAIATRMLDTVRSTFMY</t>
  </si>
  <si>
    <t>tr|A0A087Y   625 PTPDGKLFATKYCNTP    640</t>
  </si>
  <si>
    <t>sp|Q6FQ55|ECO1_CANGA: domain 1 of 1, from 189 to 249:</t>
  </si>
  <si>
    <t>+lGi+R++v  ++R +giA+kLL+AA  ++i</t>
  </si>
  <si>
    <t>sp|Q6FQ55|   189    TLGISRIWVCRAQRGKGIAEKLLDAARISAIP</t>
  </si>
  <si>
    <t>P  +G    k + + +</t>
  </si>
  <si>
    <t>sp|Q6FQ55|   234 PSDSGGKLAKKYNGVK    249</t>
  </si>
  <si>
    <t>tr|A0A0W0CZV7|A0A0W0CZV7_CANGB: domain 1 of 1, from 18</t>
  </si>
  <si>
    <t>tr|A0A0W0C   189    TLGISRIWVCRAQRGKGIAEKLLDAARISAIP</t>
  </si>
  <si>
    <t>tr|A0A0W0C   234 PSDSGGKLAKKYNGVK    249</t>
  </si>
  <si>
    <t>tr|A0A1A9Z3L4|A0A1A9Z3L4_GLOPL: domain 1 of 1, from 90</t>
  </si>
  <si>
    <t>G++R++vs+ hRR+ +A+kLL A     i+</t>
  </si>
  <si>
    <t>tr|A0A1A9Z   904    KCGVSRIWVSPLHRRMHVAAKLLRAVQINTIF</t>
  </si>
  <si>
    <t>tr|A0A1A9Z   949 PTVMGKLFIQKVTKME    964</t>
  </si>
  <si>
    <t>tr|X1WEK0|X1WEK0_DANRE: domain 1 of 1, from 857 to 917</t>
  </si>
  <si>
    <t>tr|X1WEK0|   857    LCGISRIWVFSMMRRRGIASRMIECLRNNFIY</t>
  </si>
  <si>
    <t>tr|X1WEK0|   902 PTPDGKLFATHYCGTS    917</t>
  </si>
  <si>
    <t>tr|E7FA81|E7FA81_DANRE: domain 1 of 1, from 859 to 919</t>
  </si>
  <si>
    <t>tr|E7FA81|   859    LCGISRIWVFSMMRRRGIASRMIECLRNNFIY</t>
  </si>
  <si>
    <t>tr|E7FA81|   904 PTPDGKLFATHYCGTS    919</t>
  </si>
  <si>
    <t>tr|A0A182T3L3|A0A182T3L3_9DIPT: domain 1 of 1, from 24</t>
  </si>
  <si>
    <t>Gi+Rl+v++  RR gi +kLL+     +i+</t>
  </si>
  <si>
    <t>tr|A0A182T   245    KCGISRLWVAPKYRRHGIGRKLLNSVRYHYIF</t>
  </si>
  <si>
    <t>tr|A0A182T   290 PTEMGKLFAESFAGRK    305</t>
  </si>
  <si>
    <t>tr|A0A067C8X1|A0A067C8X1_SAPPC: domain 1 of 1, from 18</t>
  </si>
  <si>
    <t>+Gi+ ++v + hRR giA++LL+   + f +</t>
  </si>
  <si>
    <t>tr|A0A067C   184    LVGISHMWVHPRHRREGIAKALLDVVRQKFTY</t>
  </si>
  <si>
    <t>Pt++G    +s+G</t>
  </si>
  <si>
    <t>tr|A0A067C   229 PTADG----MSFGTHY    240</t>
  </si>
  <si>
    <t>tr|W0TB84|W0TB84_KLUMA: domain 1 of 1, from 178 to 238</t>
  </si>
  <si>
    <t>lGi+R++v   +R q iA +LL+ A    i+</t>
  </si>
  <si>
    <t>tr|W0TB84|   178    KLGISRIWVCRNQRNQKIATRLLESARIKSIY</t>
  </si>
  <si>
    <t>P  +G    +s+ + +</t>
  </si>
  <si>
    <t>tr|W0TB84|   223 PSQSGSKLAESYNAVK    238</t>
  </si>
  <si>
    <t>tr|W5AR09|W5AR09_WHEAT: domain 1 of 1, from 240 to 300</t>
  </si>
  <si>
    <t>G   ++v++shRR+giAs+L++AA ++f</t>
  </si>
  <si>
    <t>tr|W5AR09|   240    LCGFRAIWVVPSHRRKGIASQLVDAARKSFCE</t>
  </si>
  <si>
    <t>Pt++Gk+  + + k +</t>
  </si>
  <si>
    <t>tr|W5AR09|   285 PTSEGKELASRYCKTS    300</t>
  </si>
  <si>
    <t>tr|M1BX86|M1BX86_SOLTU: domain 1 of 1, from 287 to 347</t>
  </si>
  <si>
    <t>Gi  ++v++s RR+ iAs LL+A  e+f</t>
  </si>
  <si>
    <t>tr|M1BX86|   287    VCGIRAIWVTPSNRRKHIASYLLDAVRESFCK</t>
  </si>
  <si>
    <t>Pt+aGka ++s+ + +</t>
  </si>
  <si>
    <t>tr|M1BX86|   332 PTSAGKAFISSYTRST    347</t>
  </si>
  <si>
    <t>tr|G3NK86|G3NK86_GASAC: domain 1 of 1, from 97 to 157:</t>
  </si>
  <si>
    <t>Gi+R++v+   RR giAs++L+   + fi+</t>
  </si>
  <si>
    <t>tr|G3NK86|    97    ICGISRIWVVNMMRRRGIASRMLECLRNNFIY</t>
  </si>
  <si>
    <t>tr|G3NK86|   142 PTPDGKLFATHYFGTS    157</t>
  </si>
  <si>
    <t>tr|A0A067KIR4|A0A067KIR4_JATCU: domain 1 of 1, from 29</t>
  </si>
  <si>
    <t>tr|A0A067K   292    ICGIRAVWVTPSNRRKRIASQLLDAVRRSFCM</t>
  </si>
  <si>
    <t>Pt+aGk   +s+ + a</t>
  </si>
  <si>
    <t>tr|A0A067K   337 PTSAGKGLASSFTGTA    352</t>
  </si>
  <si>
    <t>tr|W0VS49|W0VS49_ZYGBA: domain 1 of 1, from 187 to 247</t>
  </si>
  <si>
    <t>+lGi+R++v  ++R  giA kLL+AA +  i+</t>
  </si>
  <si>
    <t>tr|W0VS49|   187    TLGISRIWVCRTQRNCGIATKLLEAARANTIY</t>
  </si>
  <si>
    <t>tr|W0VS49|   232 PTDSGGKLASHYNGVK    247</t>
  </si>
  <si>
    <t>tr|A0A099NXU0|A0A099NXU0_PICKU: domain 1 of 1, from 18</t>
  </si>
  <si>
    <t>+Gi+R++v +  RR  +A ++L+A     ++</t>
  </si>
  <si>
    <t>tr|A0A099N   186    SIGISRIYVCPKYRRHHLAMAMLDAVLCHSLY</t>
  </si>
  <si>
    <t>P gaG   lk W +++</t>
  </si>
  <si>
    <t>tr|A0A099N   231 PSGAGTLLLKKWYNNS    246</t>
  </si>
  <si>
    <t>tr|A0A060WBV7|A0A060WBV7_ONCMY: domain 1 of 1, from 61</t>
  </si>
  <si>
    <t>G++R++v s  RR+giA ++L+   ++f++</t>
  </si>
  <si>
    <t>tr|A0A060W   615    ICGVSRIWVFSLARRKGIATRMLDTVRNSFVY</t>
  </si>
  <si>
    <t>tr|A0A060W   660 PTPDGKLFATKYCEKP    675</t>
  </si>
  <si>
    <t>tr|A0A1L8GCA5|A0A1L8GCA5_XENLA: domain 1 of 1, from 63</t>
  </si>
  <si>
    <t>Gi+R++v +  RR++iAs++++A  ++fi+</t>
  </si>
  <si>
    <t>tr|A0A1L8G   638    LCGISRIWVFALMRRKAIASRMVDAVRSSFIY</t>
  </si>
  <si>
    <t>Pt +Gk   +++ k</t>
  </si>
  <si>
    <t>tr|A0A1L8G   683 PTPDGKLFASTYCKVP    698</t>
  </si>
  <si>
    <t>tr|A0A177UGN0|A0A177UGN0_9BASI: domain 1 of 1, from 16</t>
  </si>
  <si>
    <t>p+G+ R+ v+++ RR  iA +LL+A  e  ++</t>
  </si>
  <si>
    <t>tr|A0A177U  1662    PIGLHRIHVVPALRRSRIALTLLDAILEHGVY</t>
  </si>
  <si>
    <t>kGevAFtqPtgaGkavlksWGkga&lt;-*</t>
  </si>
  <si>
    <t>G vAF+qPt +Gk    +W + +</t>
  </si>
  <si>
    <t>tr|A0A177U  1709 AGVVAFSQPTQSGKRLADAWVGTE    1732</t>
  </si>
  <si>
    <t>tr|A0A177V985|A0A177V985_9BASI: domain 1 of 1, from 16</t>
  </si>
  <si>
    <t>tr|A0A177V  1647    PIGLHRIHVVPALRRSRIALTLLDAILEHGVY</t>
  </si>
  <si>
    <t>tr|A0A177V  1694 AGVVAFSQPTQSGKRLADAWVGTE    1717</t>
  </si>
  <si>
    <t>tr|F6WCQ3|F6WCQ3_MONDO: domain 1 of 1, from 541 to 601</t>
  </si>
  <si>
    <t>i+R++v s  RR+giA++L++   + f++</t>
  </si>
  <si>
    <t>tr|F6WCQ3|   541    LCDISRIWVFSLMRRKGIARRLVDTVRNWFMF</t>
  </si>
  <si>
    <t>tr|F6WCQ3|   586 PTPDGKAFATKYCNTP    601</t>
  </si>
  <si>
    <t>tr|B9T2S8|B9T2S8_RICCO: domain 1 of 1, from 296 to 356</t>
  </si>
  <si>
    <t>Gi  ++v++s RR+ iAs+LL+A    f +</t>
  </si>
  <si>
    <t>tr|B9T2S8|   296    ICGIRAIWVTPSNRRKHIASQLLDAVRINFCM</t>
  </si>
  <si>
    <t>tr|B9T2S8|   341 PTAAGKALASSYTGTS    356</t>
  </si>
  <si>
    <t>tr|A0A1Q3EY59|A0A1Q3EY59_CULTA: domain 1 of 1, from 77</t>
  </si>
  <si>
    <t>Gi+R++vs+  R  giA++LLs   + f++</t>
  </si>
  <si>
    <t>tr|A0A1Q3E   778    RCGISRIWVSPRYRGNGIARTLLSVTRSHFVF</t>
  </si>
  <si>
    <t>Pt aGk   +s  +++</t>
  </si>
  <si>
    <t>tr|A0A1Q3E   823 PTEAGKRLAESVTGRK    838</t>
  </si>
  <si>
    <t>tr|A0A1Q3EXX9|A0A1Q3EXX9_CULTA: domain 1 of 1, from 76</t>
  </si>
  <si>
    <t>tr|A0A1Q3E   764    RCGISRIWVSPRYRGNGIARTLLSVTRSHFVF</t>
  </si>
  <si>
    <t>tr|A0A1Q3E   809 PTEAGKRLAESVTGRK    824</t>
  </si>
  <si>
    <t>tr|A0A1Q3EYE8|A0A1Q3EYE8_CULTA: domain 1 of 1, from 76</t>
  </si>
  <si>
    <t>tr|A0A1Q3E   765    RCGISRIWVSPRYRGNGIARTLLSVTRSHFVF</t>
  </si>
  <si>
    <t>tr|A0A1Q3E   810 PTEAGKRLAESVTGRK    825</t>
  </si>
  <si>
    <t>tr|A0A1S3Q8I2|A0A1S3Q8I2_SALSA: domain 1 of 1, from 19</t>
  </si>
  <si>
    <t>tr|A0A1S3Q  1904    LCGISRIWVFSMMRRTGIASRMIESLRNNFIY</t>
  </si>
  <si>
    <t>tr|A0A1S3Q  1949 PTPDGKLFATHYCGTS    1964</t>
  </si>
  <si>
    <t>tr|A0A1S3QA56|A0A1S3QA56_SALSA: domain 1 of 1, from 18</t>
  </si>
  <si>
    <t>tr|A0A1S3Q  1853    LCGISRIWVFSMMRRTGIASRMIESLRNNFIY</t>
  </si>
  <si>
    <t>tr|A0A1S3Q  1898 PTPDGKLFATHYCGTS    1913</t>
  </si>
  <si>
    <t>tr|A0A1S3Q8I8|A0A1S3Q8I8_SALSA: domain 1 of 1, from 18</t>
  </si>
  <si>
    <t>tr|A0A1S3Q  1850    LCGISRIWVFSMMRRTGIASRMIESLRNNFIY</t>
  </si>
  <si>
    <t>tr|A0A1S3Q  1895 PTPDGKLFATHYCGTS    1910</t>
  </si>
  <si>
    <t>tr|A0A1S3Q8I5|A0A1S3Q8I5_SALSA: domain 1 of 1, from 18</t>
  </si>
  <si>
    <t>tr|A0A1S3Q8L4|A0A1S3Q8L4_SALSA: domain 1 of 1, from 18</t>
  </si>
  <si>
    <t>tr|A0A1S3Q8R3|A0A1S3Q8R3_SALSA: domain 1 of 1, from 17</t>
  </si>
  <si>
    <t>tr|A0A1S3Q  1749    LCGISRIWVFSMMRRTGIASRMIESLRNNFIY</t>
  </si>
  <si>
    <t>tr|A0A1S3Q  1794 PTPDGKLFATHYCGTS    1809</t>
  </si>
  <si>
    <t>tr|A0A1S3Q8Q8|A0A1S3Q8Q8_SALSA: domain 1 of 1, from 18</t>
  </si>
  <si>
    <t>tr|A0A1S3Q  1854    LCGISRIWVFSMMRRTGIASRMIESLRNNFIY</t>
  </si>
  <si>
    <t>tr|A0A1S3Q  1899 PTPDGKLFATHYCGTS    1914</t>
  </si>
  <si>
    <t>tr|A0A1E1WX75|A0A1E1WX75_9ACAR: domain 1 of 1, from 10</t>
  </si>
  <si>
    <t>Gi+R++ ++  RR+ +As+LL+     f +</t>
  </si>
  <si>
    <t>tr|A0A1E1W   107    VCGISRIWTAPFYRRKRVASRLLDRLRINFSF</t>
  </si>
  <si>
    <t>Pt +G++   ++ ++</t>
  </si>
  <si>
    <t>tr|A0A1E1W   152 PTLMGRELAAAYSQND    167</t>
  </si>
  <si>
    <t>tr|A0A067RNT1|A0A067RNT1_ZOONE: domain 1 of 1, from 38</t>
  </si>
  <si>
    <t>Gi+R++v+  hRR+ iAs++++   ++fih</t>
  </si>
  <si>
    <t>tr|A0A067R   381    KCGISRVWVAKNHRRKKIASRIMDCLRSSFIH</t>
  </si>
  <si>
    <t>Pt +Gka  + + + +</t>
  </si>
  <si>
    <t>tr|A0A067R   426 PTIDGKAFAEKYTGTM    441</t>
  </si>
  <si>
    <t>tr|A0A177UQ10|A0A177UQ10_9BASI: domain 1 of 1, from 16</t>
  </si>
  <si>
    <t>p+G+ R+ v++  RR giA  LL+A  e  ++</t>
  </si>
  <si>
    <t>tr|A0A177U  1647    PIGLHRIHVVPNLRRSGIAFLLLDAVLEHGVY</t>
  </si>
  <si>
    <t>G vAF+qPt +Gk   ++W ++</t>
  </si>
  <si>
    <t>tr|A0A177U  1694 GVVAFSQPTQSGKRLAEAWLAKG    1716</t>
  </si>
  <si>
    <t>tr|A0A177TXG0|A0A177TXG0_9BASI: domain 1 of 1, from 16</t>
  </si>
  <si>
    <t>tr|A0A177T  1646    PIGLHRIHVVPNLRRSGIAFLLLDAVLEHGVY</t>
  </si>
  <si>
    <t>tr|A0A177T  1693 GVVAFSQPTQSGKRLAEAWLAKG    1715</t>
  </si>
  <si>
    <t>tr|A0A0M5J3Q3|A0A0M5J3Q3_DROBS: domain 1 of 1, from 76</t>
  </si>
  <si>
    <t>G++R++v++ +RR giA kLL    +  i+</t>
  </si>
  <si>
    <t>tr|A0A0M5J   766    SCGVSRIWVTPLQRRRGIATKLLRVVQSQTIL</t>
  </si>
  <si>
    <t>Pt aG+a  + + +++</t>
  </si>
  <si>
    <t>tr|A0A0M5J   811 PTDAGRALAQHFTQQE    826</t>
  </si>
  <si>
    <t>tr|D7FTU4|D7FTU4_ECTSI: domain 1 of 1, from 795 to 855</t>
  </si>
  <si>
    <t>+Gi  ++v    RRqg+A +L++   e +++</t>
  </si>
  <si>
    <t>tr|D7FTU4|   795    VVGILQVWVHERSRRQGVATRLVDTVREKMVY</t>
  </si>
  <si>
    <t>Pt +G+a  + + +g+</t>
  </si>
  <si>
    <t>tr|D7FTU4|   840 PTREGQAFATRYTGGK    855</t>
  </si>
  <si>
    <t>tr|A0A1S3NDE8|A0A1S3NDE8_SALSA: domain 1 of 1, from 17</t>
  </si>
  <si>
    <t>tr|A0A1S3N  1750    LCGISRIWVFSMMRRRGIASRMIECLRNNFIY</t>
  </si>
  <si>
    <t>tr|A0A1S3N  1795 PTPDGKLFASHYCGTS    1810</t>
  </si>
  <si>
    <t>tr|A0A1S3NDR1|A0A1S3NDR1_SALSA: domain 1 of 1, from 15</t>
  </si>
  <si>
    <t>tr|A0A1S3N  1532    LCGISRIWVFSMMRRRGIASRMIECLRNNFIY</t>
  </si>
  <si>
    <t>tr|A0A1S3N  1577 PTPDGKLFASHYCGTS    1592</t>
  </si>
  <si>
    <t>tr|B3NFF2|B3NFF2_DROER: domain 1 of 1, from 971 to 103</t>
  </si>
  <si>
    <t>G++R++vs+ +RR giAskLL       i+</t>
  </si>
  <si>
    <t>tr|B3NFF2|   971    SCGVSRIWVSPLQRRSGIASKLLRVVQCHTIL</t>
  </si>
  <si>
    <t>Pt +G+a  + + +</t>
  </si>
  <si>
    <t>tr|B3NFF2|  1016 PTDDGRALARQFTGLD    1031</t>
  </si>
  <si>
    <t>tr|A0A1Q3AI40|A0A1Q3AI40_ZYGRO: domain 1 of 1, from 18</t>
  </si>
  <si>
    <t>lGi+R++v  ++R +giA kLL+AA +  i+</t>
  </si>
  <si>
    <t>tr|A0A1Q3A   185    ILGISRIWVCRTQRNKGIATKLLEAARSNTIY</t>
  </si>
  <si>
    <t>tr|A0A1Q3A   230 PTDSGGKLASHYNGVR    245</t>
  </si>
  <si>
    <t>tr|A0A060W8Z8|A0A060W8Z8_ONCMY: domain 1 of 1, from 13</t>
  </si>
  <si>
    <t>tr|A0A060W  1388    LCGISRIWVFSMMRRTGIASRMIECLRNNFIY</t>
  </si>
  <si>
    <t>tr|A0A060W  1433 PTPDGKLFATHYCGTS    1448</t>
  </si>
  <si>
    <t>tr|T0R3I3|T0R3I3_9STRA: domain 1 of 1, from 184 to 240</t>
  </si>
  <si>
    <t>+G++ ++v + hRR giA++LL+   + f +</t>
  </si>
  <si>
    <t>tr|T0R3I3|   184    LVGVSHMWVHPRHRREGIAKALLDVVRQKFTY</t>
  </si>
  <si>
    <t>Pt++G    +++G++</t>
  </si>
  <si>
    <t>tr|T0R3I3|   229 PTADG----MAFGARY    240</t>
  </si>
  <si>
    <t>tr|Q174V9|Q174V9_AEDAE: domain 1 of 1, from 359 to 419</t>
  </si>
  <si>
    <t>Gi+R++vs+s R  giA++LL+   + f++</t>
  </si>
  <si>
    <t>tr|Q174V9|   359    KCGISRIWVSPSFRGHGIAQTLLTVMRSHFVF</t>
  </si>
  <si>
    <t>Pt aGk   ++  +++</t>
  </si>
  <si>
    <t>tr|Q174V9|   404 PTEAGKRLAETVTGRK    419</t>
  </si>
  <si>
    <t>tr|M3AKK9|M3AKK9_PSEFD: domain 1 of 1, from 184 to 244</t>
  </si>
  <si>
    <t>+Gi+R++ ss+ R qgiA++L++ A +   h</t>
  </si>
  <si>
    <t>tr|M3AKK9|   184    VVGISRIWTSSTVRGQGIAKRLIEVAIKR--H</t>
  </si>
  <si>
    <t>Pt aG    + W ++a</t>
  </si>
  <si>
    <t>tr|M3AKK9|   229 PTDAGAKLARKWYGRA    244</t>
  </si>
  <si>
    <t>tr|W0W457|W0W457_ZYGBA: domain 1 of 1, from 187 to 247</t>
  </si>
  <si>
    <t>tr|W0W457|   187    TLGISRIWVCRTQRNCGIATKLLEAARANTIY</t>
  </si>
  <si>
    <t>tr|W0W457|   232 PTDSGGKLASYYNGVK    247</t>
  </si>
  <si>
    <t>tr|S6EWS0|S6EWS0_ZYGB2: domain 1 of 1, from 187 to 247</t>
  </si>
  <si>
    <t>tr|S6EWS0|   187    TLGISRIWVCRTQRNCGIATKLLEAARANTIY</t>
  </si>
  <si>
    <t>tr|S6EWS0|   232 PTDSGGKLASYYNGVK    247</t>
  </si>
  <si>
    <t>tr|A0A061BB42|A0A061BB42_CYBFA: domain 1 of 1, from 22</t>
  </si>
  <si>
    <t>+Gi R++v+   RRqgiA +LL+A  +  ++</t>
  </si>
  <si>
    <t>tr|A0A061B   223    MVGINRVYVARKYRRQGIALRLLTAVRKNTVY</t>
  </si>
  <si>
    <t>P  +G      + +++</t>
  </si>
  <si>
    <t>tr|A0A061B   268 PSFSGSKLAAKFNARR    283</t>
  </si>
  <si>
    <t>tr|F7EEG8|F7EEG8_ORNAN: domain 1 of 1, from 580 to 640</t>
  </si>
  <si>
    <t>Gi+R++v s  RR+giA +L++   +tf++</t>
  </si>
  <si>
    <t>tr|F7EEG8|   580    LCGISRIWVFSLMRRKGIAGRLVDVVRNTFMY</t>
  </si>
  <si>
    <t>tr|F7EEG8|   625 PTPDGKLFATKYCNTP    640</t>
  </si>
  <si>
    <t>tr|A0A0L0SP22|A0A0L0SP22_ALLMA: domain 1 of 1, from 40</t>
  </si>
  <si>
    <t>Gi+R++v s  RRqg+A +LL+A Ae++</t>
  </si>
  <si>
    <t>tr|A0A0L0S   408    FAGIARVWVDSKSRRQGVATRLLDAVAEAV--</t>
  </si>
  <si>
    <t>Pt+aG a  +s+ + +</t>
  </si>
  <si>
    <t>tr|A0A0L0S   451 PTTAGWALARSYTGDE    466</t>
  </si>
  <si>
    <t>tr|A0A0D2SY66|A0A0D2SY66_GOSRA: domain 1 of 1, from 28</t>
  </si>
  <si>
    <t>Gi  ++v++s RR+giA +LL+A  ++f</t>
  </si>
  <si>
    <t>tr|A0A0D2S   287    VCGIRAIWVTPSNRRKGIATQLLEAVRKSFSK</t>
  </si>
  <si>
    <t>tr|A0A0D2S   332 PSSDGQALASNYIGTR    347</t>
  </si>
  <si>
    <t>tr|B5X1R1|B5X1R1_SALSA: domain 1 of 1, from 562 to 622</t>
  </si>
  <si>
    <t>tr|B5X1R1|   562    ICGVSRIWVFSLARRKGIATRMLDTVRNSFMY</t>
  </si>
  <si>
    <t>tr|B5X1R1|   607 PTPDGKLFATKYCEKP    622</t>
  </si>
  <si>
    <t>tr|A0A1A8KTX0|A0A1A8KTX0_NOTKU: domain 1 of 1, from 14</t>
  </si>
  <si>
    <t>tr|A0A1A8K  1429    ICGISRIWVVSMMRRRGIATRMIECLRNNFIY</t>
  </si>
  <si>
    <t>Pt +Gk   + +   +</t>
  </si>
  <si>
    <t>tr|A0A1A8K  1474 PTPDGKLFAMHYFDTS    1489</t>
  </si>
  <si>
    <t>tr|A0A1A8I1V1|A0A1A8I1V1_NOTKU: domain 1 of 1, from 17</t>
  </si>
  <si>
    <t>tr|A0A1A8I  1752    ICGISRIWVVSMMRRRGIATRMIECLRNNFIY</t>
  </si>
  <si>
    <t>tr|A0A1A8I  1797 PTPDGKLFAMHYFDTS    1812</t>
  </si>
  <si>
    <t>tr|A0A182GX38|A0A182GX38_AEDAL: domain 1 of 1, from 83</t>
  </si>
  <si>
    <t>tr|A0A182G   832    KCGISRIWVSPSFRGHGIAQTLLTVLRSHFVF</t>
  </si>
  <si>
    <t>tr|A0A182G   877 PTEAGKRLAETVTGRK    892</t>
  </si>
  <si>
    <t>tr|A0A182G5A1|A0A182G5A1_AEDAL: domain 1 of 1, from 82</t>
  </si>
  <si>
    <t>tr|A0A182G   822    KCGISRIWVSPSFRGHGIAQTLLTVLRSHFVF</t>
  </si>
  <si>
    <t>tr|A0A182G   867 PTEAGKRLAETVTGRK    882</t>
  </si>
  <si>
    <t>tr|G3HNI8|G3HNI8_CRIGR: domain 1 of 1, from 412 to 472</t>
  </si>
  <si>
    <t>Gi+R++v   +RR+ iA++L++   + f++</t>
  </si>
  <si>
    <t>tr|G3HNI8|   412    ICGISRIWVFRLKRRKRIARRLVDTVRNCFMF</t>
  </si>
  <si>
    <t>tr|G3HNI8|   457 PTPDGKLFATKYCNTP    472</t>
  </si>
  <si>
    <t>tr|A0A093JCJ7|A0A093JCJ7_EURHL: domain 1 of 1, from 19</t>
  </si>
  <si>
    <t>tr|A0A093J   196    ICGVSRIWVFGPRRRKGIARRMVDVVRSTFMY</t>
  </si>
  <si>
    <t>tr|A0A093J   241 PTPDGKLFASKYCQTP    256</t>
  </si>
  <si>
    <t>tr|I3LWR5|I3LWR5_ICTTR: domain 1 of 1, from 537 to 597</t>
  </si>
  <si>
    <t>tr|I3LWR5|   537    VCGISRIWVFRLQRRKRIARRLVDTVRNCFMF</t>
  </si>
  <si>
    <t>tr|I3LWR5|   582 PTPDGKLFATKYCNTP    597</t>
  </si>
  <si>
    <t>tr|B6QT35|B6QT35_TALMQ: domain 1 of 1, from 351 to 412</t>
  </si>
  <si>
    <t>+G++R++   s RR gi   LL+   + fi+</t>
  </si>
  <si>
    <t>tr|B6QT35|   351    IVGVSRIWTCGSARRRGIGMDLLDCVISNFIY</t>
  </si>
  <si>
    <t>Pt +G    +  +G g+</t>
  </si>
  <si>
    <t>tr|B6QT35|   396 PTDSGLRLAECfFGVGE    412</t>
  </si>
  <si>
    <t>tr|A0A093VB83|A0A093VB83_TALMA: domain 1 of 1, from 35</t>
  </si>
  <si>
    <t>tr|A0A093V   351    IVGVSRIWTCGSARRRGIGMDLLDCVISNFIY</t>
  </si>
  <si>
    <t>tr|A0A093V   396 PTDSGLRLAECfFGVGE    412</t>
  </si>
  <si>
    <t>tr|K4AST2|K4AST2_SOLLC: domain 1 of 1, from 287 to 347</t>
  </si>
  <si>
    <t>tr|K4AST2|   287    LCGIRAIWVTPSNRRKHIASYLLDAVRESFCK</t>
  </si>
  <si>
    <t>tr|K4AST2|   332 PTSAGKAFISSYTRSN    347</t>
  </si>
  <si>
    <t>tr|A0A0R3U806|A0A0R3U806_9CEST: domain 1 of 1, from 18</t>
  </si>
  <si>
    <t>*-&gt;pl.GipRlFvssshRRqgiAskLLsAAAetfi</t>
  </si>
  <si>
    <t>pl Gi Rl+v++ hRRqg+  +L++   + fi</t>
  </si>
  <si>
    <t>tr|A0A0R3U   180    PLcGIRRLWVAAKHRRQGVGTTLIDCVLKHFI</t>
  </si>
  <si>
    <t>tr|A0A0R3U   225 EPTANGADFAASFTGRE    241</t>
  </si>
  <si>
    <t>tr|A0A0A1WQ91|A0A0A1WQ91_BACCU: domain 1 of 1, from 89</t>
  </si>
  <si>
    <t>Gi+R++vs+ hRR+ iA kL++A  +  i+</t>
  </si>
  <si>
    <t>tr|A0A0A1W   892    KCGISRIWVSPLHRRLHIATKLINAVQQNTIF</t>
  </si>
  <si>
    <t>+ Pt aG+   +   +</t>
  </si>
  <si>
    <t>tr|A0A0A1W   935 SAPTEAGRKLAQKVTQTD    952</t>
  </si>
  <si>
    <t>tr|A0A1G4MFC4|A0A1G4MFC4_LACFM: domain 1 of 1, from 21</t>
  </si>
  <si>
    <t>lGi+R++v   +R +giA +LL+AA    i+</t>
  </si>
  <si>
    <t>tr|A0A1G4M   216    RLGISRIWVCRKQRGLGIATRLLEAARLHSIL</t>
  </si>
  <si>
    <t>P  +G    k++</t>
  </si>
  <si>
    <t>tr|A0A1G4M   261 PSESGAKLAKTYNSVL    276</t>
  </si>
  <si>
    <t>tr|A0A0Q9X1F5|A0A0Q9X1F5_DROWI: domain 1 of 1, from 62</t>
  </si>
  <si>
    <t>Gi+R++vs+ +RRqgiA+kL+ A     i+</t>
  </si>
  <si>
    <t>tr|A0A0Q9X   624    SCGISRIWVSPLQRRQGIARKLMRAVQCHTIL</t>
  </si>
  <si>
    <t>Pt +G+a  +   ++</t>
  </si>
  <si>
    <t>tr|A0A0Q9X   669 PTDDGRALARYITQND    684</t>
  </si>
  <si>
    <t>tr|G3BE13|G3BE13_CANTC: domain 1 of 1, from 188 to 248</t>
  </si>
  <si>
    <t>lG++R++v++  RR giAs+LL+      ++</t>
  </si>
  <si>
    <t>tr|G3BE13|   188    KLGVSRIWVAPLWRRYGIASRLLEIVLTNSVY</t>
  </si>
  <si>
    <t>P ++G   ++ + + +</t>
  </si>
  <si>
    <t>tr|G3BE13|   233 PSTNGGLLVQKFNGIV    248</t>
  </si>
  <si>
    <t>tr|A0A183AJI6|A0A183AJI6_9TREM: domain 1 of 1, from 12</t>
  </si>
  <si>
    <t>pl G+ Rl+vs+  RR+g+A +LL+   + +i</t>
  </si>
  <si>
    <t>tr|A0A183A   121    PLcGVRRLWVSAKYRRKGVATRLLTCVLSNLI</t>
  </si>
  <si>
    <t>Pt++G     ++ +++</t>
  </si>
  <si>
    <t>tr|A0A183A   166 EPTASGADFAVAFTGRE    182</t>
  </si>
  <si>
    <t>tr|F0WGL6|F0WGL6_9STRA: domain 1 of 1, from 184 to 244</t>
  </si>
  <si>
    <t>+Gi  ++  +s RR g+A kL++A  +t+i+</t>
  </si>
  <si>
    <t>tr|F0WGL6|   184    HVGICQMWTHPSYRRIGVATKLIDAVRDTLIY</t>
  </si>
  <si>
    <t>Pt +G a  + +   +</t>
  </si>
  <si>
    <t>tr|F0WGL6|   229 PTIDGFAFASKYVSPH    244</t>
  </si>
  <si>
    <t>tr|K4B3P6|K4B3P6_SOLLC: domain 1 of 1, from 263 to 323</t>
  </si>
  <si>
    <t>Gi  ++v++s RR+ iAs LL+AA etf</t>
  </si>
  <si>
    <t>tr|K4B3P6|   263    LCGIRAIWVTPSNRRKHIASYLLDAARETFCK</t>
  </si>
  <si>
    <t>Pt  G+a ++s+ + +</t>
  </si>
  <si>
    <t>tr|K4B3P6|   308 PTLVGRAFISSYINSH    323</t>
  </si>
  <si>
    <t>tr|A0A1S2ZCM4|A0A1S2ZCM4_ERIEU: domain 1 of 1, from 51</t>
  </si>
  <si>
    <t>tr|A0A1S2Z   516    VCGISRIWVFRLKRRKRIARRLVDTVRNCFMF</t>
  </si>
  <si>
    <t>tr|A0A1S2Z   561 PTPDGKLFATKYCNTP    576</t>
  </si>
  <si>
    <t>tr|A0A060WDR1|A0A060WDR1_ONCMY: domain 1 of 1, from 73</t>
  </si>
  <si>
    <t>tr|A0A060W   734    ICGVSRIWVFSLARRKGIATRMLDTVRNSFMY</t>
  </si>
  <si>
    <t>tr|A0A060W   779 PTPDGKLFATKYCETP    794</t>
  </si>
  <si>
    <t>tr|A0A1E5RZN0|A0A1E5RZN0_9ASCO: domain 1 of 1, from 20</t>
  </si>
  <si>
    <t>G++R++vs   RR giA kLL+ A ++f +</t>
  </si>
  <si>
    <t>tr|A0A1E5R   206    LAGVSRIWVSKQYRRNGIALKLLETARRSFCF</t>
  </si>
  <si>
    <t>P  +G    k +</t>
  </si>
  <si>
    <t>tr|A0A1E5R   251 PSESGSKTAKKFNSVL    266</t>
  </si>
  <si>
    <t>tr|M8AX61|M8AX61_AEGTA: domain 1 of 1, from 240 to 300</t>
  </si>
  <si>
    <t>G   ++v++s+RR+giAs+L++AA ++f</t>
  </si>
  <si>
    <t>tr|M8AX61|   240    LCGFRAIWVVPSRRRKGIASQLVDAARKSFCE</t>
  </si>
  <si>
    <t>Pt++Gk+  +++ k +</t>
  </si>
  <si>
    <t>tr|M8AX61|   285 PTSEGKELASTYCKTS    300</t>
  </si>
  <si>
    <t>tr|A0A1D5UJY1|A0A1D5UJY1_WHEAT: domain 1 of 1, from 24</t>
  </si>
  <si>
    <t>tr|A0A1D5U   240    LCGFRAIWVVPSRRRKGIASQLVDAARKSFCE</t>
  </si>
  <si>
    <t>tr|A0A1D5U   285 PTSEGKELASTYCKTS    300</t>
  </si>
  <si>
    <t>tr|A0A034VZM9|A0A034VZM9_BACDO: domain 1 of 1, from 88</t>
  </si>
  <si>
    <t>tr|A0A034V   888    KCGISRIWVSPLHRRLHIATKLINAVQQNTIF</t>
  </si>
  <si>
    <t>tr|A0A034V   931 SAPTEAGRKLAQKVTQID    948</t>
  </si>
  <si>
    <t>tr|A0A0K8W6M7|A0A0K8W6M7_BACLA: domain 1 of 1, from 89</t>
  </si>
  <si>
    <t>tr|A0A0K8W   892    KCGISRIWVSPLHRRLHIATKLINAVQQNTIF</t>
  </si>
  <si>
    <t>tr|A0A0K8W   935 SAPTEAGRKLAQKVTQID    952</t>
  </si>
  <si>
    <t>tr|B3M570|B3M570_DROAN: domain 1 of 1, from 874 to 934</t>
  </si>
  <si>
    <t>G++R++vs+ hRR giAskLL A     ++</t>
  </si>
  <si>
    <t>tr|B3M570|   874    SCGVSRIWVSPLHRRSGIASKLLRAVQYHTVL</t>
  </si>
  <si>
    <t>Pt +G+a  +   +</t>
  </si>
  <si>
    <t>tr|B3M570|   919 PTDDGRALARHVTGLD    934</t>
  </si>
  <si>
    <t>tr|M7Z709|M7Z709_TRIUA: domain 1 of 1, from 241 to 301</t>
  </si>
  <si>
    <t>tr|M7Z709|   241    LCGFRAIWVVPSHRRKGIASQLVDAARKSFCE</t>
  </si>
  <si>
    <t>Pt++Gk+  +   k +</t>
  </si>
  <si>
    <t>tr|M7Z709|   286 PTSEGKELASRCCKTS    301</t>
  </si>
  <si>
    <t>tr|G1SY73|G1SY73_RABIT: domain 1 of 1, from 540 to 600</t>
  </si>
  <si>
    <t>tr|G1SY73|   540    VCGISRIWVFRLKRRKRIARRLVDTVRNCFMF</t>
  </si>
  <si>
    <t>tr|G1SY73|   585 PTPDGKLFATKYCNTP    600</t>
  </si>
  <si>
    <t>tr|G3X238|G3X238_SARHA: domain 1 of 1, from 445 to 505</t>
  </si>
  <si>
    <t>Gi+R++v    RR+giA++L++   + f++</t>
  </si>
  <si>
    <t>tr|G3X238|   445    LCGISRIWVFNLMRRKGIARRLVDTLRNYFMF</t>
  </si>
  <si>
    <t>tr|G3X238|   490 PTPDGKLFATKYCNTP    505</t>
  </si>
  <si>
    <t>tr|G3X237|G3X237_SARHA: domain 1 of 1, from 556 to 616</t>
  </si>
  <si>
    <t>tr|G3X237|   556    LCGISRIWVFNLMRRKGIARRLVDTLRNYFMF</t>
  </si>
  <si>
    <t>tr|G3X237|   601 PTPDGKLFATKYCNTP    616</t>
  </si>
  <si>
    <t>tr|G5BTS0|G5BTS0_HETGA: domain 1 of 1, from 716 to 776</t>
  </si>
  <si>
    <t>Gi+R++v s  RRq iAs++++   + fi+</t>
  </si>
  <si>
    <t>tr|G5BTS0|   716    ICGISRIWVFSMMRRQKIASRMIECLRSNFIY</t>
  </si>
  <si>
    <t>tr|G5BTS0|   761 PTPDGKLFATQYCGTG    776</t>
  </si>
  <si>
    <t>tr|A0A0P6K3T8|A0A0P6K3T8_HETGA: domain 1 of 1, from 76</t>
  </si>
  <si>
    <t>tr|A0A0P6K   764    ICGISRIWVFSMMRRQKIASRMIECLRSNFIY</t>
  </si>
  <si>
    <t>tr|A0A0P6K   809 PTPDGKLFATQYCGTG    824</t>
  </si>
  <si>
    <t>tr|A0A093FS39|A0A093FS39_GAVST: domain 1 of 1, from 47</t>
  </si>
  <si>
    <t>tr|A0A093F   471    VCGISRIWVFGPKRGKGIARRMVDVVRSTFMY</t>
  </si>
  <si>
    <t>tr|A0A093F   516 PTPDGKLFATKYCQTP    531</t>
  </si>
  <si>
    <t>tr|T2MCU2|T2MCU2_HYDVU: domain 1 of 1, from 420 to 480</t>
  </si>
  <si>
    <t>Gi+R++v s  RRq iA ++++   + f++</t>
  </si>
  <si>
    <t>tr|T2MCU2|   420    VCGISRIWVFSQNRRQNIATRIVDCIRHNFLY</t>
  </si>
  <si>
    <t>Pt +G+   + + +</t>
  </si>
  <si>
    <t>tr|T2MCU2|   465 PTPDGRIFAEKYIEDP    480</t>
  </si>
  <si>
    <t>sp|Q8CIB9|ESCO2_MOUSE: domain 1 of 1, from 523 to 583:</t>
  </si>
  <si>
    <t>sp|Q8CIB9|   523    ICGISRIWVFRLKRRKRIARRLVDTVRNCFMF</t>
  </si>
  <si>
    <t>sp|Q8CIB9|   568 PTPDGKLFATKYCNTP    583</t>
  </si>
  <si>
    <t>tr|A0A091E410|A0A091E410_FUKDA: domain 1 of 1, from 53</t>
  </si>
  <si>
    <t>tr|A0A091E   536    VCGISRIWVFKLKRRKRIARRLVDSLRNCFMF</t>
  </si>
  <si>
    <t>tr|A0A091E   581 PTPDGKLFATKYCNTP    596</t>
  </si>
  <si>
    <t>tr|S4NNJ0|S4NNJ0_9NEOP: domain 1 of 1, from 26 to 86:</t>
  </si>
  <si>
    <t>G++R++   s RR+giA +LL+ A ++++h</t>
  </si>
  <si>
    <t>tr|S4NNJ0|    26    KCGVSRIWTHKSFRRKGIAVRLLECARASLLH</t>
  </si>
  <si>
    <t>Pt aGk   +++ +</t>
  </si>
  <si>
    <t>tr|S4NNJ0|    71 PTPAGKGLATTYCGTP    86</t>
  </si>
  <si>
    <t>tr|H0VHS3|H0VHS3_CAVPO: domain 1 of 1, from 169 to 229</t>
  </si>
  <si>
    <t>tr|H0VHS3|   169    VCGISRIWVFKLKRRKCIARRLVDTLRNCFMF</t>
  </si>
  <si>
    <t>tr|H0VHS3|   214 PTPDGKLFATKYRNTP    229</t>
  </si>
  <si>
    <t>tr|C5E1R1|C5E1R1_ZYGRC: domain 1 of 1, from 185 to 245</t>
  </si>
  <si>
    <t>lG++R++v  ++R +giA kLL+AA +  i+</t>
  </si>
  <si>
    <t>tr|C5E1R1|   185    ILGVSRIWVCRTQRNKGIATKLLEAARSNTIY</t>
  </si>
  <si>
    <t>tr|C5E1R1|   230 PTDSGGKLASHYNGVR    245</t>
  </si>
  <si>
    <t>tr|A0A1Q3A4H8|A0A1Q3A4H8_ZYGRO: domain 1 of 1, from 18</t>
  </si>
  <si>
    <t>tr|A0A1Q3A   185    ILGVSRIWVCRTQRNKGIATKLLEAARSNTIY</t>
  </si>
  <si>
    <t>tr|U9UR48|U9UR48_RHIID: domain 1 of 1, from 319 to 377</t>
  </si>
  <si>
    <t>+ Gi+Rl+v    RR+ + ++     A+ fi+</t>
  </si>
  <si>
    <t>tr|U9UR48|   319    ACGISRLWVKRDYRRKKLRQNYW--IAKNFIY</t>
  </si>
  <si>
    <t>tr|U9UR48|   362 PSGDGKAFASQYTGTR    377</t>
  </si>
  <si>
    <t>tr|A0A0P6JDK7|A0A0P6JDK7_HETGA: domain 1 of 1, from 54</t>
  </si>
  <si>
    <t>tr|A0A0P6J   547    VCGISRIWVFKLKRRKRIARRLVDTLRNCFMF</t>
  </si>
  <si>
    <t>tr|A0A0P6J   592 PTPDGKLFATKYCNTP    607</t>
  </si>
  <si>
    <t>tr|G5BY85|G5BY85_HETGA: domain 1 of 1, from 422 to 482</t>
  </si>
  <si>
    <t>tr|G5BY85|   422    VCGISRIWVFKLKRRKRIARRLVDTLRNCFMF</t>
  </si>
  <si>
    <t>tr|G5BY85|   467 PTPDGKLFATKYCNTP    482</t>
  </si>
  <si>
    <t>tr|H0WAG7|H0WAG7_CAVPO: domain 1 of 1, from 531 to 591</t>
  </si>
  <si>
    <t>tr|H0WAG7|   531    VCGISRIWVFKLKRRKRIARRLVDTLRNCFMF</t>
  </si>
  <si>
    <t>tr|H0WAG7|   576 PTPDGKLFATKYCNTP    591</t>
  </si>
  <si>
    <t>tr|A0A0F4GUP6|A0A0F4GUP6_9PEZI: domain 1 of 1, from 31</t>
  </si>
  <si>
    <t>*-&gt;plGipRlFvssshRRqgiAskLLsAA.....A</t>
  </si>
  <si>
    <t>lGi+R++ s+ hR qgiA +LL+ A ++++A</t>
  </si>
  <si>
    <t>tr|A0A0F4G   315    VLGISRIWTSPMHRGQGIAMALLDTAverhnA</t>
  </si>
  <si>
    <t>..kGevAFtqPtgaGkavlksWGkga&lt;-*</t>
  </si>
  <si>
    <t>++k +vAF+qPt +G    + W ++</t>
  </si>
  <si>
    <t>tr|A0A0F4G   362 esKAQVAFSQPTESGAKLARKWTGRL    387</t>
  </si>
  <si>
    <t>tr|A0A067FTD5|A0A067FTD5_CITSI: domain 1 of 1, from 99</t>
  </si>
  <si>
    <t>to 159</t>
  </si>
  <si>
    <t>Gi  ++v++s RR+giAs LL+A  ++f</t>
  </si>
  <si>
    <t>tr|A0A067F    99    VCGIRAIWVTPSNRRKGIASLLLDAVRRSFCG</t>
  </si>
  <si>
    <t>P +aGka  + + + a</t>
  </si>
  <si>
    <t>tr|A0A067F   144 PSSAGKALASNYFGTA    159</t>
  </si>
  <si>
    <t>tr|V4SRH6|V4SRH6_9ROSI: domain 1 of 1, from 274 to 334</t>
  </si>
  <si>
    <t>tr|V4SRH6|   274    VCGIRAIWVTPSNRRKGIASLLLDAVRRSFCG</t>
  </si>
  <si>
    <t>tr|V4SRH6|   319 PSSAGKALASNYFGTA    334</t>
  </si>
  <si>
    <t>tr|A0A1D5U076|A0A1D5U076_WHEAT: domain 1 of 1, from 24</t>
  </si>
  <si>
    <t>tr|B4HAU0|B4HAU0_DROPE: domain 1 of 1, from 319 to 379</t>
  </si>
  <si>
    <t>G++R++vs+  RRqgiAskL+    +  i+</t>
  </si>
  <si>
    <t>tr|B4HAU0|   319    SCGVSRIWVSPLNRRQGIASKLMRTVQSHTIL</t>
  </si>
  <si>
    <t>tr|B4HAU0|   364 PTDDGRALARHITRTD    379</t>
  </si>
  <si>
    <t>tr|Q29E75|Q29E75_DROPS: domain 1 of 1, from 803 to 863</t>
  </si>
  <si>
    <t>tr|Q29E75|   803    SCGVSRIWVSPLNRRQGIASKLMRTVQSHTIL</t>
  </si>
  <si>
    <t>tr|Q29E75|   848 PTDDGRALARHITRTD    863</t>
  </si>
  <si>
    <t>tr|A0A091D4V0|A0A091D4V0_FUKDA: domain 1 of 1, from 75</t>
  </si>
  <si>
    <t>tr|A0A091D   756    ICGISRIWVFSMMRRQRIASRMIECLRSNFIY</t>
  </si>
  <si>
    <t>tr|A0A091D   801 PTPDGKLFATQYCGTG    816</t>
  </si>
  <si>
    <t>tr|H0X5M0|H0X5M0_OTOGA: domain 1 of 1, from 536 to 596</t>
  </si>
  <si>
    <t>tr|H0X5M0|   536    VCGISRIWVFKLKRRKRIARRLVDTLRNCFMF</t>
  </si>
  <si>
    <t>tr|H0X5M0|   581 PTPDGKLFATKYCNTP    596</t>
  </si>
  <si>
    <t>tr|W5PZN9|W5PZN9_SHEEP: domain 1 of 1, from 665 to 725</t>
  </si>
  <si>
    <t>tr|W5PZN9|   665    VCGISRIWVFRLKRRKRIARRLVDTLRNCFMF</t>
  </si>
  <si>
    <t>tr|W5PZN9|   710 PTPDGKLFATKYCNTP    725</t>
  </si>
  <si>
    <t>tr|L8IA00|L8IA00_9CETA: domain 1 of 1, from 522 to 582</t>
  </si>
  <si>
    <t>tr|L8IA00|   522    VCGISRIWVFRLKRRKRIARRLVDTLRNCFMF</t>
  </si>
  <si>
    <t>tr|L8IA00|   567 PTPDGKLFATKYCNTP    582</t>
  </si>
  <si>
    <t>tr|F6PHB0|F6PHB0_HORSE: domain 1 of 1, from 541 to 601</t>
  </si>
  <si>
    <t>tr|F6PHB0|   541    VCGISRIWVFRLKRRKRIARRLVDTLRNCFMF</t>
  </si>
  <si>
    <t>tr|F6PHB0|   586 PTPDGKLFATKYCNTP    601</t>
  </si>
  <si>
    <t>tr|A6QNP8|A6QNP8_BOVIN: domain 1 of 1, from 541 to 601</t>
  </si>
  <si>
    <t>tr|A6QNP8|   541    VCGISRIWVFRLKRRKRIARRLVDTLRNCFMF</t>
  </si>
  <si>
    <t>tr|A6QNP8|   586 PTPDGKLFATKYCNTP    601</t>
  </si>
  <si>
    <t>tr|A0A0H4PMF2|A0A0H4PMF2_CAPHI: domain 1 of 1, from 54</t>
  </si>
  <si>
    <t>tr|A0A0H4P   541    VCGISRIWVFRLKRRKRIARRLVDTLRNCFMF</t>
  </si>
  <si>
    <t>tr|A0A0H4P   586 PTPDGKLFATKYCNTP    601</t>
  </si>
  <si>
    <t>tr|G8ZT58|G8ZT58_TORDC: domain 1 of 1, from 192 to 252</t>
  </si>
  <si>
    <t>+Gi+R++v  ++R   iA k+L+AA e  i+</t>
  </si>
  <si>
    <t>tr|G8ZT58|   192    VVGISRIWVCRTERHGKIATKILDAARENTIY</t>
  </si>
  <si>
    <t>tr|G8ZT58|   237 PTDSGGKLASKYNGVR    252</t>
  </si>
  <si>
    <t>tr|F4PCL1|F4PCL1_BATDJ: domain 1 of 1, from 187 to 247</t>
  </si>
  <si>
    <t>Gi+R++vs   RRqgiA +LL+A  + fi+</t>
  </si>
  <si>
    <t>tr|F4PCL1|   187    ICGISRIWVSKLDRRQGIATRLLDAVRHRFIL</t>
  </si>
  <si>
    <t>P +aG+   + + ++</t>
  </si>
  <si>
    <t>tr|F4PCL1|   232 PSSAGRLLANHYFGNP    247</t>
  </si>
  <si>
    <t>tr|B3RRD3|B3RRD3_TRIAD: domain 1 of 1, from 173 to 233</t>
  </si>
  <si>
    <t>G++R++v + hRR  iA ++++   + f++</t>
  </si>
  <si>
    <t>tr|B3RRD3|   173    ICGVSRVWVDARHRRSKIATRMMDCLLNNFVY</t>
  </si>
  <si>
    <t>Pt++G+a  + + + +</t>
  </si>
  <si>
    <t>tr|B3RRD3|   218 PTADGNAFANHYFQST    233</t>
  </si>
  <si>
    <t>tr|H2PPX2|H2PPX2_PONAB: domain 1 of 1, from 531 to 591</t>
  </si>
  <si>
    <t>tr|H2PPX2|   531    VCGISRIWVFRLKRRKRIARRLVDTLRNCFMF</t>
  </si>
  <si>
    <t>tr|H2PPX2|   576 PTPDGKLFATKYCNTP    591</t>
  </si>
  <si>
    <t>tr|M3WKP5|M3WKP5_FELCA: domain 1 of 1, from 533 to 593</t>
  </si>
  <si>
    <t>tr|M3WKP5|   533    VCGISRIWVFRLKRRKRIARRLVDTLRNCFMF</t>
  </si>
  <si>
    <t>tr|M3WKP5|   578 PTPDGKLFATKYCNTP    593</t>
  </si>
  <si>
    <t>tr|A8QZK6|A8QZK6_XENLA: domain 1 of 1, from 633 to 693</t>
  </si>
  <si>
    <t>Gi+R++v +  RR++iAs++++A  ++f++</t>
  </si>
  <si>
    <t>tr|A8QZK6|   633    ICGISRIWVFALMRRKAIASRMVDAVRSSFMY</t>
  </si>
  <si>
    <t>tr|A8QZK6|   678 PTPDGKLFASTYCKVP    693</t>
  </si>
  <si>
    <t>tr|Q4KLP7|Q4KLP7_XENLA: domain 1 of 1, from 571 to 631</t>
  </si>
  <si>
    <t>tr|Q4KLP7|   571    ICGISRIWVFALMRRKAIASRMVDAVRSSFMY</t>
  </si>
  <si>
    <t>tr|Q4KLP7|   616 PTPDGKLFASTYCKVP    631</t>
  </si>
  <si>
    <t>tr|A0A1D5NYS5|A0A1D5NYS5_CHICK: domain 1 of 1, from 18</t>
  </si>
  <si>
    <t>G++R++v    RR giA++L++   +tf++</t>
  </si>
  <si>
    <t>tr|A0A1D5N   181    VCGVSRIWVFGPARRRGIARRLVDVVRSTFMY</t>
  </si>
  <si>
    <t>tr|A0A1D5N   226 PTPDGKQFATEYCQTP    241</t>
  </si>
  <si>
    <t>tr|F1NGQ2|F1NGQ2_CHICK: domain 1 of 1, from 573 to 633</t>
  </si>
  <si>
    <t>tr|F1NGQ2|   573    VCGVSRIWVFGPARRRGIARRLVDVVRSTFMY</t>
  </si>
  <si>
    <t>tr|F1NGQ2|   618 PTPDGKQFATEYCQTP    633</t>
  </si>
  <si>
    <t>tr|G1NMV2|G1NMV2_MELGA: domain 1 of 1, from 522 to 582</t>
  </si>
  <si>
    <t>tr|G1NMV2|   522    VCGVSRIWVFGPARRRGIARRLVDVVRSTFMY</t>
  </si>
  <si>
    <t>tr|G1NMV2|   567 PTPDGKQFATEYCQTP    582</t>
  </si>
  <si>
    <t>tr|E5LEW8|E5LEW8_XENLA: domain 1 of 1, from 895 to 955</t>
  </si>
  <si>
    <t>G++R++v s  RR+ iAs++L+   + fi+</t>
  </si>
  <si>
    <t>tr|E5LEW8|   895    ICGVSRIWVFSMMRRKKIASRMLECLRNNFIY</t>
  </si>
  <si>
    <t>tr|E5LEW8|   940 PTPDGKLFATRYCGTS    955</t>
  </si>
  <si>
    <t>tr|A8QZK7|A8QZK7_XENLA: domain 1 of 1, from 196 to 256</t>
  </si>
  <si>
    <t>tr|A8QZK7|   196    ICGVSRIWVFSMMRRKKIASRMLECLRNNFIY</t>
  </si>
  <si>
    <t>tr|A8QZK7|   241 PTPDGKLFATRYCGTS    256</t>
  </si>
  <si>
    <t>tr|F7ERF6|F7ERF6_XENTR: domain 1 of 1, from 194 to 254</t>
  </si>
  <si>
    <t>tr|F7ERF6|   194    ICGVSRIWVFSMMRRKKIASRMLECLRNNFIY</t>
  </si>
  <si>
    <t>tr|F7ERF6|   239 PTPDGKLFATRYCGTS    254</t>
  </si>
  <si>
    <t>tr|K7FNJ4|K7FNJ4_PELSI: domain 1 of 1, from 944 to 100</t>
  </si>
  <si>
    <t>Gi+R++v s  RR+ iAs++++   + fi+</t>
  </si>
  <si>
    <t>tr|K7FNJ4|   944    ICGISRIWVFSMMRRKKIASRMIECLRSNFIY</t>
  </si>
  <si>
    <t>tr|K7FNJ4|   989 PTPDGKLFATQYCGTS    1004</t>
  </si>
  <si>
    <t>tr|A0A0D9W6R6|A0A0D9W6R6_9ORYZ: domain 1 of 1, from 25</t>
  </si>
  <si>
    <t>G   ++v++s+RR+ i s+L++AA ++f+</t>
  </si>
  <si>
    <t>tr|A0A0D9W   250    LCGFRAIWVVPSRRRMQIGSQLMDAARKSFLE</t>
  </si>
  <si>
    <t>Pt++Gka  +s+ k +</t>
  </si>
  <si>
    <t>tr|A0A0D9W   295 PTSSGKALARSYCKTS    310</t>
  </si>
  <si>
    <t>sp|Q56NI9|ESCO2_HUMAN: domain 1 of 1, from 532 to 592:</t>
  </si>
  <si>
    <t>sp|Q56NI9|   532    VCGISRIWVFRLKRRKRIARRLVDTLRNCFMF</t>
  </si>
  <si>
    <t>sp|Q56NI9|   577 PTPDGKLFATKYCNTP    592</t>
  </si>
  <si>
    <t>tr|H2QVY3|H2QVY3_PANTR: domain 1 of 1, from 532 to 592</t>
  </si>
  <si>
    <t>tr|H2QVY3|   532    VCGISRIWVFRLKRRKRIARRLVDTLRNCFMF</t>
  </si>
  <si>
    <t>tr|H2QVY3|   577 PTPDGKLFATKYCNTP    592</t>
  </si>
  <si>
    <t>tr|A0A0D9RTV4|A0A0D9RTV4_CHLSB: domain 1 of 1, from 53</t>
  </si>
  <si>
    <t>tr|A0A0D9R   531    VCGISRIWVFRLKRRKRIARRLVDTLRNCFMF</t>
  </si>
  <si>
    <t>tr|A0A0D9R   576 PTPDGKLFATKYCNTP    591</t>
  </si>
  <si>
    <t>tr|A0A096MP47|A0A096MP47_PAPAN: domain 1 of 1, from 53</t>
  </si>
  <si>
    <t>tr|A0A096M   531    VCGISRIWVFRLKRRKRIARRLVDTLRNCFMF</t>
  </si>
  <si>
    <t>tr|A0A096M   576 PTPDGKLFATKYCNTP    591</t>
  </si>
  <si>
    <t>tr|F7FUZ4|F7FUZ4_MACMU: domain 1 of 1, from 531 to 591</t>
  </si>
  <si>
    <t>tr|F7FUZ4|   531    VCGISRIWVFRLKRRKRIARRLVDTLRNCFMF</t>
  </si>
  <si>
    <t>tr|F7FUZ4|   576 PTPDGKLFATKYCNTP    591</t>
  </si>
  <si>
    <t>tr|G3SN81|G3SN81_LOXAF: domain 1 of 1, from 549 to 609</t>
  </si>
  <si>
    <t>tr|G3SN81|   549    VCGISRIWVFRLKRRKRIARRLVDTLRNCFMF</t>
  </si>
  <si>
    <t>tr|G3SN81|   594 PTPDGKLFATKYCNTP    609</t>
  </si>
  <si>
    <t>tr|M3ZAI6|M3ZAI6_NOMLE: domain 1 of 1, from 531 to 591</t>
  </si>
  <si>
    <t>tr|M3ZAI6|   531    VCGISRIWVFRLKRRKRIARRLVDTLRNCFMF</t>
  </si>
  <si>
    <t>tr|M3ZAI6|   576 PTPDGKLFATKYCNTP    591</t>
  </si>
  <si>
    <t>tr|G1S3H2|G1S3H2_NOMLE: domain 1 of 1, from 558 to 618</t>
  </si>
  <si>
    <t>tr|G1S3H2|   558    VCGISRIWVFRLKRRKRIARRLVDTLRNCFMF</t>
  </si>
  <si>
    <t>tr|G1S3H2|   603 PTPDGKLFATKYCNTP    618</t>
  </si>
  <si>
    <t>tr|G3R2L3|G3R2L3_GORGO: domain 1 of 1, from 532 to 592</t>
  </si>
  <si>
    <t>tr|G3R2L3|   532    VCGISRIWVFRLKRRKRIARRLVDTLRNCFMF</t>
  </si>
  <si>
    <t>tr|G3R2L3|   577 PTPDGKLFATKYCNTP    592</t>
  </si>
  <si>
    <t>tr|F6W8G1|F6W8G1_CALJA: domain 1 of 1, from 532 to 592</t>
  </si>
  <si>
    <t>tr|F6W8G1|   532    VCGISRIWVFRLKRRKRIARRLVDTLRNCFMF</t>
  </si>
  <si>
    <t>tr|F6W8G1|   577 PTPDGKLFATKYCNTP    592</t>
  </si>
  <si>
    <t>tr|G7N0S2|G7N0S2_MACMU: domain 1 of 1, from 531 to 591</t>
  </si>
  <si>
    <t>tr|G7N0S2|   531    VCGISRIWVFRLKRRKRIARRLVDTLRNCFMF</t>
  </si>
  <si>
    <t>tr|G7N0S2|   576 PTPDGKLFATKYCNTP    591</t>
  </si>
  <si>
    <t>tr|H9Z5Q4|H9Z5Q4_MACMU: domain 1 of 1, from 531 to 591</t>
  </si>
  <si>
    <t>tr|H9Z5Q4|   531    VCGISRIWVFRLKRRKRIARRLVDTLRNCFMF</t>
  </si>
  <si>
    <t>tr|H9Z5Q4|   576 PTPDGKLFATKYCNTP    591</t>
  </si>
  <si>
    <t>tr|F6XFN9|F6XFN9_CALJA: domain 1 of 1, from 532 to 592</t>
  </si>
  <si>
    <t>tr|F6XFN9|   532    VCGISRIWVFRLKRRKRIARRLVDTLRNCFMF</t>
  </si>
  <si>
    <t>tr|F6XFN9|   577 PTPDGKLFATKYCNTP    592</t>
  </si>
  <si>
    <t>tr|G7PCZ0|G7PCZ0_MACFA: domain 1 of 1, from 531 to 591</t>
  </si>
  <si>
    <t>tr|G7PCZ0|   531    VCGISRIWVFRLKRRKRIARRLVDTLRNCFMF</t>
  </si>
  <si>
    <t>tr|G7PCZ0|   576 PTPDGKLFATKYCNTP    591</t>
  </si>
  <si>
    <t>tr|G7IMD6|G7IMD6_MEDTR: domain 1 of 1, from 262 to 322</t>
  </si>
  <si>
    <t>Gi  ++v++s RR+  As+LL+A  ++f</t>
  </si>
  <si>
    <t>tr|G7IMD6|   262    VCGIRAIWVTASNRRKHFASQLLDAVRKSFCT</t>
  </si>
  <si>
    <t>Pt+aGka   s+</t>
  </si>
  <si>
    <t>tr|G7IMD6|   307 PTSAGKALACSYVDTG    322</t>
  </si>
  <si>
    <t>tr|A0A0E0HDN7|A0A0E0HDN7_ORYNI: domain 1 of 1, from 26</t>
  </si>
  <si>
    <t>tr|A0A0E0H   266    HCGFRAIWVVPSRRRKRIGSQLMDAARKSFLV</t>
  </si>
  <si>
    <t>tr|A0A0E0H   311 PTSSGKALARSYCKTS    326</t>
  </si>
  <si>
    <t>tr|A0A0E0HDN9|A0A0E0HDN9_ORYNI: domain 1 of 1, from 37</t>
  </si>
  <si>
    <t>tr|A0A0E0H   372    HCGFRAIWVVPSRRRKRIGSQLMDAARKSFLV</t>
  </si>
  <si>
    <t>tr|A0A0E0H   417 PTSSGKALARSYCKTS    432</t>
  </si>
  <si>
    <t>tr|A0A0E0HDN8|A0A0E0HDN8_ORYNI: domain 1 of 1, from 35</t>
  </si>
  <si>
    <t>tr|A0A0E0H   356    HCGFRAIWVVPSRRRKRIGSQLMDAARKSFLV</t>
  </si>
  <si>
    <t>tr|A0A0E0H   401 PTSSGKALARSYCKTS    416</t>
  </si>
  <si>
    <t>tr|A0A087Y762|A0A087Y762_POEFO: domain 1 of 1, from 30</t>
  </si>
  <si>
    <t>Gi+R++v+ + RR +iA +L++   + fi+</t>
  </si>
  <si>
    <t>tr|A0A087Y   305    ICGISRIWVVGVMRRRAIATRLIECLRNNFIY</t>
  </si>
  <si>
    <t>tr|A0A087Y   350 PTPDGKLFATHYFGTS    365</t>
  </si>
  <si>
    <t>tr|M3ZIN7|M3ZIN7_XIPMA: domain 1 of 1, from 194 to 254</t>
  </si>
  <si>
    <t>tr|M3ZIN7|   194    ICGISRIWVVGVMRRRAIATRLIECLRNNFIY</t>
  </si>
  <si>
    <t>tr|M3ZIN7|   239 PTPDGKLFATHYFGTS    254</t>
  </si>
  <si>
    <t>tr|B4PK59|B4PK59_DROYA: domain 1 of 1, from 991 to 105</t>
  </si>
  <si>
    <t>tr|B4PK59|   991    SCGVSRIWVSPLQRRSGIASKLLRVVQCHTIL</t>
  </si>
  <si>
    <t>tr|B4PK59|  1036 PTDDGRALARRFTGLD    1051</t>
  </si>
  <si>
    <t>tr|A0A0E0CGW2|A0A0E0CGW2_9ORYZ: domain 1 of 1, from 26</t>
  </si>
  <si>
    <t>tr|A0A0E0C   267    HCGFRAIWVVPSRRRKRIGSQLMDAARKSFLK</t>
  </si>
  <si>
    <t>tr|A0A0E0C   312 PTSSGKALARSYCKTS    327</t>
  </si>
  <si>
    <t>tr|A0A0E0CGW3|A0A0E0CGW3_9ORYZ: domain 1 of 1, from 25</t>
  </si>
  <si>
    <t>tr|A0A0E0C   251    HCGFRAIWVVPSRRRKRIGSQLMDAARKSFLK</t>
  </si>
  <si>
    <t>tr|A0A0E0C   296 PTSSGKALARSYCKTS    311</t>
  </si>
  <si>
    <t>tr|A0A0E0CGW1|A0A0E0CGW1_9ORYZ: domain 1 of 1, from 28</t>
  </si>
  <si>
    <t>tr|A0A0E0C   283    HCGFRAIWVVPSRRRKRIGSQLMDAARKSFLK</t>
  </si>
  <si>
    <t>tr|A0A0E0C   328 PTSSGKALARSYCKTS    343</t>
  </si>
  <si>
    <t>tr|F1PA26|F1PA26_CANLF: domain 1 of 1, from 533 to 593</t>
  </si>
  <si>
    <t>tr|F1PA26|   533    VCGISRIWVFRLKRRKRIARRLVDTLRNRFMF</t>
  </si>
  <si>
    <t>tr|F1PA26|   578 PTPDGKLFATKYCNTP    593</t>
  </si>
  <si>
    <t>tr|J9NWF6|J9NWF6_CANLF: domain 1 of 1, from 529 to 589</t>
  </si>
  <si>
    <t>tr|J9NWF6|   529    VCGISRIWVFRLKRRKRIARRLVDTLRNRFMF</t>
  </si>
  <si>
    <t>tr|J9NWF6|   574 PTPDGKLFATKYCNTP    589</t>
  </si>
  <si>
    <t>tr|A0A0S7L0V9|A0A0S7L0V9_9TELE: domain 1 of 1, from 14</t>
  </si>
  <si>
    <t>tr|A0A0S7L   144    ICGISRIWVVGVMRRRAIATRLIECLRNNFIY</t>
  </si>
  <si>
    <t>tr|A0A0S7L   189 PTPDGKLFATRYFGTS    204</t>
  </si>
  <si>
    <t>tr|A0A0S7EHU8|A0A0S7EHU8_9TELE: domain 1 of 1, from 31</t>
  </si>
  <si>
    <t>tr|A0A0S7E   314    ICGISRIWVVGVMRRRAIATRLIECLRNNFIY</t>
  </si>
  <si>
    <t>tr|A0A0S7E   359 PTPDGKLFATRYFGTS    374</t>
  </si>
  <si>
    <t>tr|A0A0S7EL92|A0A0S7EL92_9TELE: domain 1 of 1, from 30</t>
  </si>
  <si>
    <t>tr|A0A0S7E   307    ICGISRIWVVGVMRRRAIATRLIECLRNNFIY</t>
  </si>
  <si>
    <t>tr|A0A0S7E   352 PTPDGKLFATRYFGTS    367</t>
  </si>
  <si>
    <t>tr|A0A0S7L016|A0A0S7L016_9TELE: domain 1 of 1, from 14</t>
  </si>
  <si>
    <t>tr|A0A0S7L   142    ICGISRIWVVGVMRRRAIATRLIECLRNNFIY</t>
  </si>
  <si>
    <t>tr|A0A0S7L   187 PTPDGKLFATRYFGTS    202</t>
  </si>
  <si>
    <t>tr|L5L379|L5L379_PTEAL: domain 1 of 1, from 543 to 603</t>
  </si>
  <si>
    <t>tr|L5L379|   543    VCGISRIWVFRLKRRKRIARRLVDTLRNRFMF</t>
  </si>
  <si>
    <t>tr|L5L379|   588 PTPDGKLFATKYCNTP    603</t>
  </si>
  <si>
    <t>tr|A0A0G4ISW4|A0A0G4ISW4_PLABS: domain 1 of 1, from 19</t>
  </si>
  <si>
    <t>lG+  ++v   +RR+ +As LL+ A + + +</t>
  </si>
  <si>
    <t>tr|A0A0G4I   190    RLGVDVIWVHGRQRRKKLASWLLDTARQHLTF</t>
  </si>
  <si>
    <t>Pt aG a  +s+   +</t>
  </si>
  <si>
    <t>tr|A0A0G4I   235 PTEAGAAFARSYTSAR    250</t>
  </si>
  <si>
    <t>tr|A0A096MJS9|A0A096MJS9_RAT: domain 1 of 1, from 526</t>
  </si>
  <si>
    <t>tr|A0A096M   526    ICGISRIWVFKLKRRKRIARRLVDTVRNCFMF</t>
  </si>
  <si>
    <t>tr|A0A096M   571 PTPDGKLFATKYCNTP    586</t>
  </si>
  <si>
    <t>tr|D4ABF1|D4ABF1_RAT: domain 1 of 1, from 525 to 585:</t>
  </si>
  <si>
    <t>tr|D4ABF1|   525    ICGISRIWVFKLKRRKRIARRLVDTVRNCFMF</t>
  </si>
  <si>
    <t>tr|D4ABF1|   570 PTPDGKLFATKYCNTP    585</t>
  </si>
  <si>
    <t>tr|A0A0G2K4A1|A0A0G2K4A1_RAT: domain 1 of 1, from 518</t>
  </si>
  <si>
    <t>tr|A0A0G2K   518    ICGISRIWVFKLKRRKRIARRLVDTVRNCFMF</t>
  </si>
  <si>
    <t>tr|A0A0G2K   563 PTPDGKLFATKYCNTP    578</t>
  </si>
  <si>
    <t>tr|G1KH60|G1KH60_ANOCA: domain 1 of 1, from 920 to 980</t>
  </si>
  <si>
    <t>Gi+R++v s  RR+ iAs++L+   + fi+</t>
  </si>
  <si>
    <t>tr|G1KH60|   920    LCGISRIWVFSMMRRKKIASRMLECLRSNFIY</t>
  </si>
  <si>
    <t>tr|G1KH60|   965 PTPDGKLFATRYFGTS    980</t>
  </si>
  <si>
    <t>tr|E2RIV6|E2RIV6_CANLF: domain 1 of 1, from 774 to 834</t>
  </si>
  <si>
    <t>tr|E2RIV6|   774    ICGISRIWVFSMMRRKKIASRMIECLRSNFIY</t>
  </si>
  <si>
    <t>tr|E2RIV6|   819 PTPDGKLFATQYCGTV    834</t>
  </si>
  <si>
    <t>tr|A0A078FK87|A0A078FK87_BRANA: domain 1 of 1, from 27</t>
  </si>
  <si>
    <t>Gi  ++vs+s RR+g+A +LL+ A e++</t>
  </si>
  <si>
    <t>tr|A0A078F   276    VCGIRAIWVSPSNRRKGLATRLLDTARESLSS</t>
  </si>
  <si>
    <t>P + G a  + + + +</t>
  </si>
  <si>
    <t>tr|A0A078F   321 PSSLGSAFGSNYFGTR    336</t>
  </si>
  <si>
    <t>tr|H2S5Q5|H2S5Q5_TAKRU: domain 1 of 1, from 505 to 565</t>
  </si>
  <si>
    <t>Gi+R++v s  RR  +A ++L+   +tf++</t>
  </si>
  <si>
    <t>tr|H2S5Q5|   505    LCGISRIWVFSLARRRRVATRMLDTIRSTFMF</t>
  </si>
  <si>
    <t>tr|H2S5Q5|   550 PTPDGKLFATKYCNTS    565</t>
  </si>
  <si>
    <t>tr|A7RM24|A7RM24_NEMVE: domain 1 of 1, from 153 to 213</t>
  </si>
  <si>
    <t>Gi+R++v    RR+ iA +L++   + fi+</t>
  </si>
  <si>
    <t>tr|A7RM24|   153    QCGISRIWVWKQSRRKQIATRLIDCVRNCFIY</t>
  </si>
  <si>
    <t>tr|A7RM24|   198 PTPDGKRLATAYVGTP    213</t>
  </si>
  <si>
    <t>tr|A0A182S084|A0A182S084_ANOFN: domain 1 of 1, from 69</t>
  </si>
  <si>
    <t>Gi+Rl+v++  RR+gi +kLLs     +i+</t>
  </si>
  <si>
    <t>tr|A0A182S   698    KCGISRLWVAPKYRRKGIGRKLLSSIRYHYIF</t>
  </si>
  <si>
    <t>tr|A0A182S   743 PTEMGKLFAESVCGRK    758</t>
  </si>
  <si>
    <t>tr|R0H0J0|R0H0J0_9BRAS: domain 1 of 1, from 270 to 332</t>
  </si>
  <si>
    <t>Gi  ++vs+s RR+giA  LL+   e+f +</t>
  </si>
  <si>
    <t>tr|R0H0J0|   270    ICGIRAIWVSPSNRRKGIATLLLDTTRESFCn</t>
  </si>
  <si>
    <t>qPtgaGkav.lksWGkga&lt;-*</t>
  </si>
  <si>
    <t>qP ++G+  +++ +G  +</t>
  </si>
  <si>
    <t>tr|R0H0J0|   315 QPSSMGRSFgFNYFGTSS    332</t>
  </si>
  <si>
    <t>tr|A0A163CNN0|A0A163CNN0_DIDRA: domain 1 of 1, from 33</t>
  </si>
  <si>
    <t>lGi+R++vs+  R+qg+A++LL+   + f++</t>
  </si>
  <si>
    <t>tr|A0A163C   331    LLGISRIWVSAQFRKQGLARRLLDCTRNDFMY</t>
  </si>
  <si>
    <t>tr|A0A163C   376 PTESGGRLGRKYFGCE    391</t>
  </si>
  <si>
    <t>tr|Q0DIM8|Q0DIM8_ORYSJ: domain 1 of 1, from 256 to 316</t>
  </si>
  <si>
    <t>tr|Q0DIM8|   256    HCGFRAIWVVPSRRRKRIGSQLMDAARKSFLE</t>
  </si>
  <si>
    <t>tr|Q0DIM8|   301 PTSSGKALARSYCKTS    316</t>
  </si>
  <si>
    <t>tr|B7F8Z9|B7F8Z9_ORYSJ: domain 1 of 1, from 256 to 316</t>
  </si>
  <si>
    <t>tr|B7F8Z9|   256    HCGFRAIWVVPSRRRKRIGSQLMDAARKSFLE</t>
  </si>
  <si>
    <t>tr|B7F8Z9|   301 PTSSGKALARSYCKTS    316</t>
  </si>
  <si>
    <t>tr|I1PMP8|I1PMP8_ORYGL: domain 1 of 1, from 256 to 316</t>
  </si>
  <si>
    <t>tr|I1PMP8|   256    HCGFRAIWVVPSRRRKRIGSQLMDAARKSFLE</t>
  </si>
  <si>
    <t>tr|I1PMP8|   301 PTSSGKALARSYCKTS    316</t>
  </si>
  <si>
    <t>tr|I1R302|I1R302_ORYGL: domain 1 of 1, from 272 to 332</t>
  </si>
  <si>
    <t>tr|I1R302|   272    HCGFRAIWVVPSRRRKRIGSQLMDAARKSFLE</t>
  </si>
  <si>
    <t>tr|I1R302|   317 PTSSGKALARSYCKTS    332</t>
  </si>
  <si>
    <t>tr|I1PV35|I1PV35_ORYGL: domain 1 of 1, from 256 to 316</t>
  </si>
  <si>
    <t>tr|I1PV35|   256    HCGFRAIWVVPSRRRKRIGSQLMDAARKSFLE</t>
  </si>
  <si>
    <t>tr|I1PV35|   301 PTSSGKALARSYCKTS    316</t>
  </si>
  <si>
    <t>tr|A0A0D9ZMP7|A0A0D9ZMP7_9ORYZ: domain 1 of 1, from 24</t>
  </si>
  <si>
    <t>tr|A0A0D9Z   248    HCGFRAIWVVPSRRRKRIGSQLMDAARKSFLE</t>
  </si>
  <si>
    <t>tr|A0A0D9Z   293 PTSSGKALARSYCKTS    308</t>
  </si>
  <si>
    <t>tr|A0A0D9ZMP8|A0A0D9ZMP8_9ORYZ: domain 1 of 1, from 26</t>
  </si>
  <si>
    <t>tr|A0A0D9Z   264    HCGFRAIWVVPSRRRKRIGSQLMDAARKSFLE</t>
  </si>
  <si>
    <t>tr|A0A0D9Z   309 PTSSGKALARSYCKTS    324</t>
  </si>
  <si>
    <t>tr|A0A0D9ZMP5|A0A0D9ZMP5_9ORYZ: domain 1 of 1, from 26</t>
  </si>
  <si>
    <t>tr|A0A0D9Z   268    HCGFRAIWVVPSRRRKRIGSQLMDAARKSFLE</t>
  </si>
  <si>
    <t>tr|A0A0D9Z   313 PTSSGKALARSYCKTS    328</t>
  </si>
  <si>
    <t>tr|A0A0D3FXI8|A0A0D3FXI8_9ORYZ: domain 1 of 1, from 35</t>
  </si>
  <si>
    <t>tr|A0A0D3F   358    HCGFRAIWVVPSRRRKRIGSQLMDAARKSFLE</t>
  </si>
  <si>
    <t>tr|A0A0D3F   403 PTSSGKALARSYCKTS    418</t>
  </si>
  <si>
    <t>tr|A0A0D3FXJ0|A0A0D3FXJ0_9ORYZ: domain 1 of 1, from 26</t>
  </si>
  <si>
    <t>tr|A0A0D3F   264    HCGFRAIWVVPSRRRKRIGSQLMDAARKSFLE</t>
  </si>
  <si>
    <t>tr|A0A0D3F   309 PTSSGKALARSYCKTS    324</t>
  </si>
  <si>
    <t>tr|A0A0D9ZMP9|A0A0D9ZMP9_9ORYZ: domain 1 of 1, from 26</t>
  </si>
  <si>
    <t>tr|A0A0D3FXI9|A0A0D3FXI9_9ORYZ: domain 1 of 1, from 24</t>
  </si>
  <si>
    <t>tr|A0A0D3F   248    HCGFRAIWVVPSRRRKRIGSQLMDAARKSFLE</t>
  </si>
  <si>
    <t>tr|A0A0D3F   293 PTSSGKALARSYCKTS    308</t>
  </si>
  <si>
    <t>tr|B8AXP9|B8AXP9_ORYSI: domain 1 of 1, from 256 to 316</t>
  </si>
  <si>
    <t>tr|B8AXP9|   256    HCGFRAIWVVPSRRRKRIGSQLMDAARKSFLE</t>
  </si>
  <si>
    <t>tr|B8AXP9|   301 PTSSGKALARSYCKTS    316</t>
  </si>
  <si>
    <t>tr|B9FFX8|B9FFX8_ORYSJ: domain 1 of 1, from 248 to 308</t>
  </si>
  <si>
    <t>tr|B9FFX8|   248    HCGFRAIWVVPSRRRKRIGSQLMDAARKSFLE</t>
  </si>
  <si>
    <t>tr|B9FFX8|   293 PTSSGKALARSYCKTS    308</t>
  </si>
  <si>
    <t>tr|Q0JC07|Q0JC07_ORYSJ: domain 1 of 1, from 120 to 180</t>
  </si>
  <si>
    <t>tr|Q0JC07|   120    HCGFRAIWVVPSRRRKRIGSQLMDAARKSFLE</t>
  </si>
  <si>
    <t>tr|Q0JC07|   165 PTSSGKALARSYCKTS    180</t>
  </si>
  <si>
    <t>tr|A0A0E0PLQ7|A0A0E0PLQ7_ORYRU: domain 1 of 1, from 19</t>
  </si>
  <si>
    <t>tr|A0A0E0P   192    HCGFRAIWVVPSRRRKRIGSQLMDAARKSFLE</t>
  </si>
  <si>
    <t>tr|A0A0E0P   237 PTSSGKALARSYCKTS    252</t>
  </si>
  <si>
    <t>tr|A0A0E0PB36|A0A0E0PB36_ORYRU: domain 1 of 1, from 27</t>
  </si>
  <si>
    <t>tr|A0A0E0P   273    HCGFRAIWVVPSRRRKRIGSQLMDAARKSFLE</t>
  </si>
  <si>
    <t>tr|A0A0E0P   318 PTSSGKALARSYCKTS    333</t>
  </si>
  <si>
    <t>tr|A0A0E0PB34|A0A0E0PB34_ORYRU: domain 1 of 1, from 25</t>
  </si>
  <si>
    <t>tr|A0A0E0P   257    HCGFRAIWVVPSRRRKRIGSQLMDAARKSFLE</t>
  </si>
  <si>
    <t>tr|A0A0E0P   302 PTSSGKALARSYCKTS    317</t>
  </si>
  <si>
    <t>tr|A0A0E0PB35|A0A0E0PB35_ORYRU: domain 1 of 1, from 22</t>
  </si>
  <si>
    <t>tr|A0A0E0P   226    HCGFRAIWVVPSRRRKRIGSQLMDAARKSFLE</t>
  </si>
  <si>
    <t>tr|A0A0E0P   271 PTSSGKALARSYCKTS    286</t>
  </si>
  <si>
    <t>tr|A0A0E0PLQ6|A0A0E0PLQ6_ORYRU: domain 1 of 1, from 30</t>
  </si>
  <si>
    <t>tr|A0A0E0P   300    HCGFRAIWVVPSRRRKRIGSQLMDAARKSFLE</t>
  </si>
  <si>
    <t>tr|A0A0E0P   345 PTSSGKALARSYCKTS    360</t>
  </si>
  <si>
    <t>tr|A0A0E0PB33|A0A0E0PB33_ORYRU: domain 1 of 1, from 30</t>
  </si>
  <si>
    <t>tr|A0A0E0P   302    HCGFRAIWVVPSRRRKRIGSQLMDAARKSFLE</t>
  </si>
  <si>
    <t>tr|A0A0E0P   347 PTSSGKALARSYCKTS    362</t>
  </si>
  <si>
    <t>tr|A0A0P5NKR8|A0A0P5NKR8_9CRUS: domain 1 of 1, from 60</t>
  </si>
  <si>
    <t>Gi+R++v ++ RR   As+LL+A    f++</t>
  </si>
  <si>
    <t>tr|A0A0P5N   609    LCGISRIWVLPTFRRRKTASRLLDAMRTEFVY</t>
  </si>
  <si>
    <t>Pt +G a  +s+ k++</t>
  </si>
  <si>
    <t>tr|A0A0P5N   654 PTENGLAFAQSYTKRE    669</t>
  </si>
  <si>
    <t>tr|A0A0P6CM06|A0A0P6CM06_9CRUS: domain 1 of 1, from 42</t>
  </si>
  <si>
    <t>tr|A0A0P6C   429    LCGISRIWVLPTFRRRKTASRLLDAMRTEFVY</t>
  </si>
  <si>
    <t>tr|A0A0P6C   474 PTENGLAFAQSYTKRE    489</t>
  </si>
  <si>
    <t>tr|A0A0P6I4Y2|A0A0P6I4Y2_9CRUS: domain 1 of 1, from 64</t>
  </si>
  <si>
    <t>tr|A0A0P6I   642    LCGISRIWVLPTFRRRKTASRLLDAMRTEFVY</t>
  </si>
  <si>
    <t>tr|A0A0P6I   687 PTENGLAFAQSYTKRE    702</t>
  </si>
  <si>
    <t>tr|A0A0P5GCV3|A0A0P5GCV3_9CRUS: domain 1 of 1, from 55</t>
  </si>
  <si>
    <t>tr|A0A0P5G   555    LCGISRIWVLPTFRRRKTASRLLDAMRTEFVY</t>
  </si>
  <si>
    <t>tr|A0A0P5G   600 PTENGLAFAQSYTKRE    615</t>
  </si>
  <si>
    <t>tr|A0A164MYY9|A0A164MYY9_9CRUS: domain 1 of 1, from 60</t>
  </si>
  <si>
    <t>tr|A0A164M   600    LCGISRIWVLPTFRRRKTASRLLDAMRTEFVY</t>
  </si>
  <si>
    <t>tr|A0A164M   645 PTENGLAFAQSYTKRE    660</t>
  </si>
  <si>
    <t>tr|A0A0P4XLB1|A0A0P4XLB1_9CRUS: domain 1 of 1, from 60</t>
  </si>
  <si>
    <t>tr|A0A0P4X   608    LCGISRIWVLPTFRRRKTASRLLDAMRTEFVY</t>
  </si>
  <si>
    <t>tr|A0A0P4X   653 PTENGLAFAQSYTKRE    668</t>
  </si>
  <si>
    <t>tr|A0A0N7ZTI9|A0A0N7ZTI9_9CRUS: domain 1 of 1, from 39</t>
  </si>
  <si>
    <t>tr|A0A0N7Z   392    LCGISRIWVLPTFRRRKTASRLLDAMRTEFVY</t>
  </si>
  <si>
    <t>tr|A0A0N7Z   437 PTENGLAFAQSYTKRE    452</t>
  </si>
  <si>
    <t>tr|A0A0P6C0P5|A0A0P6C0P5_9CRUS: domain 1 of 1, from 66</t>
  </si>
  <si>
    <t>tr|A0A0P6C   668    LCGISRIWVLPTFRRRKTASRLLDAMRTEFVY</t>
  </si>
  <si>
    <t>tr|A0A0P6C   713 PTENGLAFAQSYTKRE    728</t>
  </si>
  <si>
    <t>tr|A0A0N8BMK1|A0A0N8BMK1_9CRUS: domain 1 of 1, from 60</t>
  </si>
  <si>
    <t>tr|A0A0N8B   609    LCGISRIWVLPTFRRRKTASRLLDAMRTEFVY</t>
  </si>
  <si>
    <t>tr|A0A0N8B   654 PTENGLAFAQSYTKRE    669</t>
  </si>
  <si>
    <t>tr|A0A0P5SRC5|A0A0P5SRC5_9CRUS: domain 1 of 1, from 42</t>
  </si>
  <si>
    <t>tr|A0A0P5S   429    LCGISRIWVLPTFRRRKTASRLLDAMRTEFVY</t>
  </si>
  <si>
    <t>tr|A0A0P5S   474 PTENGLAFAQSYTKRE    489</t>
  </si>
  <si>
    <t>tr|A0A0P5VL81|A0A0P5VL81_9CRUS: domain 1 of 1, from 64</t>
  </si>
  <si>
    <t>tr|A0A0P5V   644    LCGISRIWVLPTFRRRKTASRLLDAMRTEFVY</t>
  </si>
  <si>
    <t>tr|A0A0P5V   689 PTENGLAFAQSYTKRE    704</t>
  </si>
  <si>
    <t>tr|M7C1W5|M7C1W5_CHEMY: domain 1 of 1, from 1320 to 13</t>
  </si>
  <si>
    <t>tr|M7C1W5|  1320    ICGISRIWVFSMMRRKKIASRMIESLRSNFIY</t>
  </si>
  <si>
    <t>tr|M7C1W5|  1365 PTPDGKLFATQYCGTG    1380</t>
  </si>
  <si>
    <t>tr|R4XHG2|R4XHG2_TAPDE: domain 1 of 1, from 182 to 242</t>
  </si>
  <si>
    <t>+G+ R++ s + R  g+   LL+ A ++f+</t>
  </si>
  <si>
    <t>tr|R4XHG2|   182    DMGVNRMWTSRTGRGRGLVLGLLDHAVRAFVN</t>
  </si>
  <si>
    <t>+G+  ++ W +g</t>
  </si>
  <si>
    <t>tr|R4XHG2|   227 LSESGQRAVEKWLAGG    242</t>
  </si>
  <si>
    <t>tr|A0A024TLT3|A0A024TLT3_9STRA: domain 1 of 1, from 20</t>
  </si>
  <si>
    <t>+G++ ++v +shRRq iA++L++   +t+ +</t>
  </si>
  <si>
    <t>tr|A0A024T   206    MVGVSHIWVHPSHRRQRIAQTLVDVMRQTLSY</t>
  </si>
  <si>
    <t>Pt +G    k + + +</t>
  </si>
  <si>
    <t>tr|A0A024T   251 PTRDGVQFAKQYCAPH    266</t>
  </si>
  <si>
    <t>tr|M3ZVW0|M3ZVW0_XIPMA: domain 1 of 1, from 195 to 255</t>
  </si>
  <si>
    <t>Gi+R++v s  RRq+iA ++L+   + f++</t>
  </si>
  <si>
    <t>tr|M3ZVW0|   195    LCGISRIWVFSLARRQAIATRMLDTVRSIFMF</t>
  </si>
  <si>
    <t>tr|M3ZVW0|   240 PTPDGKLFATKYCNTP    255</t>
  </si>
  <si>
    <t>tr|A0A146YBS7|A0A146YBS7_FUNHE: domain 1 of 1, from 18</t>
  </si>
  <si>
    <t>Gi+R++v+   RR +iA +L++   + fi+</t>
  </si>
  <si>
    <t>tr|A0A146Y  1810    ICGISRIWVVGMMRRRAIATRLIECLRNNFIY</t>
  </si>
  <si>
    <t>tr|A0A146Y  1855 PTPDGKLFATHYFGTS    1870</t>
  </si>
  <si>
    <t>tr|A0A146YBQ3|A0A146YBQ3_FUNHE: domain 1 of 1, from 36</t>
  </si>
  <si>
    <t>tr|A0A146Y  3609    ICGISRIWVVGMMRRRAIATRLIECLRNNFIY</t>
  </si>
  <si>
    <t>tr|A0A146Y  3654 PTPDGKLFATHYFGTS    3669</t>
  </si>
  <si>
    <t>tr|A0A146YBR7|A0A146YBR7_FUNHE: domain 1 of 1, from 27</t>
  </si>
  <si>
    <t>tr|A0A146Y  2701    ICGISRIWVVGMMRRRAIATRLIECLRNNFIY</t>
  </si>
  <si>
    <t>tr|A0A146Y  2746 PTPDGKLFATHYFGTS    2761</t>
  </si>
  <si>
    <t>tr|A0A146YDX7|A0A146YDX7_FUNHE: domain 1 of 1, from 31</t>
  </si>
  <si>
    <t>tr|A0A146Y  3186    ICGISRIWVVGMMRRRAIATRLIECLRNNFIY</t>
  </si>
  <si>
    <t>tr|A0A146Y  3231 PTPDGKLFATHYFGTS    3246</t>
  </si>
  <si>
    <t>tr|A0A146YBN4|A0A146YBN4_FUNHE: domain 1 of 1, from 24</t>
  </si>
  <si>
    <t>tr|A0A146Y  2482    ICGISRIWVVGMMRRRAIATRLIECLRNNFIY</t>
  </si>
  <si>
    <t>tr|A0A146Y  2527 PTPDGKLFATHYFGTS    2542</t>
  </si>
  <si>
    <t>tr|A0A146YD93|A0A146YD93_FUNHE: domain 1 of 1, from 22</t>
  </si>
  <si>
    <t>tr|A0A146Y  2217    ICGISRIWVVGMMRRRAIATRLIECLRNNFIY</t>
  </si>
  <si>
    <t>tr|A0A146Y  2262 PTPDGKLFATHYFGTS    2277</t>
  </si>
  <si>
    <t>tr|W4YU48|W4YU48_STRPU: domain 1 of 1, from 713 to 773</t>
  </si>
  <si>
    <t>Gi+R++v+ + RR+ iAs++++   + f++</t>
  </si>
  <si>
    <t>tr|W4YU48|   713    LCGISRIWVPMATRRKQIASRMVDCLRKNFMF</t>
  </si>
  <si>
    <t>tr|W4YU48|   758 PTPDGKSFATKYTGTP    773</t>
  </si>
  <si>
    <t>tr|A0A0D9UWV1|A0A0D9UWV1_9ORYZ: domain 1 of 1, from 25</t>
  </si>
  <si>
    <t>tr|A0A0D9U   252    LCGFRAIWVVPSRRRMQIGSQLMDAARKSFLE</t>
  </si>
  <si>
    <t>tr|A0A0D9U   297 PTSSGKALARSYCKTS    312</t>
  </si>
  <si>
    <t>tr|A0A1S3K8R2|A0A1S3K8R2_LINUN: domain 1 of 1, from 61</t>
  </si>
  <si>
    <t>Gi R++vs  hR qgiA kL++   + f +</t>
  </si>
  <si>
    <t>tr|A0A1S3K   616    CCGINRIWVSRKHRGQGIATKLIDCIRRNFTL</t>
  </si>
  <si>
    <t>tr|A0A1S3K   661 PTPDGKLFATKYTGTK    676</t>
  </si>
  <si>
    <t>tr|A0A1S3K7H7|A0A1S3K7H7_LINUN: domain 1 of 1, from 12</t>
  </si>
  <si>
    <t>tr|A0A1S3K   120    CCGINRIWVSRKHRGQGIATKLIDCIRRNFTL</t>
  </si>
  <si>
    <t>tr|A0A1S3K   165 PTPDGKLFATKYTGTK    180</t>
  </si>
  <si>
    <t>tr|A0A182ILH5|A0A182ILH5_9DIPT: domain 1 of 1, from 85</t>
  </si>
  <si>
    <t>Gi+R++vs+  RR+g+ ++L++A  + +i+</t>
  </si>
  <si>
    <t>tr|A0A182I   851    KCGISRIWVSPKYRRLGVGRTLMTAIKQHYIF</t>
  </si>
  <si>
    <t>tr|A0A182I   896 PTESGKLFAESVTGRN    911</t>
  </si>
  <si>
    <t>tr|L5LTN1|L5LTN1_MYODS: domain 1 of 1, from 451 to 511</t>
  </si>
  <si>
    <t>tr|L5LTN1|   451    VCGISRIWVFRFKRRKRIARRLVDTLRNRFMF</t>
  </si>
  <si>
    <t>tr|L5LTN1|   496 PTPDGKLFAAKYCNTP    511</t>
  </si>
  <si>
    <t>tr|S7MWY0|S7MWY0_MYOBR: domain 1 of 1, from 440 to 500</t>
  </si>
  <si>
    <t>tr|S7MWY0|   440    VCGISRIWVFRFKRRKRIARRLVDTLRNRFMF</t>
  </si>
  <si>
    <t>tr|S7MWY0|   485 PTPDGKLFAAKYCNTP    500</t>
  </si>
  <si>
    <t>tr|G1P7T3|G1P7T3_MYOLU: domain 1 of 1, from 547 to 607</t>
  </si>
  <si>
    <t>tr|G1P7T3|   547    VCGISRIWVFRFKRRKRIARRLVDTLRNRFMF</t>
  </si>
  <si>
    <t>tr|G1P7T3|   592 PTPDGKLFAAKYCNTP    607</t>
  </si>
  <si>
    <t>tr|G8JPZ0|G8JPZ0_ERECY: domain 1 of 1, from 197 to 257</t>
  </si>
  <si>
    <t>tr|G8JPZ0|   197    KLGISRIWVCKKQRGTGIATRLLDCARKHSIL</t>
  </si>
  <si>
    <t>P  +G    k +   +</t>
  </si>
  <si>
    <t>tr|G8JPZ0|   242 PSESGGRLAKNYNSLK    257</t>
  </si>
  <si>
    <t>tr|E5RV89|E5RV89_ORYLA: domain 1 of 1, from 460 to 520</t>
  </si>
  <si>
    <t>Gi+R++v    RRqgiA ++L+   ++f++</t>
  </si>
  <si>
    <t>tr|E5RV89|   460    LCGISRIWVFGPARRQGIATRMLDTVRSSFVF</t>
  </si>
  <si>
    <t>tr|E5RV89|   505 PTPDGKLFATQYCRTP    520</t>
  </si>
  <si>
    <t>tr|A0A0L8GNP4|A0A0L8GNP4_OCTBM: domain 1 of 1, from 55</t>
  </si>
  <si>
    <t>p+Gi++++v    RR giAskLL+   + f +</t>
  </si>
  <si>
    <t>tr|A0A0L8G   550    PIGISKIWVYGPSRRTGIASKLLDCVRHWFQY</t>
  </si>
  <si>
    <t>tr|A0A0L8G   595 PTPEGMLLATKYTGSM    610</t>
  </si>
  <si>
    <t>tr|A0A0P1BGU2|A0A0P1BGU2_9BASI: domain 1 of 1, from 14</t>
  </si>
  <si>
    <t>pl + R+ v    RR g+  +LL+AA + +++</t>
  </si>
  <si>
    <t>tr|A0A0P1B  1499    PLAVHRIHVLHPARRAGLGVALLDAALAGAVY</t>
  </si>
  <si>
    <t>G  AF+qPt aG+   ++W k+</t>
  </si>
  <si>
    <t>tr|A0A0P1B  1546 GTTAFSQPTQAGRKLAEAWIKRG    1568</t>
  </si>
  <si>
    <t>tr|A0A1E3PMF5|A0A1E3PMF5_9ASCO: domain 1 of 1, from 13</t>
  </si>
  <si>
    <t>lGi+R++vs  hR qgi   LL+     fi+</t>
  </si>
  <si>
    <t>tr|A0A1E3P   135    MLGISRIYVSKRHRLQGISTSLLNVMCCNFIY</t>
  </si>
  <si>
    <t>P + G  v + W +</t>
  </si>
  <si>
    <t>tr|A0A1E3P   180 PSATGGKVASRWAG--    193</t>
  </si>
  <si>
    <t>tr|C5E3G0|C5E3G0_LACTC: domain 1 of 1, from 213 to 273</t>
  </si>
  <si>
    <t>lGi+R++v   +R  gi  +LL+AA + ++</t>
  </si>
  <si>
    <t>tr|C5E3G0|   213    KLGISRIWVCKEQRGRGIGTRLLEAARKHAVP</t>
  </si>
  <si>
    <t>P  +G    ks+   +</t>
  </si>
  <si>
    <t>tr|C5E3G0|   258 PSESGGKLAKSYNSVV    273</t>
  </si>
  <si>
    <t>tr|F6S4S7|F6S4S7_XENTR: domain 1 of 1, from 628 to 688</t>
  </si>
  <si>
    <t>Gi+R++v +  RR++iAs+L++   ++f++</t>
  </si>
  <si>
    <t>tr|F6S4S7|   628    ICGISRIWVFALMRRKAIASRLVDSVRSSFMY</t>
  </si>
  <si>
    <t>tr|F6S4S7|   673 PTPDGKLFASTYCKVP    688</t>
  </si>
  <si>
    <t>tr|B2GUD0|B2GUD0_XENTR: domain 1 of 1, from 701 to 761</t>
  </si>
  <si>
    <t>tr|B2GUD0|   701    ICGISRIWVFALMRRKAIASRLVDSVRSSFMY</t>
  </si>
  <si>
    <t>tr|B2GUD0|   746 PTPDGKLFASTYCKVP    761</t>
  </si>
  <si>
    <t>tr|F7CI39|F7CI39_XENTR: domain 1 of 1, from 628 to 688</t>
  </si>
  <si>
    <t>tr|F7CI39|   628    ICGISRIWVFALMRRKAIASRLVDSVRSSFMY</t>
  </si>
  <si>
    <t>tr|F7CI39|   673 PTPDGKLFASTYCKVP    688</t>
  </si>
  <si>
    <t>tr|A0A0Q3R605|A0A0Q3R605_AMAAE: domain 1 of 1, from 52</t>
  </si>
  <si>
    <t>G++R++v   +R +giA+++++   +tf++</t>
  </si>
  <si>
    <t>tr|A0A0Q3R   526    ICGVSRIWVFGPRRGKGIARRMVDVVRSTFMY</t>
  </si>
  <si>
    <t>tr|A0A0Q3R   571 PTPDGKLFATKYCRTP    586</t>
  </si>
  <si>
    <t>tr|A0A093IKE7|A0A093IKE7_FULGA: domain 1 of 1, from 47</t>
  </si>
  <si>
    <t>tr|A0A093I   478    VCGVSRIWVFGLRRGKGIARRMVDVVRSTFMY</t>
  </si>
  <si>
    <t>tr|A0A093I   523 PTPDGKLFATKYCQTP    538</t>
  </si>
  <si>
    <t>tr|A0A1E4RU29|A0A1E4RU29_CYBJA: domain 1 of 1, from 19</t>
  </si>
  <si>
    <t>Gi+R++v    RR giA kLL+A  + +i+</t>
  </si>
  <si>
    <t>G  + +</t>
  </si>
  <si>
    <t>tr|A0A1E4R   190    LCGISRIYVCRRYRRHGIAIKLLHAVQRHLIY</t>
  </si>
  <si>
    <t>P.tgaGkavlksWGkga&lt;-*</t>
  </si>
  <si>
    <t>P+t+ G+  ++  G+ +</t>
  </si>
  <si>
    <t>tr|A0A1E4R   235 PsTSGGQLAMRFNGRMH    251</t>
  </si>
  <si>
    <t>tr|A0A0H5C8D8|A0A0H5C8D8_CYBJA: domain 1 of 1, from 19</t>
  </si>
  <si>
    <t>tr|A0A0H5C   190    LCGISRIYVCRRYRRHGIAIKLLHAVQRHLIY</t>
  </si>
  <si>
    <t>tr|A0A0H5C   235 PsTSGGQLAMRFNGRMH    251</t>
  </si>
  <si>
    <t>tr|A0A1G4K5C8|A0A1G4K5C8_9SACH: domain 1 of 1, from 21</t>
  </si>
  <si>
    <t>lGi+R++v   +R   iA +LL+AA +  i</t>
  </si>
  <si>
    <t>tr|A0A1G4K   211    KLGISRIWVCKKERGGHIATRLLEAARHHTIS</t>
  </si>
  <si>
    <t>tr|A0A1G4K   256 PSESGGKLAKSYNSVN    271</t>
  </si>
  <si>
    <t>tr|A0A182HH54|A0A182HH54_ANOAR: domain 1 of 1, from 10</t>
  </si>
  <si>
    <t>Gi+R++vs+  RR+g+ +kL+ A    +i+</t>
  </si>
  <si>
    <t>tr|A0A182H  1092    KCGISRIWVSPKYRRKGVGRKLVAAVRYHYIF</t>
  </si>
  <si>
    <t>tr|A0A182H  1137 PTEMGKLFAESVCGRK    1152</t>
  </si>
  <si>
    <t>tr|F7G2X3|F7G2X3_MONDO: domain 1 of 1, from 992 to 105</t>
  </si>
  <si>
    <t>Gi+R++v s  RR  iAs++++   + fi+</t>
  </si>
  <si>
    <t>tr|F7G2X3|   992    VCGISRIWVFSMMRRRKIASRMIECLRSNFIY</t>
  </si>
  <si>
    <t>tr|F7G2X3|  1037 PTPDGKLFATQYCGTG    1052</t>
  </si>
  <si>
    <t>tr|F7G2W9|F7G2W9_MONDO: domain 1 of 1, from 994 to 105</t>
  </si>
  <si>
    <t>tr|F7G2W9|   994    VCGISRIWVFSMMRRRKIASRMIECLRSNFIY</t>
  </si>
  <si>
    <t>tr|F7G2W9|  1039 PTPDGKLFATQYCGTG    1054</t>
  </si>
  <si>
    <t>tr|R7VSR6|R7VSR6_COLLI: domain 1 of 1, from 156 to 216</t>
  </si>
  <si>
    <t>tr|R7VSR6|   156    LCGVSRIWVFGPQRGKGIARRMVDVVRSTFMY</t>
  </si>
  <si>
    <t>tr|R7VSR6|   201 PTPDGKLFATKYCQTP    216</t>
  </si>
  <si>
    <t>tr|G1KZU6|G1KZU6_AILME: domain 1 of 1, from 543 to 603</t>
  </si>
  <si>
    <t>tr|G1KZU6|   543    VCGISRIWVFRLKRRKRIARRLVDTLRNCFMF</t>
  </si>
  <si>
    <t>tr|G1KZU6|   588 PTPDGKLFATKYCNTP    603</t>
  </si>
  <si>
    <t>tr|D2GZ59|D2GZ59_AILME: domain 1 of 1, from 517 to 577</t>
  </si>
  <si>
    <t>tr|D2GZ59|   517    VCGISRIWVFRLKRRKRIARRLVDTLRNCFMF</t>
  </si>
  <si>
    <t>tr|D2GZ59|   562 PTPDGKLFATKYCNTP    577</t>
  </si>
  <si>
    <t>sp|Q5FWF5|ESCO1_HUMAN: domain 1 of 1, from 766 to 826:</t>
  </si>
  <si>
    <t>sp|Q5FWF5|   766    ICGISRIWVFSMMRRKKIASRMIECLRSNFIY</t>
  </si>
  <si>
    <t>sp|Q5FWF5|   811 PTPDGKLFATQYCGTG    826</t>
  </si>
  <si>
    <t>tr|A0A0D9RYI7|A0A0D9RYI7_CHLSB: domain 1 of 1, from 76</t>
  </si>
  <si>
    <t>tr|A0A0D9R   766    ICGISRIWVFSMMRRKKIASRMIECLRSNFIY</t>
  </si>
  <si>
    <t>tr|A0A0D9R   811 PTPDGKLFATQYCGTG    826</t>
  </si>
  <si>
    <t>tr|G1SXH8|G1SXH8_RABIT: domain 1 of 1, from 769 to 829</t>
  </si>
  <si>
    <t>tr|G1SXH8|   769    ICGISRIWVFSMMRRKKIASRMIECLRSNFIY</t>
  </si>
  <si>
    <t>tr|G1SXH8|   814 PTPDGKLFATQYCGTG    829</t>
  </si>
  <si>
    <t>tr|M3WGS0|M3WGS0_FELCA: domain 1 of 1, from 770 to 830</t>
  </si>
  <si>
    <t>tr|M3WGS0|   770    ICGISRIWVFSMMRRKKIASRMIECLRSNFIY</t>
  </si>
  <si>
    <t>tr|M3WGS0|   815 PTPDGKLFATQYCGTG    830</t>
  </si>
  <si>
    <t>tr|S7MN57|S7MN57_MYOBR: domain 1 of 1, from 765 to 825</t>
  </si>
  <si>
    <t>tr|S7MN57|   765    ICGISRIWVFSMMRRKKIASRMIECLRSNFIY</t>
  </si>
  <si>
    <t>tr|S7MN57|   810 PTPDGKLFATQYCGTG    825</t>
  </si>
  <si>
    <t>tr|S9XKG7|S9XKG7_CAMFR: domain 1 of 1, from 476 to 536</t>
  </si>
  <si>
    <t>tr|S9XKG7|   476    ICGISRIWVFSMMRRKKIASRMIECLRSNFIY</t>
  </si>
  <si>
    <t>tr|S9XKG7|   521 PTPDGKLFATQYCGTG    536</t>
  </si>
  <si>
    <t>tr|M3Y2F5|M3Y2F5_MUSPF: domain 1 of 1, from 771 to 831</t>
  </si>
  <si>
    <t>tr|M3Y2F5|   771    ICGISRIWVFSMMRRKKIASRMIECLRSNFIY</t>
  </si>
  <si>
    <t>tr|M3Y2F5|   816 PTPDGKLFATQYCGTG    831</t>
  </si>
  <si>
    <t>tr|L9KLE2|L9KLE2_TUPCH: domain 1 of 1, from 769 to 829</t>
  </si>
  <si>
    <t>tr|L9KLE2|   769    ICGISRIWVFSMMRRKKIASRMIECLRSNFIY</t>
  </si>
  <si>
    <t>tr|L9KLE2|   814 PTPDGKLFATQYCGTG    829</t>
  </si>
  <si>
    <t>tr|L8ID77|L8ID77_9CETA: domain 1 of 1, from 767 to 827</t>
  </si>
  <si>
    <t>tr|L8ID77|   767    ICGISRIWVFSMMRRKKIASRMIECLRSNFIY</t>
  </si>
  <si>
    <t>tr|L8ID77|   812 PTPDGKLFATQYCGTG    827</t>
  </si>
  <si>
    <t>tr|K9KFB8|K9KFB8_HORSE: domain 1 of 1, from 35 to 95:</t>
  </si>
  <si>
    <t>tr|K9KFB8|    35    ICGISRIWVFSMMRRKKIASRMIECLRSNFIY</t>
  </si>
  <si>
    <t>tr|K9KFB8|    80 PTPDGKLFATQYCGTG    95</t>
  </si>
  <si>
    <t>tr|A0A1S2ZS59|A0A1S2ZS59_ERIEU: domain 1 of 1, from 76</t>
  </si>
  <si>
    <t>tr|A0A1S2Z   769    ICGISRIWVFSMMRRKKIASRMIECLRSNFIY</t>
  </si>
  <si>
    <t>tr|A0A1S2Z   814 PTPDGKLFATQYCGTG    829</t>
  </si>
  <si>
    <t>tr|F6V8S3|F6V8S3_HORSE: domain 1 of 1, from 772 to 832</t>
  </si>
  <si>
    <t>tr|F6V8S3|   772    ICGISRIWVFSMMRRKKIASRMIECLRSNFIY</t>
  </si>
  <si>
    <t>tr|F6V8S3|   817 PTPDGKLFATQYCGTG    832</t>
  </si>
  <si>
    <t>tr|A0A1S3WBY9|A0A1S3WBY9_ERIEU: domain 1 of 1, from 82</t>
  </si>
  <si>
    <t>tr|A0A1S3W   828    ICGISRIWVFSMMRRKKIASRMIECLRSNFIY</t>
  </si>
  <si>
    <t>tr|A0A1S3W   873 PTPDGKLFATQYCGTG    888</t>
  </si>
  <si>
    <t>tr|G3TR44|G3TR44_LOXAF: domain 1 of 1, from 268 to 328</t>
  </si>
  <si>
    <t>tr|G3TR44|   268    ICGISRIWVFSMMRRKKIASRMIECLRSNFIY</t>
  </si>
  <si>
    <t>tr|G3TR44|   313 PTPDGKLFATQYCGTG    328</t>
  </si>
  <si>
    <t>tr|G3TYT1|G3TYT1_LOXAF: domain 1 of 1, from 772 to 832</t>
  </si>
  <si>
    <t>tr|G3TYT1|   772    ICGISRIWVFSMMRRKKIASRMIECLRSNFIY</t>
  </si>
  <si>
    <t>tr|G3TYT1|   817 PTPDGKLFATQYCGTG    832</t>
  </si>
  <si>
    <t>tr|F6PGZ5|F6PGZ5_ORNAN: domain 1 of 1, from 189 to 249</t>
  </si>
  <si>
    <t>tr|F6PGZ5|   189    ICGISRIWVFSMMRRKKIASRMIECLRSNFIY</t>
  </si>
  <si>
    <t>tr|F6PGZ5|   234 PTPDGKLFATQYCGTG    249</t>
  </si>
  <si>
    <t>tr|G1R536|G1R536_NOMLE: domain 1 of 1, from 766 to 826</t>
  </si>
  <si>
    <t>tr|G1R536|   766    ICGISRIWVFSMMRRKKIASRMIECLRSNFIY</t>
  </si>
  <si>
    <t>tr|G1R536|   811 PTPDGKLFATQYCGTG    826</t>
  </si>
  <si>
    <t>sp|Q69Z69|ESCO1_MOUSE: domain 1 of 1, from 769 to 829:</t>
  </si>
  <si>
    <t>sp|Q69Z69|   769    ICGISRIWVFSMMRRKKIASRMIECLRSNFIY</t>
  </si>
  <si>
    <t>sp|Q69Z69|   814 PTPDGKLFATQYCGTG    829</t>
  </si>
  <si>
    <t>tr|M1EL74|M1EL74_MUSPF: domain 1 of 1, from 804 to 864</t>
  </si>
  <si>
    <t>tr|M1EL74|   804    ICGISRIWVFSMMRRKKIASRMIECLRSNFIY</t>
  </si>
  <si>
    <t>tr|M1EL74|   849 PTPDGKLFATQYCGTG    864</t>
  </si>
  <si>
    <t>tr|A0A093Q6U1|A0A093Q6U1_9PASS: domain 1 of 1, from 77</t>
  </si>
  <si>
    <t>tr|A0A093Q   779    ICGISRIWVFSMMRRKKIASRMIECLRSNFIY</t>
  </si>
  <si>
    <t>tr|A0A093Q   824 PTPDGKLFATQYCGTG    839</t>
  </si>
  <si>
    <t>tr|A0A093P7I3|A0A093P7I3_PYGAD: domain 1 of 1, from 77</t>
  </si>
  <si>
    <t>tr|A0A093P   779    ICGISRIWVFSMMRRKKIASRMIECLRSNFIY</t>
  </si>
  <si>
    <t>tr|A0A093P   824 PTPDGKLFATQYCGTG    839</t>
  </si>
  <si>
    <t>tr|A0A151NFA6|A0A151NFA6_ALLMI: domain 1 of 1, from 34</t>
  </si>
  <si>
    <t>tr|A0A151N   341    ICGISRIWVFSMMRRKKIASRMIECLRSNFIY</t>
  </si>
  <si>
    <t>tr|A0A151N   386 PTPDGKLFATQYCGTG    401</t>
  </si>
  <si>
    <t>tr|A0A091T9H8|A0A091T9H8_PHALP: domain 1 of 1, from 77</t>
  </si>
  <si>
    <t>tr|A0A091T   771    ICGISRIWVFSMMRRKKIASRMIECLRSNFIY</t>
  </si>
  <si>
    <t>tr|A0A091T   816 PTPDGKLFATQYCGTG    831</t>
  </si>
  <si>
    <t>tr|A0A091P6R8|A0A091P6R8_LEPDC: domain 1 of 1, from 77</t>
  </si>
  <si>
    <t>tr|A0A091P   779    ICGISRIWVFSMMRRKKIASRMIECLRSNFIY</t>
  </si>
  <si>
    <t>tr|A0A091P   824 PTPDGKLFATQYCGTG    839</t>
  </si>
  <si>
    <t>tr|A0A091NNC3|A0A091NNC3_APAVI: domain 1 of 1, from 77</t>
  </si>
  <si>
    <t>tr|A0A091N   773    ICGISRIWVFSMMRRKKIASRMIECLRSNFIY</t>
  </si>
  <si>
    <t>tr|A0A091N   818 PTPDGKLFATQYCGTG    833</t>
  </si>
  <si>
    <t>tr|A0A0A0AJD1|A0A0A0AJD1_CHAVO: domain 1 of 1, from 77</t>
  </si>
  <si>
    <t>tr|A0A0A0A   779    ICGISRIWVFSMMRRKKIASRMIECLRSNFIY</t>
  </si>
  <si>
    <t>tr|A0A0A0A   824 PTPDGKLFATQYCGTG    839</t>
  </si>
  <si>
    <t>tr|A0A093BRK3|A0A093BRK3_9AVES: domain 1 of 1, from 77</t>
  </si>
  <si>
    <t>tr|A0A093B   776    ICGISRIWVFSMMRRKKIASRMIECLRSNFIY</t>
  </si>
  <si>
    <t>tr|A0A093B   821 PTPDGKLFATQYCGTG    836</t>
  </si>
  <si>
    <t>tr|A0A0C4DH04|A0A0C4DH04_HUMAN: domain 1 of 1, from 98</t>
  </si>
  <si>
    <t>to 158</t>
  </si>
  <si>
    <t>tr|A0A0C4D    98    ICGISRIWVFSMMRRKKIASRMIECLRSNFIY</t>
  </si>
  <si>
    <t>tr|A0A0C4D   143 PTPDGKLFATQYCGTG    158</t>
  </si>
  <si>
    <t>tr|A0A091VLB4|A0A091VLB4_NIPNI: domain 1 of 1, from 77</t>
  </si>
  <si>
    <t>tr|A0A091V   779    ICGISRIWVFSMMRRKKIASRMIECLRSNFIY</t>
  </si>
  <si>
    <t>tr|A0A091V   824 PTPDGKLFATQYCGTG    839</t>
  </si>
  <si>
    <t>tr|A0A093HCJ3|A0A093HCJ3_STRCA: domain 1 of 1, from 77</t>
  </si>
  <si>
    <t>tr|A0A093H   775    ICGISRIWVFSMMRRKKIASRMIECLRSNFIY</t>
  </si>
  <si>
    <t>tr|A0A093H   820 PTPDGKLFATQYCGTG    835</t>
  </si>
  <si>
    <t>tr|A0A091GUX4|A0A091GUX4_9AVES: domain 1 of 1, from 77</t>
  </si>
  <si>
    <t>tr|A0A091G   775    ICGISRIWVFSMMRRKKIASRMIECLRSNFIY</t>
  </si>
  <si>
    <t>tr|A0A091G   820 PTPDGKLFATQYCGTG    835</t>
  </si>
  <si>
    <t>tr|A0A091I910|A0A091I910_CALAN: domain 1 of 1, from 77</t>
  </si>
  <si>
    <t>tr|A0A091I   773    ICGISRIWVFSMMRRKKIASRMIECLRSNFIY</t>
  </si>
  <si>
    <t>tr|A0A091I   818 PTPDGKLFATQYCGTG    833</t>
  </si>
  <si>
    <t>tr|A0A091U9N6|A0A091U9N6_PHORB: domain 1 of 1, from 77</t>
  </si>
  <si>
    <t>tr|A0A091U   779    ICGISRIWVFSMMRRKKIASRMIECLRSNFIY</t>
  </si>
  <si>
    <t>tr|A0A091U   824 PTPDGKLFATQYCGTG    839</t>
  </si>
  <si>
    <t>tr|A0A091RU94|A0A091RU94_NESNO: domain 1 of 1, from 77</t>
  </si>
  <si>
    <t>tr|A0A091R   776    ICGISRIWVFSMMRRKKIASRMIECLRSNFIY</t>
  </si>
  <si>
    <t>tr|A0A091R   821 PTPDGKLFATQYCGTG    836</t>
  </si>
  <si>
    <t>tr|A0A0Q3PM32|A0A0Q3PM32_AMAAE: domain 1 of 1, from 79</t>
  </si>
  <si>
    <t>tr|A0A0Q3P   791    ICGISRIWVFSMMRRKKIASRMIECLRSNFIY</t>
  </si>
  <si>
    <t>tr|A0A0Q3P   836 PTPDGKLFATQYCGTG    851</t>
  </si>
  <si>
    <t>tr|U3JUH9|U3JUH9_FICAL: domain 1 of 1, from 777 to 837</t>
  </si>
  <si>
    <t>tr|U3JUH9|   777    ICGISRIWVFSMMRRKKIASRMIECLRSNFIY</t>
  </si>
  <si>
    <t>tr|U3JUH9|   822 PTPDGKLFATQYCGTG    837</t>
  </si>
  <si>
    <t>tr|A0A091MCH8|A0A091MCH8_9PASS: domain 1 of 1, from 78</t>
  </si>
  <si>
    <t>tr|A0A091M   783    ICGISRIWVFSMMRRKKIASRMIECLRSNFIY</t>
  </si>
  <si>
    <t>tr|A0A091M   828 PTPDGKLFATQYCGTG    843</t>
  </si>
  <si>
    <t>tr|A0A093IFP3|A0A093IFP3_FULGA: domain 1 of 1, from 78</t>
  </si>
  <si>
    <t>tr|A0A093I   780    ICGISRIWVFSMMRRKKIASRMIECLRSNFIY</t>
  </si>
  <si>
    <t>tr|A0A093I   825 PTPDGKLFATQYCGTG    840</t>
  </si>
  <si>
    <t>tr|H0ZJ59|H0ZJ59_TAEGU: domain 1 of 1, from 174 to 234</t>
  </si>
  <si>
    <t>tr|H0ZJ59|   174    ICGISRIWVFSMMRRKKIASRMIECLRSNFIY</t>
  </si>
  <si>
    <t>tr|H0ZJ59|   219 PTPDGKLFATQYCGTG    234</t>
  </si>
  <si>
    <t>tr|A0A094LCJ2|A0A094LCJ2_9AVES: domain 1 of 1, from 77</t>
  </si>
  <si>
    <t>tr|A0A094L   772    ICGISRIWVFSMMRRKKIASRMIECLRSNFIY</t>
  </si>
  <si>
    <t>tr|A0A094L   817 PTPDGKLFATQYCGTG    832</t>
  </si>
  <si>
    <t>tr|A0A087REF6|A0A087REF6_APTFO: domain 1 of 1, from 77</t>
  </si>
  <si>
    <t>tr|A0A087R   779    ICGISRIWVFSMMRRKKIASRMIECLRSNFIY</t>
  </si>
  <si>
    <t>tr|A0A087R   824 PTPDGKLFATQYCGTG    839</t>
  </si>
  <si>
    <t>tr|A0A091PRR2|A0A091PRR2_HALAL: domain 1 of 1, from 77</t>
  </si>
  <si>
    <t>tr|A0A091P   776    ICGISRIWVFSMMRRKKIASRMIECLRSNFIY</t>
  </si>
  <si>
    <t>tr|A0A091P   821 PTPDGKLFATQYCGTG    836</t>
  </si>
  <si>
    <t>tr|A0A091U0Q2|A0A091U0Q2_9AVES: domain 1 of 1, from 77</t>
  </si>
  <si>
    <t>tr|U3IAN6|U3IAN6_ANAPL: domain 1 of 1, from 158 to 218</t>
  </si>
  <si>
    <t>tr|U3IAN6|   158    ICGISRIWVFSMMRRKKIASRMIECLRSNFIY</t>
  </si>
  <si>
    <t>tr|U3IAN6|   203 PTPDGKLFATQYCGTG    218</t>
  </si>
  <si>
    <t>tr|R0KEG1|R0KEG1_ANAPL: domain 1 of 1, from 771 to 831</t>
  </si>
  <si>
    <t>tr|R0KEG1|   771    ICGISRIWVFSMMRRKKIASRMIECLRSNFIY</t>
  </si>
  <si>
    <t>tr|R0KEG1|   816 PTPDGKLFATQYCGTG    831</t>
  </si>
  <si>
    <t>tr|A0A087VII3|A0A087VII3_BALRE: domain 1 of 1, from 77</t>
  </si>
  <si>
    <t>tr|A0A087V   778    ICGISRIWVFSMMRRKKIASRMIECLRSNFIY</t>
  </si>
  <si>
    <t>tr|A0A087V   823 PTPDGKLFATQYCGTG    838</t>
  </si>
  <si>
    <t>tr|U3IAN2|U3IAN2_ANAPL: domain 1 of 1, from 783 to 843</t>
  </si>
  <si>
    <t>tr|U3IAN2|   783    ICGISRIWVFSMMRRKKIASRMIECLRSNFIY</t>
  </si>
  <si>
    <t>tr|U3IAN2|   828 PTPDGKLFATQYCGTG    843</t>
  </si>
  <si>
    <t>tr|A0A091EUJ6|A0A091EUJ6_CORBR: domain 1 of 1, from 77</t>
  </si>
  <si>
    <t>tr|A0A091E   776    ICGISRIWVFSMMRRKKIASRMIECLRSNFIY</t>
  </si>
  <si>
    <t>tr|A0A091E   821 PTPDGKLFATQYCGTG    836</t>
  </si>
  <si>
    <t>tr|A0A093R9B2|A0A093R9B2_PHACA: domain 1 of 1, from 77</t>
  </si>
  <si>
    <t>tr|A0A093R   779    ICGISRIWVFSMMRRKKIASRMIECLRSNFIY</t>
  </si>
  <si>
    <t>tr|A0A093R   824 PTPDGKLFATQYCGTG    839</t>
  </si>
  <si>
    <t>tr|A0A091LAN7|A0A091LAN7_9GRUI: domain 1 of 1, from 77</t>
  </si>
  <si>
    <t>tr|A0A091L   779    ICGISRIWVFSMMRRKKIASRMIECLRSNFIY</t>
  </si>
  <si>
    <t>tr|A0A091L   824 PTPDGKLFATQYCGTG    839</t>
  </si>
  <si>
    <t>tr|A0A091VSU3|A0A091VSU3_OPIHO: domain 1 of 1, from 77</t>
  </si>
  <si>
    <t>tr|A0A091V   776    ICGISRIWVFSMMRRKKIASRMIECLRSNFIY</t>
  </si>
  <si>
    <t>tr|A0A091V   821 PTPDGKLFATQYCGTG    836</t>
  </si>
  <si>
    <t>tr|A0A091LTJ0|A0A091LTJ0_CARIC: domain 1 of 1, from 77</t>
  </si>
  <si>
    <t>tr|A0A093HPQ7|A0A093HPQ7_TYTAL: domain 1 of 1, from 78</t>
  </si>
  <si>
    <t>tr|A0A093H   781    ICGISRIWVFSMMRRKKIASRMIECLRSNFIY</t>
  </si>
  <si>
    <t>tr|A0A093H   826 PTPDGKLFATQYCGTG    841</t>
  </si>
  <si>
    <t>tr|A0A024RC19|A0A024RC19_HUMAN: domain 1 of 1, from 76</t>
  </si>
  <si>
    <t>tr|A0A024R   766    ICGISRIWVFSMMRRKKIASRMIECLRSNFIY</t>
  </si>
  <si>
    <t>tr|A0A024R   811 PTPDGKLFATQYCGTG    826</t>
  </si>
  <si>
    <t>tr|H2QEB6|H2QEB6_PANTR: domain 1 of 1, from 766 to 826</t>
  </si>
  <si>
    <t>tr|H2QEB6|   766    ICGISRIWVFSMMRRKKIASRMIECLRSNFIY</t>
  </si>
  <si>
    <t>tr|H2QEB6|   811 PTPDGKLFATQYCGTG    826</t>
  </si>
  <si>
    <t>tr|U3DJH9|U3DJH9_CALJA: domain 1 of 1, from 767 to 827</t>
  </si>
  <si>
    <t>tr|U3DJH9|   767    ICGISRIWVFSMMRRKKIASRMIECLRSNFIY</t>
  </si>
  <si>
    <t>tr|U3DJH9|   812 PTPDGKLFATQYCGTG    827</t>
  </si>
  <si>
    <t>tr|F7HT63|F7HT63_MACMU: domain 1 of 1, from 766 to 826</t>
  </si>
  <si>
    <t>tr|F7HT63|   766    ICGISRIWVFSMMRRKKIASRMIECLRSNFIY</t>
  </si>
  <si>
    <t>tr|F7HT63|   811 PTPDGKLFATQYCGTG    826</t>
  </si>
  <si>
    <t>tr|E1BF75|E1BF75_BOVIN: domain 1 of 1, from 767 to 827</t>
  </si>
  <si>
    <t>tr|E1BF75|   767    ICGISRIWVFSMMRRKKIASRMIECLRSNFIY</t>
  </si>
  <si>
    <t>tr|E1BF75|   812 PTPDGKLFATQYCGTG    827</t>
  </si>
  <si>
    <t>tr|G3QG44|G3QG44_GORGO: domain 1 of 1, from 766 to 826</t>
  </si>
  <si>
    <t>tr|G3QG44|   766    ICGISRIWVFSMMRRKKIASRMIECLRSNFIY</t>
  </si>
  <si>
    <t>tr|G3QG44|   811 PTPDGKLFATQYCGTG    826</t>
  </si>
  <si>
    <t>tr|W5PF58|W5PF58_SHEEP: domain 1 of 1, from 767 to 827</t>
  </si>
  <si>
    <t>tr|W5PF58|   767    ICGISRIWVFSMMRRKKIASRMIECLRSNFIY</t>
  </si>
  <si>
    <t>tr|W5PF58|   812 PTPDGKLFATQYCGTG    827</t>
  </si>
  <si>
    <t>tr|H9FPJ9|H9FPJ9_MACMU: domain 1 of 1, from 766 to 826</t>
  </si>
  <si>
    <t>tr|H9FPJ9|   766    ICGISRIWVFSMMRRKKIASRMIECLRSNFIY</t>
  </si>
  <si>
    <t>tr|H9FPJ9|   811 PTPDGKLFATQYCGTG    826</t>
  </si>
  <si>
    <t>tr|F7I784|F7I784_CALJA: domain 1 of 1, from 767 to 827</t>
  </si>
  <si>
    <t>tr|F7I784|   767    ICGISRIWVFSMMRRKKIASRMIECLRSNFIY</t>
  </si>
  <si>
    <t>tr|F7I784|   812 PTPDGKLFATQYCGTG    827</t>
  </si>
  <si>
    <t>tr|D2HZR2|D2HZR2_AILME: domain 1 of 1, from 770 to 830</t>
  </si>
  <si>
    <t>tr|D2HZR2|   770    ICGISRIWVFSMMRRKKIASRMIECLRSNFIY</t>
  </si>
  <si>
    <t>tr|D2HZR2|   815 PTPDGKLFATQYCGTG    830</t>
  </si>
  <si>
    <t>tr|G7NKG3|G7NKG3_MACMU: domain 1 of 1, from 766 to 826</t>
  </si>
  <si>
    <t>tr|G7NKG3|   766    ICGISRIWVFSMMRRKKIASRMIECLRSNFIY</t>
  </si>
  <si>
    <t>tr|G7NKG3|   811 PTPDGKLFATQYCGTG    826</t>
  </si>
  <si>
    <t>tr|K9IV99|K9IV99_DESRO: domain 1 of 1, from 772 to 832</t>
  </si>
  <si>
    <t>tr|K9IV99|   772    ICGISRIWVFSMMRRKKIASRMIECLRSNFIY</t>
  </si>
  <si>
    <t>tr|K9IV99|   817 PTPDGKLFATQYCGTG    832</t>
  </si>
  <si>
    <t>tr|G7PWH3|G7PWH3_MACFA: domain 1 of 1, from 766 to 826</t>
  </si>
  <si>
    <t>tr|G7PWH3|   766    ICGISRIWVFSMMRRKKIASRMIECLRSNFIY</t>
  </si>
  <si>
    <t>tr|G7PWH3|   811 PTPDGKLFATQYCGTG    826</t>
  </si>
  <si>
    <t>tr|G1PCY2|G1PCY2_MYOLU: domain 1 of 1, from 765 to 825</t>
  </si>
  <si>
    <t>tr|G1PCY2|   765    ICGISRIWVFSMMRRKKIASRMIECLRSNFIY</t>
  </si>
  <si>
    <t>tr|G1PCY2|   810 PTPDGKLFATQYCGTG    825</t>
  </si>
  <si>
    <t>tr|H0WX53|H0WX53_OTOGA: domain 1 of 1, from 771 to 831</t>
  </si>
  <si>
    <t>tr|H0WX53|   771    ICGISRIWVFSMMRRKKIASRMIECLRSNFIY</t>
  </si>
  <si>
    <t>tr|H0WX53|   816 PTPDGKLFATQYCGTG    831</t>
  </si>
  <si>
    <t>tr|G2HHD0|G2HHD0_PANTR: domain 1 of 1, from 312 to 372</t>
  </si>
  <si>
    <t>tr|G2HHD0|   312    ICGISRIWVFSMMRRKKIASRMIECLRSNFIY</t>
  </si>
  <si>
    <t>tr|G2HHD0|   357 PTPDGKLFATQYCGTG    372</t>
  </si>
  <si>
    <t>tr|L5K2Y0|L5K2Y0_PTEAL: domain 1 of 1, from 770 to 830</t>
  </si>
  <si>
    <t>tr|L5K2Y0|   770    ICGISRIWVFSMMRRKKIASRMIECLRSNFIY</t>
  </si>
  <si>
    <t>tr|L5K2Y0|   815 PTPDGKLFATQYCGTG    830</t>
  </si>
  <si>
    <t>tr|Q3UKT9|Q3UKT9_MOUSE: domain 1 of 1, from 270 to 330</t>
  </si>
  <si>
    <t>tr|Q3UKT9|   270    ICGISRIWVFSMMRRKKIASRMIECLRSNFIY</t>
  </si>
  <si>
    <t>tr|Q3UKT9|   315 PTPDGKLFATQYCGTG    330</t>
  </si>
  <si>
    <t>tr|B2GUX2|B2GUX2_RAT: domain 1 of 1, from 766 to 826:</t>
  </si>
  <si>
    <t>tr|B2GUX2|   766    ICGISRIWVFSMMRRKKIASRMIECLRSNFIY</t>
  </si>
  <si>
    <t>tr|B2GUX2|   811 PTPDGKLFATQYCGTG    826</t>
  </si>
  <si>
    <t>tr|G3HGH3|G3HGH3_CRIGR: domain 1 of 1, from 767 to 827</t>
  </si>
  <si>
    <t>tr|G3HGH3|   767    ICGISRIWVFSMMRRKKIASRMIECLRSNFIY</t>
  </si>
  <si>
    <t>tr|G3HGH3|   812 PTPDGKLFATQYCGTG    827</t>
  </si>
  <si>
    <t>tr|A0A182QA97|A0A182QA97_9DIPT: domain 1 of 1, from 92</t>
  </si>
  <si>
    <t>Gi+R++v++  RRqg+ +kL+ A  + +i+</t>
  </si>
  <si>
    <t>tr|A0A182Q   928    RCGISRIWVAPRYRRQGVGRKLMAAIRAHYIF</t>
  </si>
  <si>
    <t>tr|A0A182Q   973 PTEQGKLFAESITGRK    988</t>
  </si>
  <si>
    <t>tr|A0A135L9S0|A0A135L9S0_PENPA: domain 1 of 1, from 31</t>
  </si>
  <si>
    <t>tr|A0A135L   318    IVGVSRIWTSGSSRRKGIALDLLDCVVINFIY</t>
  </si>
  <si>
    <t>Pt +     + +Gk +</t>
  </si>
  <si>
    <t>tr|A0A135L   363 PTESAP---NRYGKSS    375</t>
  </si>
  <si>
    <t>tr|D2V5D2|D2V5D2_NAEGR: domain 1 of 1, from 238 to 298</t>
  </si>
  <si>
    <t>G+ R++v   hRR g+AskLL+A  + fi+</t>
  </si>
  <si>
    <t>tr|D2V5D2|   238    YCGVNRIWVKEEHRRGGVASKLLDAVRSHFIY</t>
  </si>
  <si>
    <t>Pt +G     ++  g+</t>
  </si>
  <si>
    <t>tr|D2V5D2|   283 PTPKGAYFAATYCSGS    298</t>
  </si>
  <si>
    <t>tr|A0A066VFY6|A0A066VFY6_9BASI: domain 1 of 1, from 16</t>
  </si>
  <si>
    <t>+Gi R++v  s RR+gi + LL+AA     +</t>
  </si>
  <si>
    <t>tr|A0A066V  1632    SIGIHRIWVMRSLRRLGIGALLLDAALGKSCY</t>
  </si>
  <si>
    <t>..evAFtqPtgaGkavlksWGkga&lt;-*</t>
  </si>
  <si>
    <t>+ vAF+qPt+aG+   + W +</t>
  </si>
  <si>
    <t>tr|A0A066V  1679 aqAVAFSQPTAAGRRLAERWIRSG    1702</t>
  </si>
  <si>
    <t>tr|H2NW08|H2NW08_PONAB: domain 1 of 1, from 765 to 825</t>
  </si>
  <si>
    <t>tr|H2NW08|   765    IWGISRIWVFSMMRRKKIASRMIECLRSNFIY</t>
  </si>
  <si>
    <t>tr|H2NW08|   810 PTPDGKLFATQYCGTG    825</t>
  </si>
  <si>
    <t>tr|M0T817|M0T817_MUSAM: domain 1 of 1, from 251 to 311</t>
  </si>
  <si>
    <t>G   ++v++s+R + iAs+LL+ A ++f+</t>
  </si>
  <si>
    <t>tr|M0T817|   251    LCGFRAIWVVPSQRQKRIASQLLDSARKSFLA</t>
  </si>
  <si>
    <t>Pt+aG+a   s+   +</t>
  </si>
  <si>
    <t>tr|M0T817|   296 PTSAGRALAFSFCCSN    311</t>
  </si>
  <si>
    <t>tr|A0A1D1YG22|A0A1D1YG22_9ARAE: domain 1 of 1, from 29</t>
  </si>
  <si>
    <t>Gi  ++v++s+RRq iA +LL+   + f+</t>
  </si>
  <si>
    <t>tr|A0A1D1Y   293    LCGIRAVWVVPSKRRQHIATQLLDSVRKNFLP</t>
  </si>
  <si>
    <t>Pt+ Gka  + + + +</t>
  </si>
  <si>
    <t>tr|A0A1D1Y   338 PTSIGKAFASRYSGTC    353</t>
  </si>
  <si>
    <t>tr|F1SBC2|F1SBC2_PIG: domain 1 of 1, from 769 to 829:</t>
  </si>
  <si>
    <t>tr|F1SBC2|   769    ICGISRIWVFSMMRRRKIASRMIECLRSNFIY</t>
  </si>
  <si>
    <t>tr|F1SBC2|   814 PTPDGKLFATQYCGTG    829</t>
  </si>
  <si>
    <t>tr|A0A1S3F0X7|A0A1S3F0X7_DIPOR: domain 1 of 1, from 76</t>
  </si>
  <si>
    <t>tr|A0A1S3F   768    ICGISRIWVFSMMRRRKIASRMIECLRSNFIY</t>
  </si>
  <si>
    <t>tr|A0A1S3F   813 PTPDGKLFATQYCGTG    828</t>
  </si>
  <si>
    <t>tr|X6MM12|X6MM12_RETFI: domain 1 of 1, from 325 to 385</t>
  </si>
  <si>
    <t>+Gi +l+v s  R+ giAs++++   + fi+</t>
  </si>
  <si>
    <t>tr|X6MM12|   325    YVGIVKLWVHSKYRKRGIASTIIDTLRQHFIY</t>
  </si>
  <si>
    <t>Pt  G+   + + ++</t>
  </si>
  <si>
    <t>tr|X6MM12|   370 PTHFGRIFATHYCQNP    385</t>
  </si>
  <si>
    <t>tr|A0A091IFE3|A0A091IFE3_CALAN: domain 1 of 1, from 44</t>
  </si>
  <si>
    <t>G++R++v s  RR  iA+++++   +tf++</t>
  </si>
  <si>
    <t>tr|A0A091I   448    LCGVSRIWVCSPSRRNRIARRMVDVLRSTFMY</t>
  </si>
  <si>
    <t>tr|A0A091I   493 PTPDGKAFATKYCQTP    508</t>
  </si>
  <si>
    <t>tr|A0A0L0DSV8|A0A0L0DSV8_THETB: domain 1 of 1, from 27</t>
  </si>
  <si>
    <t>Gi+R++ s+shRR g+ ++LLsA    f</t>
  </si>
  <si>
    <t>tr|A0A0L0D   277    VAGISRMWTSPSHRRRGLMAALLSAVCTNFAA</t>
  </si>
  <si>
    <t>t++G a  +++</t>
  </si>
  <si>
    <t>tr|A0A0L0D   323 LTTSGFAFASAYLTAL    338</t>
  </si>
  <si>
    <t>tr|H8WX10|H8WX10_CANO9: domain 1 of 1, from 178 to 238</t>
  </si>
  <si>
    <t>+Gi+R+++s+  R qg+A++LL+   +  i+</t>
  </si>
  <si>
    <t>tr|H8WX10|   178    RVGISRIWISADWRQQGLARELLNCVMANSIY</t>
  </si>
  <si>
    <t>P   G    ks+ + +</t>
  </si>
  <si>
    <t>tr|H8WX10|   223 PSYGGGLLAKSFNGIV    238</t>
  </si>
  <si>
    <t>tr|N1J6P8|N1J6P8_BLUG1: domain 1 of 1, from 298 to 358</t>
  </si>
  <si>
    <t>+ + R++v   h Rqg+A  LL+ A + fi+</t>
  </si>
  <si>
    <t>tr|N1J6P8|   298    YMSVERIWVHDGHQRQGLATMLLDQARQNFIY</t>
  </si>
  <si>
    <t>Pt  Gk  ++ + +ga</t>
  </si>
  <si>
    <t>tr|N1J6P8|   343 PTEVGKRFFSRYFQGA    358</t>
  </si>
  <si>
    <t>tr|S8CMI9|S8CMI9_9LAMI: domain 1 of 1, from 204 to 264</t>
  </si>
  <si>
    <t>Gi  ++vs   RR+ +  +LL+A  ++f</t>
  </si>
  <si>
    <t>tr|S8CMI9|   204    VCGIRAIWVSRGNRRKRVGTHLLDAVRKSFCR</t>
  </si>
  <si>
    <t>Pt++G   + s+G ++</t>
  </si>
  <si>
    <t>tr|S8CMI9|   249 PTSDGMSLICSYGVKK    264</t>
  </si>
  <si>
    <t>tr|A0A1B2JFG1|A0A1B2JFG1_PICPA: domain 1 of 1, from 18</t>
  </si>
  <si>
    <t>+Gi+R++vs+  RR giAs+LL+   +   +</t>
  </si>
  <si>
    <t>tr|A0A1B2J   187    LVGISRIYVSPEWRRSGIASQLLKVVCHFSFF</t>
  </si>
  <si>
    <t>P   G    + + + +</t>
  </si>
  <si>
    <t>tr|A0A1B2J   232 PSEYGGKLASKFSGVK    247</t>
  </si>
  <si>
    <t>tr|M3XPA3|M3XPA3_MUSPF: domain 1 of 1, from 544 to 604</t>
  </si>
  <si>
    <t>tr|M3XPA3|   544    VCGISRIWVFRLKRRKRIARRLVDTLRNCFMF</t>
  </si>
  <si>
    <t>tr|M3XPA3|   589 PTPDGKLFATKYCNTP    604</t>
  </si>
  <si>
    <t>tr|U6CVY2|U6CVY2_NEOVI: domain 1 of 1, from 545 to 605</t>
  </si>
  <si>
    <t>tr|U6CVY2|   545    VCGISRIWVFRLKRRKRIARRLVDTLRNCFMF</t>
  </si>
  <si>
    <t>tr|U6CVY2|   590 PTPDGKLFATKYCNTP    605</t>
  </si>
  <si>
    <t>tr|A0A099ZG80|A0A099ZG80_TINGU: domain 1 of 1, from 77</t>
  </si>
  <si>
    <t>tr|A0A099Z   773    ICGISRIWVFSMMRRRRIASRMIECLRSNFIY</t>
  </si>
  <si>
    <t>tr|A0A099Z   818 PTPDGKLFATQYCGTG    833</t>
  </si>
  <si>
    <t>tr|A0A091R1C0|A0A091R1C0_MERNU: domain 1 of 1, from 78</t>
  </si>
  <si>
    <t>tr|A0A091R   781    ICGISRIWVFSMMRRRRIASRMIECLRSNFIY</t>
  </si>
  <si>
    <t>tr|A0A091R   826 PTPDGKLFATQYCGTG    841</t>
  </si>
  <si>
    <t>tr|H3ARD2|H3ARD2_LATCH: domain 1 of 1, from 774 to 834</t>
  </si>
  <si>
    <t>Gi+R++v    RR giAs++++   + f++</t>
  </si>
  <si>
    <t>tr|H3ARD2|   774    ICGISRIWVFRMMRRNGIASRMIDCLRNNFVF</t>
  </si>
  <si>
    <t>tr|H3ARD2|   819 PTPDGKLFATQYCGTS    834</t>
  </si>
  <si>
    <t>tr|A0A0L8RK30|A0A0L8RK30_SACEU: domain 1 of 1, from 20</t>
  </si>
  <si>
    <t>+Gi+R++v  + R +giA kL++ A e +i+</t>
  </si>
  <si>
    <t>tr|A0A0L8R   208    KIGISRIWVCRTARNLGIATKLIDIARENIIY</t>
  </si>
  <si>
    <t>tr|A0A0L8R   253 PTDSGGKLASKYNGVM    268</t>
  </si>
  <si>
    <t>tr|A0A1D9QGQ6|A0A1D9QGQ6_SCLS1: domain 1 of 1, from 25</t>
  </si>
  <si>
    <t>+ i Rl+v s  RR+giA +L + A e fi</t>
  </si>
  <si>
    <t>tr|A0A1D9Q   256    YMCIDRLWVHSDFRRKGIATALANQAREKFIP</t>
  </si>
  <si>
    <t>Pt+ G+   k + +g+</t>
  </si>
  <si>
    <t>tr|A0A1D9Q   301 PTSVGEVFAKRYFGGV    316</t>
  </si>
  <si>
    <t>tr|A7F0G9|A7F0G9_SCLS1: domain 1 of 1, from 256 to 316</t>
  </si>
  <si>
    <t>tr|A7F0G9|   256    YMCIDRLWVHSDFRRKGIATALANQAREKFIP</t>
  </si>
  <si>
    <t>tr|A7F0G9|   301 PTSVGEVFAKRYFGGV    316</t>
  </si>
  <si>
    <t>tr|K1QQT6|K1QQT6_CRAGI: domain 1 of 2, from 620 to 680</t>
  </si>
  <si>
    <t>+Gi++++v   hRR g+A kLL+   + f +</t>
  </si>
  <si>
    <t>tr|K1QQT6|   620    SVGISKIWVHKLHRRTGVACKLLDCVRQHFHY</t>
  </si>
  <si>
    <t>tr|K1QQT6|   665 PTPDGKKLATKYTGTS    680</t>
  </si>
  <si>
    <t>tr|A0A1E3QR23|A0A1E3QR23_9ASCO: domain 1 of 1, from 24</t>
  </si>
  <si>
    <t>+Gi+R+Fv    RR  iA+k+L    +  i+</t>
  </si>
  <si>
    <t>tr|A0A1E3Q   247    LVGISRIFVMKKYRRNQIAAKMLRLIQAHSIY</t>
  </si>
  <si>
    <t>P ++G    k + +</t>
  </si>
  <si>
    <t>tr|A0A1E3Q   293 PSSSGGQLAKKFNGVL    308</t>
  </si>
  <si>
    <t>tr|A0A0L0C6K2|A0A0L0C6K2_LUCCU: domain 1 of 1, from 10</t>
  </si>
  <si>
    <t>Gi+R++vs+ hRR  i +kL++A     i+</t>
  </si>
  <si>
    <t>tr|A0A0L0C  1000    KCGISRIWVSPLHRRFHIGAKLIQAVQLNTIF</t>
  </si>
  <si>
    <t>Pt +Gka  +   + +</t>
  </si>
  <si>
    <t>tr|A0A0L0C  1045 PTEMGKAFAQKITQTE    1060</t>
  </si>
  <si>
    <t>tr|A0A078JEH6|A0A078JEH6_BRANA: domain 1 of 1, from 27</t>
  </si>
  <si>
    <t>Gi  ++vs+s RR g+A +LL+ A e+f</t>
  </si>
  <si>
    <t>tr|A0A078J   275    VCGIRAIWVSPSNRRNGLATRLLDTARESFSS</t>
  </si>
  <si>
    <t>P   G+a  + + + +</t>
  </si>
  <si>
    <t>tr|A0A078J   320 PSCLGRAFGSNYFGTC    335</t>
  </si>
  <si>
    <t>tr|A0A0D3DH62|A0A0D3DH62_BRAOL: domain 1 of 1, from 27</t>
  </si>
  <si>
    <t>tr|A0A0D3D   275    VCGIRAIWVSPSNRRNGLATRLLDTARESFSS</t>
  </si>
  <si>
    <t>tr|A0A0D3D   320 PSCLGRAFGSNYFGTC    335</t>
  </si>
  <si>
    <t>tr|J3LZA4|J3LZA4_ORYBR: domain 1 of 1, from 248 to 308</t>
  </si>
  <si>
    <t>tr|J3LZA4|   248    LCGFRAIWVVPSRRRKRIGSQLMDAARKSFLE</t>
  </si>
  <si>
    <t>Pt++Gka  +s+ k</t>
  </si>
  <si>
    <t>tr|J3LZA4|   293 PTSSGKALARSYCKTG    308</t>
  </si>
  <si>
    <t>tr|A0A1R3IJ59|A0A1R3IJ59_9ROSI: domain 1 of 1, from 29</t>
  </si>
  <si>
    <t>+ Gi  ++v++s RR giA +LL+A  ++f +</t>
  </si>
  <si>
    <t>tr|A0A1R3I   291    ACGIRAIWVTPSNRRIGIATQLLEAVRKSFCM</t>
  </si>
  <si>
    <t>tr|A0A1R3I   336 PSADGQALASNYIGTA    351</t>
  </si>
  <si>
    <t>tr|A0A091VA38|A0A091VA38_NIPNI: domain 1 of 1, from 46</t>
  </si>
  <si>
    <t>tr|A0A091V   461    VCGVSRIWVFGLRRRKGIARRMVDVVRSTFMY</t>
  </si>
  <si>
    <t>tr|A0A091V   506 PTPDGKLFATRYCQTP    521</t>
  </si>
  <si>
    <t>tr|A0A194X464|A0A194X464_9HELO: domain 1 of 1, from 30</t>
  </si>
  <si>
    <t>+ + R++  sshRR+g A +L++ A + fi</t>
  </si>
  <si>
    <t>tr|A0A194X   302    KMSVDRIWTRSSHRRKGYATRLVDIARSNFIS</t>
  </si>
  <si>
    <t>t +G    ks+ kg</t>
  </si>
  <si>
    <t>tr|A0A194X   347 TTQDGGRFAKSYCKGL    362</t>
  </si>
  <si>
    <t>tr|A0A091JL21|A0A091JL21_9AVES: domain 1 of 1, from 47</t>
  </si>
  <si>
    <t>tr|A0A091J   477    VCGVSRIWVFGLRRRKGIARRMVDVVRSTFMY</t>
  </si>
  <si>
    <t>tr|A0A091J   522 PTPDGKLFATKYCQTP    537</t>
  </si>
  <si>
    <t>tr|W9C6X3|W9C6X3_9HELO: domain 1 of 1, from 556 to 616</t>
  </si>
  <si>
    <t>+ i Rl+v +  RRq iA  L + A e fi</t>
  </si>
  <si>
    <t>tr|W9C6X3|   556    YMCIDRLWVHTDFRRQNIATSLANQAREKFIP</t>
  </si>
  <si>
    <t>Pt+ G +  + + +g+</t>
  </si>
  <si>
    <t>tr|W9C6X3|   601 PTSVGAEFAEKYFRGV    616</t>
  </si>
  <si>
    <t>tr|J6EID1|J6EID1_SACK1: domain 1 of 1, from 208 to 268</t>
  </si>
  <si>
    <t>tr|J6EID1|   208    KIGISRIWVCRTARNLGIATKLIDIARENIIY</t>
  </si>
  <si>
    <t>tr|J6EID1|   253 PTDSGGKLASKYNGIV    268</t>
  </si>
  <si>
    <t>tr|G1NC62|G1NC62_MELGA: domain 1 of 1, from 784 to 844</t>
  </si>
  <si>
    <t>tr|G1NC62|   784    ICGISRIWVFSMMRRKKIASRMIECLRSNFIY</t>
  </si>
  <si>
    <t>Pt +Gk  + +   g</t>
  </si>
  <si>
    <t>tr|G1NC62|   829 PTPDGKLFFLTVNSGL    844</t>
  </si>
  <si>
    <t>tr|H0GFQ6|H0GFQ6_SACCK: domain 1 of 1, from 209 to 269</t>
  </si>
  <si>
    <t>+Gi+R++v  + R++giA kL++ A e +++</t>
  </si>
  <si>
    <t>tr|H0GFQ6|   209    KIGISRIWVCRTARKLGIATKLIDVARENIVY</t>
  </si>
  <si>
    <t>tr|H0GFQ6|   254 PTDSGGKLASKYNGIM    269</t>
  </si>
  <si>
    <t>tr|D7MB69|D7MB69_ARALL: domain 1 of 1, from 268 to 329</t>
  </si>
  <si>
    <t>tr|D7MB69|   268    VCGIRAIWVSPSNRRKGIATWLLDTTRESFCn</t>
  </si>
  <si>
    <t>qP + G+   + + + +</t>
  </si>
  <si>
    <t>tr|D7MB69|   313 QPSSIGRSFGSNYFGTC    329</t>
  </si>
  <si>
    <t>tr|G3AG40|G3AG40_SPAPN: domain 1 of 1, from 172 to 232</t>
  </si>
  <si>
    <t>+Gi+R+++++  RR g+ ++ L+   +  i+</t>
  </si>
  <si>
    <t>tr|G3AG40|   172    KIGISRIWIAPKWRRYGLGQRFLQVVLKNSIY</t>
  </si>
  <si>
    <t>tr|G3AG40|   217 PSTSGGLLAKSFNGVS    232</t>
  </si>
  <si>
    <t>tr|A0A024G9C5|A0A024G9C5_9STRA: domain 1 of 1, from 19</t>
  </si>
  <si>
    <t>+Gi  ++  +s RR+giA kL++   +t+i+</t>
  </si>
  <si>
    <t>tr|A0A024G   196    HVGICQMWTHPSYRRKGIATKLIDVVRDTLIY</t>
  </si>
  <si>
    <t>tr|A0A024G   241 PTINGFAFATQYVSPQ    256</t>
  </si>
  <si>
    <t>tr|K1QQT6|K1QQT6_CRAGI: domain 2 of 2, from 1283 to 13</t>
  </si>
  <si>
    <t>tr|K1QQT6|  1283    SVGISKIWVHKLHRRTGVAFKLLDCVRQHFHY</t>
  </si>
  <si>
    <t>tr|K1QQT6|  1328 PTPDGKKLATKYTGTS    1343</t>
  </si>
  <si>
    <t>tr|A0A077Z8Z1|A0A077Z8Z1_TRITR: domain 1 of 1, from 19</t>
  </si>
  <si>
    <t>++G+  ++vss  RRqgi  +L++ A + f+</t>
  </si>
  <si>
    <t>tr|A0A077Z   193    AFGVLLIWVSSCSRRQGIGTRLVNTARANFLP</t>
  </si>
  <si>
    <t>Pt +G a  +s+ + +</t>
  </si>
  <si>
    <t>tr|A0A077Z   238 PTEMGLAFARSYCGTN    253</t>
  </si>
  <si>
    <t>tr|D8QQ67|D8QQ67_SELML: domain 1 of 1, from 260 to 320</t>
  </si>
  <si>
    <t>+ Gi  l+v  s RR+giAs+LL+   + f +</t>
  </si>
  <si>
    <t>tr|D8QQ67|   260    ACGIRGLWVMHSFRRKGIASRLLDTIRDDFAF</t>
  </si>
  <si>
    <t>Ptg+G a  +s+</t>
  </si>
  <si>
    <t>tr|D8QQ67|   305 PTGDGIAFASSYLDTD    320</t>
  </si>
  <si>
    <t>tr|A0A0C3H4B7|A0A0C3H4B7_9PEZI: domain 1 of 1, from 56</t>
  </si>
  <si>
    <t>+ i R++v   hRRqg A k+++   e f+</t>
  </si>
  <si>
    <t>tr|A0A0C3H   565    -VSIERIWVREDHRRQGYATKMVDLVRENFVR</t>
  </si>
  <si>
    <t>P g+G a  + + +++</t>
  </si>
  <si>
    <t>tr|A0A0C3H   609 PFGNGVAFARKYCHRV    624</t>
  </si>
  <si>
    <t>tr|G0W6T4|G0W6T4_NAUDC: domain 1 of 1, from 189 to 249</t>
  </si>
  <si>
    <t>+lGi+R++v  ++R  giAs LL+ A e  i+</t>
  </si>
  <si>
    <t>tr|G0W6T4|   189    TLGISRIWVCRTQRANGIASMLLDVAREHTIY</t>
  </si>
  <si>
    <t>tr|G0W6T4|   234 PTESGGKLASKYNGVI    249</t>
  </si>
  <si>
    <t>sp|Q9VS50|ECO_DROME: domain 1 of 1, from 985 to 1045:</t>
  </si>
  <si>
    <t>G++R++vs+ +RR giAskLL       ++</t>
  </si>
  <si>
    <t>sp|Q9VS50|   985    SCGVSRIWVSPLQRRSGIASKLLRVVQCHTVL</t>
  </si>
  <si>
    <t>sp|Q9VS50|  1030 PTDDGRALARQFTGLD    1045</t>
  </si>
  <si>
    <t>tr|B4QKC4|B4QKC4_DROSI: domain 1 of 1, from 468 to 528</t>
  </si>
  <si>
    <t>tr|B4QKC4|   468    SCGVSRIWVSPLQRRSGIASKLLRVVQCHTVL</t>
  </si>
  <si>
    <t>tr|B4QKC4|   513 PTDDGRALARQFTGLD    528</t>
  </si>
  <si>
    <t>tr|A0A0J9RRW8|A0A0J9RRW8_DROSI: domain 1 of 1, from 96</t>
  </si>
  <si>
    <t>tr|A0A0J9R   966    SCGVSRIWVSPLQRRSGIASKLLRVVQCHTVL</t>
  </si>
  <si>
    <t>tr|A0A0J9R  1011 PTDDGRALARQFTGLD    1026</t>
  </si>
  <si>
    <t>tr|H1UUH1|H1UUH1_DROME: domain 1 of 1, from 985 to 104</t>
  </si>
  <si>
    <t>tr|H1UUH1|   985    SCGVSRIWVSPLQRRSGIASKLLRVVQCHTVL</t>
  </si>
  <si>
    <t>tr|H1UUH1|  1030 PTDDGRALARQFTGLD    1045</t>
  </si>
  <si>
    <t>tr|B4HV48|B4HV48_DROSE: domain 1 of 1, from 984 to 104</t>
  </si>
  <si>
    <t>tr|B4HV48|   984    SCGVSRIWVSPLQRRSGIASKLLRVVQCHTVL</t>
  </si>
  <si>
    <t>tr|B4HV48|  1029 PTDDGRALARQFTGLD    1044</t>
  </si>
  <si>
    <t>tr|A0A091JTV0|A0A091JTV0_9AVES: domain 1 of 1, from 77</t>
  </si>
  <si>
    <t>Gi+R++v s  RR+ +As++++   + fi+</t>
  </si>
  <si>
    <t>tr|A0A091J   779    ICGISRIWVFSMMRRKKVASRMIECLRSNFIY</t>
  </si>
  <si>
    <t>tr|A0A091J   824 PTPDGKLFATQYCGTG    839</t>
  </si>
  <si>
    <t>tr|A0A093DQ17|A0A093DQ17_TAUER: domain 1 of 1, from 78</t>
  </si>
  <si>
    <t>tr|A0A093D   782    ICGISRIWVFSMMRRKKVASRMIECLRSNFIY</t>
  </si>
  <si>
    <t>tr|A0A093D   827 PTPDGKLFATQYCGTG    842</t>
  </si>
  <si>
    <t>tr|Q7PZ55|Q7PZ55_ANOGA: domain 1 of 1, from 196 to 256</t>
  </si>
  <si>
    <t>Gi+R++v++  RR+g+ +kL+ A    +i+</t>
  </si>
  <si>
    <t>tr|Q7PZ55|   196    KCGISRIWVAPKYRRKGVGRKLVAAVRYHYIF</t>
  </si>
  <si>
    <t>tr|Q7PZ55|   241 PTEMGKLFAESVCGRK    256</t>
  </si>
  <si>
    <t>tr|A0A182TUT8|A0A182TUT8_9DIPT: domain 1 of 1, from 21</t>
  </si>
  <si>
    <t>tr|A0A182T   217    KCGISRIWVAPKYRRKGVGRKLVAAVRYHYIF</t>
  </si>
  <si>
    <t>tr|A0A182T   262 PTEMGKLFAESVCGRK    277</t>
  </si>
  <si>
    <t>tr|A0A182VMG9|A0A182VMG9_ANOME: domain 1 of 1, from 94</t>
  </si>
  <si>
    <t>tr|A0A182V   941    KCGISRIWVAPKYRRKGVGRKLVAAVRYHYIF</t>
  </si>
  <si>
    <t>tr|A0A182V   986 PTEMGKLFAESVCGRK    1001</t>
  </si>
  <si>
    <t>tr|A0A182L4L4|A0A182L4L4_9DIPT: domain 1 of 1, from 93</t>
  </si>
  <si>
    <t>tr|A0A182L   939    KCGISRIWVAPKYRRKGVGRKLVAAVRYHYIF</t>
  </si>
  <si>
    <t>tr|A0A182L   984 PTEMGKLFAESVCGRK    999</t>
  </si>
  <si>
    <t>tr|H0GUC9|H0GUC9_SACCK: domain 1 of 1, from 208 to 268</t>
  </si>
  <si>
    <t>tr|H0GUC9|   208    KIGISRIWVCRTARSLGIATKLIDIARENIIY</t>
  </si>
  <si>
    <t>tr|H0GUC9|   253 PTDSGGKLASKYNGIV    268</t>
  </si>
  <si>
    <t>tr|F6SVB2|F6SVB2_CIOIN: domain 1 of 1, from 127 to 187</t>
  </si>
  <si>
    <t>+ G++R++  + hR+ g+A +L++A   +f++</t>
  </si>
  <si>
    <t>tr|F6SVB2|   127    TCGVSRIWCHAPHRKRGVATRLMDALRCSFVL</t>
  </si>
  <si>
    <t>tr|F6SVB2|   172 PTISGKSFATKYFKTP    187</t>
  </si>
  <si>
    <t>sp|A7UL74|CTF7_ARATH: domain 1 of 1, from 269 to 330:</t>
  </si>
  <si>
    <t>sp|A7UL74|   269    VCGIRAIWVSPSNRRKGIATWLLDTTRESFCn</t>
  </si>
  <si>
    <t>sp|A7UL74|   314 QPSSIGRSFGSKYFGTC    330</t>
  </si>
  <si>
    <t>tr|A0A178UZG9|A0A178UZG9_ARATH: domain 1 of 1, from 26</t>
  </si>
  <si>
    <t>tr|A0A178U   269    VCGIRAIWVSPSNRRKGIATWLLDTTRESFCn</t>
  </si>
  <si>
    <t>tr|A0A178U   314 QPSSIGRSFGSKYFGTC    330</t>
  </si>
  <si>
    <t>tr|V9KFS4|V9KFS4_CALMI: domain 1 of 1, from 699 to 759</t>
  </si>
  <si>
    <t>Gi+R++v s  RR+ iAs++++   +tf +</t>
  </si>
  <si>
    <t>tr|V9KFS4|   699    ICGISRIWVFSLMRRKDIASRMVDTLRNTFTY</t>
  </si>
  <si>
    <t>tr|V9KFS4|   744 PTPDGKLFATSYCGTP    759</t>
  </si>
  <si>
    <t>tr|C4YC62|C4YC62_CLAL4: domain 1 of 1, from 159 to 219</t>
  </si>
  <si>
    <t>+Gi+R++v+++ RR g+A +LL+   +  ++</t>
  </si>
  <si>
    <t>tr|C4YC62|   159    KIGISRIWVAPAWRRCGVALQLLDVTLRYTVY</t>
  </si>
  <si>
    <t>tr|C4YC62|   204 PSFAGGLLAKQFNGVQ    219</t>
  </si>
  <si>
    <t>tr|A0A182WEB8|A0A182WEB8_9DIPT: domain 1 of 1, from 88</t>
  </si>
  <si>
    <t>Gi+Rl+v++  RR+gi +kL+s     +i+</t>
  </si>
  <si>
    <t>tr|A0A182W   889    KCGISRLWVAPKYRRLGIGRKLVSSIRYHYIF</t>
  </si>
  <si>
    <t>tr|A0A182W   934 PTEMGKLFAESTTGRK    949</t>
  </si>
  <si>
    <t>tr|A0A182X6P9|A0A182X6P9_ANOQN: domain 1 of 1, from 94</t>
  </si>
  <si>
    <t>tr|A0A182X   945    KCGISRIWVAPKYRRKGVGRKLVAAVRYHYIF</t>
  </si>
  <si>
    <t>tr|A0A182X   990 PTEMGKLFAESVCGRK    1005</t>
  </si>
  <si>
    <t>tr|A0A1S3MA24|A0A1S3MA24_SALSA: domain 1 of 1, from 56</t>
  </si>
  <si>
    <t>tr|A0A1S3M   564    ICGVSRIWVFSLARRKGIATRMLDTVRNSFMY</t>
  </si>
  <si>
    <t>tr|A0A1S3M   609 PTPDGKLFSTKYCETP    624</t>
  </si>
  <si>
    <t>tr|A0A093J9S3|A0A093J9S3_PICPB: domain 1 of 1, from 78</t>
  </si>
  <si>
    <t>Gi+R++v s  RR  +As++++   + fi+</t>
  </si>
  <si>
    <t>tr|A0A093J   787    ICGISRIWVFSMMRRRKVASRMIECLRSNFIY</t>
  </si>
  <si>
    <t>tr|A0A093J   832 PTPDGKLFATQYCGTG    847</t>
  </si>
  <si>
    <t>tr|A0A0E0H2R0|A0A0E0H2R0_ORYNI: domain 1 of 1, from 25</t>
  </si>
  <si>
    <t>tr|A0A0E0H   251    HCGFRAIWVVPSRRRKRIGSQLMDAARKSFLE</t>
  </si>
  <si>
    <t>Pt++Gk   +s+ k +</t>
  </si>
  <si>
    <t>tr|A0A0E0H   296 PTSSGKTLARSYCKTS    311</t>
  </si>
  <si>
    <t>tr|A2XV62|A2XV62_ORYSI: domain 1 of 1, from 251 to 311</t>
  </si>
  <si>
    <t>tr|A2XV62|   251    HCGFRAIWVVPSRRRKRIGSQLMDAARKSFLE</t>
  </si>
  <si>
    <t>tr|A2XV62|   296 PTSSGKTLARSYCKTS    311</t>
  </si>
  <si>
    <t>tr|J3JRT8|J3JRT8_ORYSA: domain 1 of 1, from 251 to 311</t>
  </si>
  <si>
    <t>tr|J3JRT8|   251    HCGFRAIWVVPSRRRKRIGSQLMDAARKSFLE</t>
  </si>
  <si>
    <t>tr|J3JRT8|   296 PTSSGKTLARSYCKTS    311</t>
  </si>
  <si>
    <t>sp|Q6BJY5|ECO1_DEBHA: domain 1 of 1, from 214 to 274:</t>
  </si>
  <si>
    <t>lGi+R+++++  RR g+A++LL+      ++</t>
  </si>
  <si>
    <t>sp|Q6BJY5|   214    KLGISRIWIAPKWRRYGLARRLLDIVLVHSVY</t>
  </si>
  <si>
    <t>sp|Q6BJY5|   259 PSFSGGLLAKSFNGVT    274</t>
  </si>
  <si>
    <t>tr|I1G232|I1G232_AMPQE: domain 1 of 1, from 190 to 250</t>
  </si>
  <si>
    <t>+G+ +++v  s RR+giA+kLL+AA + f</t>
  </si>
  <si>
    <t>tr|I1G232|   190    LMGVNKVWVFDSFRRKGIARKLLDAARHNFKP</t>
  </si>
  <si>
    <t>Pt +G+    s+ +</t>
  </si>
  <si>
    <t>tr|I1G232|   235 PTVDGRHFAVSYCGTP    250</t>
  </si>
  <si>
    <t>tr|A4S417|A4S417_OSTLU: domain 1 of 1, from 166 to 226</t>
  </si>
  <si>
    <t>Gi  ++v ss RR g+A+++L+AA + ++</t>
  </si>
  <si>
    <t>tr|A4S417|   166    VCGIRAVWVHSSARRAGLARAMLNAARARAVP</t>
  </si>
  <si>
    <t>Pt +G a   ++ +</t>
  </si>
  <si>
    <t>tr|A4S417|   211 PTESGTALALAYCESD    226</t>
  </si>
  <si>
    <t>tr|A0A182M9I9|A0A182M9I9_9DIPT: domain 1 of 1, from 91</t>
  </si>
  <si>
    <t>Gi+Rl+v++  RR gi +kL+s     +i+</t>
  </si>
  <si>
    <t>tr|A0A182M   910    KCGISRLWVAPKYRRHGIGRKLVSSIRYHYIF</t>
  </si>
  <si>
    <t>tr|A0A182M   955 PTEMGKLFAESVSGRK    970</t>
  </si>
  <si>
    <t>tr|A0A158P4K9|A0A158P4K9_TETUR: domain 1 of 1, from 21</t>
  </si>
  <si>
    <t>+G+pR+++  s RR+gi  kLL+  A  +i+</t>
  </si>
  <si>
    <t>tr|A0A158P   214    DIGVPRIWIHFSYRRKGIGTKLLD--ALRAIF</t>
  </si>
  <si>
    <t>Pt +G a ++++ +++</t>
  </si>
  <si>
    <t>tr|A0A158P   259 PTEEGLAFISTYTGRR    274</t>
  </si>
  <si>
    <t>tr|C1EFK5|C1EFK5_MICCC: domain 1 of 1, from 341 to 401</t>
  </si>
  <si>
    <t>+Gi   +v ++hRR giA +LL  A e ++</t>
  </si>
  <si>
    <t>tr|C1EFK5|   341    VMGIRAAWVHPAHRRRGIATTLLRVARERLVP</t>
  </si>
  <si>
    <t>Pt +G     +  +</t>
  </si>
  <si>
    <t>tr|C1EFK5|   386 PTEDGASLAAATCGLG    401</t>
  </si>
  <si>
    <t>tr|S9W6X8|S9W6X8_CAMFR: domain 1 of 1, from 226 to 286</t>
  </si>
  <si>
    <t>tr|S9W6X8|   226    VCGISRIWVFRLKRRKRIARRLVDTLRNWFMF</t>
  </si>
  <si>
    <t>tr|S9W6X8|   271 PTPDGKLFATKYCNTP    286</t>
  </si>
  <si>
    <t>sp|P43605|ECO1_YEAST: domain 1 of 1, from 209 to 269:</t>
  </si>
  <si>
    <t>sp|P43605|   209    KIGISRIWVCRTARKLGIATKLIDVARENIVY</t>
  </si>
  <si>
    <t>sp|P43605|   254 PTDSGGKLASKYNGIM    269</t>
  </si>
  <si>
    <t>tr|B3LUN5|B3LUN5_YEAS1: domain 1 of 1, from 209 to 269</t>
  </si>
  <si>
    <t>tr|B3LUN5|   209    KIGISRIWVCRTARKLGIATKLIDVARENIVY</t>
  </si>
  <si>
    <t>tr|B3LUN5|   254 PTDSGGKLASKYNGIM    269</t>
  </si>
  <si>
    <t>tr|B5VI53|B5VI53_YEAS6: domain 1 of 1, from 209 to 269</t>
  </si>
  <si>
    <t>tr|B5VI53|   209    KIGISRIWVCRTARKLGIATKLIDVARENIVY</t>
  </si>
  <si>
    <t>tr|B5VI53|   254 PTDSGGKLASKYNGIM    269</t>
  </si>
  <si>
    <t>tr|A7A264|A7A264_YEAS7: domain 1 of 1, from 209 to 269</t>
  </si>
  <si>
    <t>tr|A7A264|   209    KIGISRIWVCRTARKLGIATKLIDVARENIVY</t>
  </si>
  <si>
    <t>tr|A7A264|   254 PTDSGGKLASKYNGIM    269</t>
  </si>
  <si>
    <t>tr|E7KC53|E7KC53_YEASA: domain 1 of 1, from 209 to 269</t>
  </si>
  <si>
    <t>tr|E7KC53|   209    KIGISRIWVCRTARKLGIATKLIDVARENIVY</t>
  </si>
  <si>
    <t>tr|E7KC53|   254 PTDSGGKLASKYNGIM    269</t>
  </si>
  <si>
    <t>tr|C8Z7W2|C8Z7W2_YEAS8: domain 1 of 1, from 209 to 269</t>
  </si>
  <si>
    <t>tr|C8Z7W2|   209    KIGISRIWVCRTARKLGIATKLIDVARENIVY</t>
  </si>
  <si>
    <t>tr|C8Z7W2|   254 PTDSGGKLASKYNGIM    269</t>
  </si>
  <si>
    <t>tr|A0A0L8VR92|A0A0L8VR92_9SACH: domain 1 of 1, from 20</t>
  </si>
  <si>
    <t>tr|A0A0L8V   209    KIGISRIWVCRTARKLGIATKLIDVARENIVY</t>
  </si>
  <si>
    <t>tr|A0A0L8V   254 PTDSGGKLASKYNGIM    269</t>
  </si>
  <si>
    <t>tr|E7NHA1|E7NHA1_YEASO: domain 1 of 1, from 209 to 269</t>
  </si>
  <si>
    <t>tr|E7NHA1|   209    KIGISRIWVCRTARKLGIATKLIDVARENIVY</t>
  </si>
  <si>
    <t>tr|E7NHA1|   254 PTDSGGKLASKYNGIM    269</t>
  </si>
  <si>
    <t>tr|N1P6T9|N1P6T9_YEASC: domain 1 of 1, from 209 to 269</t>
  </si>
  <si>
    <t>tr|N1P6T9|   209    KIGISRIWVCRTARKLGIATKLIDVARENIVY</t>
  </si>
  <si>
    <t>tr|N1P6T9|   254 PTDSGGKLASKYNGIM    269</t>
  </si>
  <si>
    <t>tr|C7GYD1|C7GYD1_YEAS2: domain 1 of 1, from 209 to 269</t>
  </si>
  <si>
    <t>tr|C7GYD1|   209    KIGISRIWVCRTARKLGIATKLIDVARENIVY</t>
  </si>
  <si>
    <t>tr|C7GYD1|   254 PTDSGGKLASKYNGIM    269</t>
  </si>
  <si>
    <t>tr|G2WDG5|G2WDG5_YEASK: domain 1 of 1, from 209 to 269</t>
  </si>
  <si>
    <t>tr|G2WDG5|   209    KIGISRIWVCRTARKLGIATKLIDVARENIVY</t>
  </si>
  <si>
    <t>tr|G2WDG5|   254 PTDSGGKLASKYNGIM    269</t>
  </si>
  <si>
    <t>tr|E7QEB5|E7QEB5_YEASZ: domain 1 of 1, from 209 to 269</t>
  </si>
  <si>
    <t>tr|E7QEB5|   209    KIGISRIWVCRTARKLGIATKLIDVARENIVY</t>
  </si>
  <si>
    <t>tr|E7QEB5|   254 PTDSGGKLASKYNGIM    269</t>
  </si>
  <si>
    <t>tr|E7KN20|E7KN20_YEASL: domain 1 of 1, from 209 to 269</t>
  </si>
  <si>
    <t>tr|E7KN20|   209    KIGISRIWVCRTARKLGIATKLIDVARENIVY</t>
  </si>
  <si>
    <t>tr|E7KN20|   254 PTDSGGKLASKYNGIM    269</t>
  </si>
  <si>
    <t>tr|E7LU19|E7LU19_YEASV: domain 1 of 1, from 80 to 140:</t>
  </si>
  <si>
    <t>tr|E7LU19|    80    KIGISRIWVCRTARKLGIATKLIDVARENIVY</t>
  </si>
  <si>
    <t>tr|E7LU19|   125 PTDSGGKLASKYNGIM    140</t>
  </si>
  <si>
    <t>tr|W8AQY9|W8AQY9_CERCA: domain 1 of 1, from 871 to 931</t>
  </si>
  <si>
    <t>tr|W8AQY9|   871    KCGISRIWVSPLHRRLHIATKLINAVQQNTIF</t>
  </si>
  <si>
    <t>Pt +G+   +   + +</t>
  </si>
  <si>
    <t>tr|W8AQY9|   916 PTENGRMFAQKVTNLE    931</t>
  </si>
  <si>
    <t>tr|J8Q8G1|J8Q8G1_SACAR: domain 1 of 1, from 209 to 269</t>
  </si>
  <si>
    <t>+Gi+R++v  + R +giA kL++ A e +++</t>
  </si>
  <si>
    <t>tr|J8Q8G1|   209    KIGISRIWVCRTARNLGIATKLIEVARENIVY</t>
  </si>
  <si>
    <t>tr|J8Q8G1|   254 PTDSGGKLASEYNGIM    269</t>
  </si>
  <si>
    <t>tr|A0A0V1PSU9|A0A0V1PSU9_9ASCO: domain 1 of 1, from 21</t>
  </si>
  <si>
    <t>lGi+R++v++  RR g+A+kLL+      ++</t>
  </si>
  <si>
    <t>tr|A0A0V1P   214    KLGISRIWVAPKWRRYGLARKLLDIVLVHSVY</t>
  </si>
  <si>
    <t>P  +G    ks+ +</t>
  </si>
  <si>
    <t>tr|A0A0V1P   259 PSFSGGLLAKSFNGVI    274</t>
  </si>
  <si>
    <t>tr|A0A1B6C0K6|A0A1B6C0K6_9HEMI: domain 1 of 1, from 25</t>
  </si>
  <si>
    <t>Gi+R++  s  RRqgiA kL++A  + f++</t>
  </si>
  <si>
    <t>tr|A0A1B6C   256    KCGISRIWTHSLNRRQGIATKLVDALRRNFMY</t>
  </si>
  <si>
    <t>P  +Gk     + +++</t>
  </si>
  <si>
    <t>tr|A0A1B6C   301 PSMDGKQFAFKYMGKQ    316</t>
  </si>
  <si>
    <t>tr|A0A1B6DY63|A0A1B6DY63_9HEMI: domain 1 of 1, from 49</t>
  </si>
  <si>
    <t>tr|A0A1B6D   496    KCGISRIWTHSLNRRQGIATKLVDALRRNFMY</t>
  </si>
  <si>
    <t>tr|A0A1B6D   541 PSMDGKQFAFKYMGKQ    556</t>
  </si>
  <si>
    <t>tr|A0A1G4KK69|A0A1G4KK69_9SACH: domain 1 of 1, from 21</t>
  </si>
  <si>
    <t>lGi+R++v   +R q +A +LL+A    +i</t>
  </si>
  <si>
    <t>tr|A0A1G4K   214    RLGISRIWVCRRQRGQNVATRLLDATRLHAIP</t>
  </si>
  <si>
    <t>tr|A0A1G4K   259 PSESGGKLAKSYNSVS    274</t>
  </si>
  <si>
    <t>tr|A0A1E3Q7K2|A0A1E3Q7K2_LIPST: domain 1 of 1, from 20</t>
  </si>
  <si>
    <t>to 76:</t>
  </si>
  <si>
    <t>+Gi+R++ + s RR g+A+++L+AA + f++</t>
  </si>
  <si>
    <t>tr|A0A1E3Q    20    IMGISRIYTVHSARRTGVAQAVLEAARRNFVY</t>
  </si>
  <si>
    <t>P  +G  v + W</t>
  </si>
  <si>
    <t>tr|A0A1E3Q    65 PSESGCRVATRW----    76</t>
  </si>
  <si>
    <t>tr|A0A1E4SDE0|A0A1E4SDE0_9ASCO: domain 1 of 1, from 18</t>
  </si>
  <si>
    <t>+Gi+R++v++  RR g+A++LL+   +   +</t>
  </si>
  <si>
    <t>tr|A0A1E4S   188    RVGISRIWVAPKWRRFGLAKNLLQIVLDHTFY</t>
  </si>
  <si>
    <t>P  +G +  ks+ +</t>
  </si>
  <si>
    <t>tr|A0A1E4S   233 PSYSGGELAKSFNGVI    248</t>
  </si>
  <si>
    <t>tr|A0A0E0KSD5|A0A0E0KSD5_ORYPU: domain 1 of 1, from 25</t>
  </si>
  <si>
    <t>tr|A0A0E0K   251    HCGFRAIWVVPSRRRKRIGSQLMDAARKSFLE</t>
  </si>
  <si>
    <t>Pt++Gka  + + k +</t>
  </si>
  <si>
    <t>tr|A0A0E0K   296 PTSSGKALARRYCKTS    311</t>
  </si>
  <si>
    <t>tr|W7TQ57|W7TQ57_9STRA: domain 1 of 1, from 287 to 347</t>
  </si>
  <si>
    <t>++Gi  ++vs   RRqgiA+++L+ A + f +</t>
  </si>
  <si>
    <t>tr|W7TQ57|   287    AIGIKQVWVSQNMRRQGIAKRMLEVARARFFY</t>
  </si>
  <si>
    <t>+aG    +++ k</t>
  </si>
  <si>
    <t>tr|W7TQ57|   332 LSTAGYSFARAYVKPG    347</t>
  </si>
  <si>
    <t>tr|K8YX30|K8YX30_NANGC: domain 1 of 1, from 43 to 103:</t>
  </si>
  <si>
    <t>tr|K8YX30|    43    AIGIKQVWVSQNMRRQGIAKRMLEVARARFFY</t>
  </si>
  <si>
    <t>tr|K8YX30|    88 LSTAGYSFARAYVKPG    103</t>
  </si>
  <si>
    <t>tr|A0A0X3NUC6|A0A0X3NUC6_SCHSO: domain 1 of 1, from 12</t>
  </si>
  <si>
    <t>pl Gi Rl+vs+ hRRq  A +L++   + +</t>
  </si>
  <si>
    <t>tr|A0A0X3N   120    PLcGIRRLWVSPRHRRQKTATNLVDCVLKNLY</t>
  </si>
  <si>
    <t>Pt++G    ks+ +++</t>
  </si>
  <si>
    <t>tr|A0A0X3N   165 EPTADGAGFAKSYTGRE    181</t>
  </si>
  <si>
    <t>tr|A0A0V0J824|A0A0V0J824_SCHSO: domain 1 of 1, from 21</t>
  </si>
  <si>
    <t>tr|A0A0V0J   213    PLcGIRRLWVSPRHRRQKTATNLVDCVLKNLY</t>
  </si>
  <si>
    <t>tr|A0A0V0J   258 EPTADGAGFAKSYTGRE    274</t>
  </si>
  <si>
    <t>tr|A0A0X3P0L5|A0A0X3P0L5_SCHSO: domain 1 of 1, from 16</t>
  </si>
  <si>
    <t>tr|A0A0X3P   160    PLcGIRRLWVSPRHRRQKTATNLVDCVLKNLY</t>
  </si>
  <si>
    <t>tr|A0A0X3P   205 EPTADGAGFAKSYTGRE    221</t>
  </si>
  <si>
    <t>tr|A0A0X3P8M5|A0A0X3P8M5_SCHSO: domain 1 of 1, from 21</t>
  </si>
  <si>
    <t>tr|A0A0X3P   213    PLcGIRRLWVSPRHRRQKTATNLVDCVLKNLY</t>
  </si>
  <si>
    <t>tr|A0A0X3P   258 EPTADGAGFAKSYTGRE    274</t>
  </si>
  <si>
    <t>tr|W5NFT4|W5NFT4_LEPOC: domain 1 of 1, from 606 to 666</t>
  </si>
  <si>
    <t>G++R++v s  RRq i  +L++   +tf++</t>
  </si>
  <si>
    <t>tr|W5NFT4|   606    ICGVSRIWVFSLMRRQKIGTRLVDVVRNTFMY</t>
  </si>
  <si>
    <t>tr|W5NFT4|   651 PTPDGKLFATKYCETP    666</t>
  </si>
  <si>
    <t>tr|W5NFT7|W5NFT7_LEPOC: domain 1 of 1, from 569 to 629</t>
  </si>
  <si>
    <t>tr|W5NFT7|   569    ICGVSRIWVFSLMRRQKIGTRLVDVVRNTFMY</t>
  </si>
  <si>
    <t>tr|W5NFT7|   614 PTPDGKLFATKYCETP    629</t>
  </si>
  <si>
    <t>tr|A3LWW2|A3LWW2_PICST: domain 1 of 1, from 181 to 241</t>
  </si>
  <si>
    <t>+Gi+R++v++s RR  +A+ LL+      i+</t>
  </si>
  <si>
    <t>tr|A3LWW2|   181    KVGISRIWVAPSWRRNHLAQILLEVVLTNSIF</t>
  </si>
  <si>
    <t>tr|A3LWW2|   226 PSHSGGLLAKKFNGVT    241</t>
  </si>
  <si>
    <t>tr|W1QI15|W1QI15_OGAPD: domain 1 of 1, from 134 to 194</t>
  </si>
  <si>
    <t>++Gi+R++vs   RR+gi  +LL A  +  i+</t>
  </si>
  <si>
    <t>tr|W1QI15|   134    AIGISRIYVSHKYRRMGIGLRLLFAVQQHSIY</t>
  </si>
  <si>
    <t>P   G     s+ + +</t>
  </si>
  <si>
    <t>tr|W1QI15|   179 PSEFGGKLALSFNGVK    194</t>
  </si>
  <si>
    <t>tr|A0A1B7SD75|A0A1B7SD75_9ASCO: domain 1 of 1, from 17</t>
  </si>
  <si>
    <t>tr|A0A1B7S   177    AIGISRIYVSHKYRRMGIGLRLLFAVQQHSIY</t>
  </si>
  <si>
    <t>tr|A0A1B7S   222 PSEFGGKLALSFNGVK    237</t>
  </si>
  <si>
    <t>tr|K0KXM2|K0KXM2_WICCF: domain 1 of 1, from 221 to 281</t>
  </si>
  <si>
    <t>Gi R++vs  hRR giA kLL+ A e +i+</t>
  </si>
  <si>
    <t>tr|K0KXM2|   221    LAGINRIYVSKNHRRFGIALKLLKCAQEHMIY</t>
  </si>
  <si>
    <t>P  +G    k++ + +</t>
  </si>
  <si>
    <t>tr|K0KXM2|   266 PSFSGGKFAKTFNGVK    281</t>
  </si>
  <si>
    <t>tr|I0Z7D0|I0Z7D0_COCSC: domain 1 of 1, from 272 to 332</t>
  </si>
  <si>
    <t>+ G+  ++vs   R qg+AskLL+ A +tf+</t>
  </si>
  <si>
    <t>tr|I0Z7D0|   272    ACGVRVIWVSVEARLQGLASKLLDVARSTFVT</t>
  </si>
  <si>
    <t>Pt +G+    s+ + +</t>
  </si>
  <si>
    <t>tr|I0Z7D0|   317 PTEHGRKFAASYTGCS    332</t>
  </si>
  <si>
    <t>tr|F2QV02|F2QV02_KOMPC: domain 1 of 1, from 187 to 247</t>
  </si>
  <si>
    <t>+Gi+R++vs+  RR giA +LL+   +   +</t>
  </si>
  <si>
    <t>tr|F2QV02|   187    LVGISRIYVSPEWRRSGIALQLLKVVCHFSFF</t>
  </si>
  <si>
    <t>tr|F2QV02|   232 PSEYGGKLASKFSGVK    247</t>
  </si>
  <si>
    <t>tr|C4R5Y7|C4R5Y7_KOMPG: domain 1 of 1, from 206 to 266</t>
  </si>
  <si>
    <t>tr|C4R5Y7|   206    LVGISRIYVSPEWRRSGIALQLLKVVCHFSFF</t>
  </si>
  <si>
    <t>tr|C4R5Y7|   251 PSEYGGKLASKFSGVK    266</t>
  </si>
  <si>
    <t>tr|A0A109UZX2|A0A109UZX2_9SACH: domain 1 of 1, from 19</t>
  </si>
  <si>
    <t>lGi+R++v  s+RR g+A +LL+ A    i</t>
  </si>
  <si>
    <t>tr|A0A109U   199    KLGISRIWVCKSQRRNGLATRLLECARTHSII</t>
  </si>
  <si>
    <t>P  +G    + +   +</t>
  </si>
  <si>
    <t>tr|A0A109U   244 PSESGSLLARKYNSVK    259</t>
  </si>
  <si>
    <t>tr|B7QCK5|B7QCK5_IXOSC: domain 1 of 1, from 157 to 217</t>
  </si>
  <si>
    <t>+ G++R++ ++  RR+ +A +LL+     f +</t>
  </si>
  <si>
    <t>tr|B7QCK5|   157    TCGVSRIWTAPFYRRKRVATRLLDRLRTNFSY</t>
  </si>
  <si>
    <t>Pt +G+    ++ ++</t>
  </si>
  <si>
    <t>tr|B7QCK5|   202 PTMMGRSFAAAYTRND    217</t>
  </si>
  <si>
    <t>tr|M2MTL8|M2MTL8_BAUCO: domain 1 of 1, from 221 to 288</t>
  </si>
  <si>
    <t>*-&gt;plGipRlFvssshRRqgiAskLLsAAAe....</t>
  </si>
  <si>
    <t>lGi+R++  +s R+ giA +LL+ A +++++</t>
  </si>
  <si>
    <t>tr|M2MTL8|   221    KLGISRIWTLASARKEGIALQLLDTALKhqnr</t>
  </si>
  <si>
    <t>vAFtqPtgaGkavlksWGkga&lt;-*</t>
  </si>
  <si>
    <t>vAF+qPt aG    + W ++a</t>
  </si>
  <si>
    <t>tr|M2MTL8|   268 VAFSQPTEAGTRLARRWFGEA    288</t>
  </si>
  <si>
    <t>tr|A0A0P1KN62|A0A0P1KN62_9SACH: domain 1 of 1, from 21</t>
  </si>
  <si>
    <t>tr|A0A0P1K   214    KLGISRVWVCKQQRGRGIGTRLLEAARKYAVP</t>
  </si>
  <si>
    <t>tr|A0A0P1K   259 PSESGGKLAKSYNGVV    274</t>
  </si>
  <si>
    <t>tr|A0A0K9QWV7|A0A0K9QWV7_SPIOL: domain 1 of 1, from 28</t>
  </si>
  <si>
    <t>Gi  ++vs+s  R+giA  LL+A  ++f</t>
  </si>
  <si>
    <t>tr|A0A0K9Q   280    SCGIRSIWVSPSNQRKGIATYLLDAVRKSFGI</t>
  </si>
  <si>
    <t>Pt+aGka  + + G g+</t>
  </si>
  <si>
    <t>tr|A0A0K9Q   325 PTSAGKALATNYiGTGS    341</t>
  </si>
  <si>
    <t>tr|A0A1B6MJ14|A0A1B6MJ14_9HEMI: domain 1 of 1, from 56</t>
  </si>
  <si>
    <t>Gi+R++   shRR g+As +L+   + f++</t>
  </si>
  <si>
    <t>tr|A0A1B6M   569    RCGISRVWTLNSHRRRGVASSMLDTVRRNFMY</t>
  </si>
  <si>
    <t>tr|A0A1B6M   614 PTPDGKKFAAKYMETP    629</t>
  </si>
  <si>
    <t>tr|A0A167DDN6|A0A167DDN6_9ASCO: domain 1 of 1, from 34</t>
  </si>
  <si>
    <t>+G++R+F +   R + +AskLL+   + fi+</t>
  </si>
  <si>
    <t>tr|A0A167D   345    IIGVSRIFTVKECRSLNMASKLLDSCLSNFIY</t>
  </si>
  <si>
    <t>Pt++G    + W +</t>
  </si>
  <si>
    <t>tr|A0A167D   390 PTASGLKLAQRWTQFD    405</t>
  </si>
  <si>
    <t>tr|B7FS03|B7FS03_PHATC: domain 1 of 1, from 281 to 341</t>
  </si>
  <si>
    <t>lGi  l+v s  R  giA +L++AA + +++</t>
  </si>
  <si>
    <t>tr|B7FS03|   281    MLGIHQLWVHSKFRSRGIATNLIDAARAKMVF</t>
  </si>
  <si>
    <t>Pt aG +  + + + +</t>
  </si>
  <si>
    <t>tr|B7FS03|   326 PTQAGAEFARRYYQHR    341</t>
  </si>
  <si>
    <t>tr|D7KI85|D7KI85_ARALL: domain 1 of 1, from 205 to 266</t>
  </si>
  <si>
    <t>Gi  ++ s+s RR+giA  LL+   e+f +</t>
  </si>
  <si>
    <t>tr|D7KI85|   205    VCGIRAIWASPSNRRKGIATWLLDTTRESFCn</t>
  </si>
  <si>
    <t>qP ++G+   + + + +</t>
  </si>
  <si>
    <t>tr|D7KI85|   250 QPSTMGRSFGSNYFGTC    266</t>
  </si>
  <si>
    <t>tr|A0A1G4JL10|A0A1G4JL10_9SACH: domain 1 of 1, from 21</t>
  </si>
  <si>
    <t>lGi+R++v   +R   iA +LL+ A +  i</t>
  </si>
  <si>
    <t>tr|A0A1G4J   216    KLGISRIWVCRQQRGRNIATRLLETARQHSIP</t>
  </si>
  <si>
    <t>tr|A0A1G4J   261 PSESGAKLAKSYNSVT    276</t>
  </si>
  <si>
    <t>tr|V9K8U6|V9K8U6_CALMI: domain 1 of 1, from 608 to 668</t>
  </si>
  <si>
    <t>Gi+R++v    RR++iA ++++   + f++</t>
  </si>
  <si>
    <t>tr|V9K8U6|   608    ICGISRVWVFNLMRRKAIATRMIDCLRSNFVY</t>
  </si>
  <si>
    <t>Pt++Gk   + + +</t>
  </si>
  <si>
    <t>tr|V9K8U6|   653 PTADGKLFATQYCGTP    668</t>
  </si>
  <si>
    <t>tr|A0A0A9X8Y9|A0A0A9X8Y9_LYGHE: domain 1 of 1, from 38</t>
  </si>
  <si>
    <t>Gi Rl+vs+  R+qgiA ++ +A  + f++</t>
  </si>
  <si>
    <t>tr|A0A0A9X   383    KCGITRLWVSPNARKQGIATAMANALRRNFMF</t>
  </si>
  <si>
    <t>tr|A0A0A9X   428 PTADGRIFGFKYFKRN    443</t>
  </si>
  <si>
    <t>tr|A0A146KXN0|A0A146KXN0_LYGHE: domain 1 of 1, from 57</t>
  </si>
  <si>
    <t>tr|A0A146K   570    KCGITRLWVSPNARKQGIATAMANALRRNFMF</t>
  </si>
  <si>
    <t>tr|A0A146K   615 PTADGRIFGFKYFKRN    630</t>
  </si>
  <si>
    <t>tr|A0A0K8STR2|A0A0K8STR2_LYGHE: domain 1 of 1, from 57</t>
  </si>
  <si>
    <t>tr|A0A0K8S   570    KCGITRLWVSPNARKQGIATAMANALRRNFMF</t>
  </si>
  <si>
    <t>tr|A0A0K8S   615 PTADGRIFGFKYFKRN    630</t>
  </si>
  <si>
    <t>tr|H0UZ80|H0UZ80_CAVPO: domain 1 of 1, from 761 to 822</t>
  </si>
  <si>
    <t>*-&gt;plGipRlFvssshRRqgiAskLLsAAAet.fi</t>
  </si>
  <si>
    <t>Gi+R++v s  RRq iAs++++   +++fi</t>
  </si>
  <si>
    <t>tr|H0UZ80|   761    ICGISRIWVFSLMRRQKIASRMIECLSRSnFI</t>
  </si>
  <si>
    <t>tr|H0UZ80|   806 DPTPDGKLFATQYCGTG    822</t>
  </si>
  <si>
    <t>tr|A0A0C7MQM3|A0A0C7MQM3_9SACH: domain 1 of 1, from 21</t>
  </si>
  <si>
    <t>lGi+R++v   +R   iA +LL+ A    i</t>
  </si>
  <si>
    <t>tr|A0A0C7M   211    KLGISRIWVCGRQRGRNIATRLLETARLHSIP</t>
  </si>
  <si>
    <t>tr|A0A0C7M   256 PSESGAKLAKSYNGVK    271</t>
  </si>
  <si>
    <t>tr|A0A0Q3E673|A0A0Q3E673_BRADI: domain 1 of 1, from 26</t>
  </si>
  <si>
    <t>G   ++v++s+RR+ i s+L++A  ++f</t>
  </si>
  <si>
    <t>tr|A0A0Q3E   262    LCGFRAIWVVPSRRRKQIGSQLMDAVRKSFYE</t>
  </si>
  <si>
    <t>Pt+aGka  +s+ k +</t>
  </si>
  <si>
    <t>tr|A0A0Q3E   307 PTSAGKALASSYCKTS    322</t>
  </si>
  <si>
    <t>tr|I1IZA7|I1IZA7_BRADI: domain 1 of 1, from 248 to 308</t>
  </si>
  <si>
    <t>tr|I1IZA7|   248    LCGFRAIWVVPSRRRKQIGSQLMDAVRKSFYE</t>
  </si>
  <si>
    <t>tr|I1IZA7|   293 PTSAGKALASSYCKTS    308</t>
  </si>
  <si>
    <t>tr|J7RIG3|J7RIG3_KAZNA: domain 1 of 1, from 197 to 257</t>
  </si>
  <si>
    <t>lGi+R++v  s+R qgiA kLL+AA    i</t>
  </si>
  <si>
    <t>tr|J7RIG3|   197    ILGISRIWVCRSERAQGIATKLLEAARLHTIT</t>
  </si>
  <si>
    <t>P  +G      +   +</t>
  </si>
  <si>
    <t>tr|J7RIG3|   242 PSESGGRLALRYNSMK    257</t>
  </si>
  <si>
    <t>tr|C5MCN1|C5MCN1_CANTT: domain 1 of 1, from 186 to 246</t>
  </si>
  <si>
    <t>+Gi+R+++    R  g+A kLL+   +  i+</t>
  </si>
  <si>
    <t>tr|C5MCN1|   186    IIGISRIWICNKWRQHGLAMKLLQCILKHSIY</t>
  </si>
  <si>
    <t>tr|C5MCN1|   231 PSFSGGMLAKSFNGVV    246</t>
  </si>
  <si>
    <t>tr|A0A1B6GQW1|A0A1B6GQW1_9HEMI: domain 1 of 1, from 65</t>
  </si>
  <si>
    <t>Gi+R++   shRR giAs++L+   + f++</t>
  </si>
  <si>
    <t>tr|A0A1B6G   654    RCGISRIWTLYSHRRRGIASTMLDTVRRNFMY</t>
  </si>
  <si>
    <t>tr|A0A1B6G   699 PTPDGKKFAAKYMETP    714</t>
  </si>
  <si>
    <t>tr|W4GKV3|W4GKV3_9STRA: domain 1 of 1, from 211 to 271</t>
  </si>
  <si>
    <t>+G++ ++v +s RRq iA++L++   + f +</t>
  </si>
  <si>
    <t>tr|W4GKV3|   211    MVGVSHVWVHPSFRRQQIARALVDVMRQGFSY</t>
  </si>
  <si>
    <t>Pt +G+     + + +</t>
  </si>
  <si>
    <t>tr|W4GKV3|   256 PTNDGRLFAAQYCAPH    271</t>
  </si>
  <si>
    <t>tr|A0A072THY5|A0A072THY5_MEDTR: domain 1 of 1, from 26</t>
  </si>
  <si>
    <t>Gi  ++v++s RR+ iAs+LL+   ++f</t>
  </si>
  <si>
    <t>tr|A0A072T   267    VCGIRAIWVTPSNRRKHIASQLLDTVRKSFCT</t>
  </si>
  <si>
    <t>Pt+ Gka    + +</t>
  </si>
  <si>
    <t>tr|A0A072T   312 PTSVGKALACNYTGTG    327</t>
  </si>
  <si>
    <t>tr|A0A182NPR1|A0A182NPR1_9DIPT: domain 1 of 1, from 88</t>
  </si>
  <si>
    <t>Gi+R++v++  RRqg+ +kL+ A    +++</t>
  </si>
  <si>
    <t>tr|A0A182N   888    RCGISRIWVAPRYRRQGVGRKLMAAIRTHYVF</t>
  </si>
  <si>
    <t>Pt  Gk   +s  +++</t>
  </si>
  <si>
    <t>tr|A0A182N   933 PTELGKLFAESITGRK    948</t>
  </si>
  <si>
    <t>tr|B9W8G5|B9W8G5_CANDC: domain 1 of 1, from 186 to 246</t>
  </si>
  <si>
    <t>+Gi+R+++ss  R  g+ +kLL+   +  i+</t>
  </si>
  <si>
    <t>tr|B9W8G5|   186    VIGISRIWISSKWRQYGLGKKLLDVVLKNSIY</t>
  </si>
  <si>
    <t>tr|B9W8G5|   231 PSFSGGMLAKSFNGVK    246</t>
  </si>
  <si>
    <t>tr|A0A096MVE1|A0A096MVE1_PAPAN: domain 1 of 1, from 76</t>
  </si>
  <si>
    <t>Gi+R++v s  RR+ iAs++++   +++fi</t>
  </si>
  <si>
    <t>tr|A0A096M   766    ICGISRIWVFSMMRRKKIASRMIECLSRSnFI</t>
  </si>
  <si>
    <t>tr|A0A096M   811 DPTPDGKLFATQYCGTG    827</t>
  </si>
  <si>
    <t>tr|A0A182P6W9|A0A182P6W9_9DIPT: domain 1 of 1, from 91</t>
  </si>
  <si>
    <t>Gi+R++v++  RR gi +kL++     +i+</t>
  </si>
  <si>
    <t>tr|A0A182P   914    RCGISRIWVAPKYRRHGIGRKLVTSVRYHYIF</t>
  </si>
  <si>
    <t>Pt  Gk   ++  +++</t>
  </si>
  <si>
    <t>tr|A0A182P   959 PTEVGKLFAEAICGRK    974</t>
  </si>
  <si>
    <t>tr|M0YAN1|M0YAN1_HORVV: domain 1 of 1, from 150 to 210</t>
  </si>
  <si>
    <t>G   ++v++s RR+giAs+L++AA ++f</t>
  </si>
  <si>
    <t>tr|M0YAN1|   150    LCGFRAIWVVPSCRRKGIASQLVDAARKSFCE</t>
  </si>
  <si>
    <t>Pt++Gk+  +s  k +</t>
  </si>
  <si>
    <t>tr|M0YAN1|   195 PTSDGKELASSCYKTS    210</t>
  </si>
  <si>
    <t>tr|F2DRA7|F2DRA7_HORVV: domain 1 of 1, from 225 to 285</t>
  </si>
  <si>
    <t>tr|F2DRA7|   225    LCGFRAIWVVPSCRRKGIASQLVDAARKSFCE</t>
  </si>
  <si>
    <t>tr|F2DRA7|   270 PTSDGKELASSCYKTS    285</t>
  </si>
  <si>
    <t>tr|G3MWW4|G3MWW4_BOVIN: domain 1 of 1, from 152 to 211</t>
  </si>
  <si>
    <t>tr|G3MWW4|   152    VCGISRIWVFRLKRRKRIARRLVDTLRNCFMF</t>
  </si>
  <si>
    <t>Pt +Gk   + +  +</t>
  </si>
  <si>
    <t>tr|G3MWW4|   197 PTPDGKLFATNYTPN-    211</t>
  </si>
  <si>
    <t>tr|V5HHM9|V5HHM9_IXORI: domain 1 of 1, from 161 to 221</t>
  </si>
  <si>
    <t>G++R++ ++  RR+ +A +LL+     f +</t>
  </si>
  <si>
    <t>tr|V5HHM9|   161    ICGVSRIWTAPFYRRKRVATRLLDRLRTNFSY</t>
  </si>
  <si>
    <t>tr|V5HHM9|   206 PTMMGRSFAAAYTRND    221</t>
  </si>
  <si>
    <t>tr|D6WPF2|D6WPF2_TRICA: domain 1 of 1, from 569 to 629</t>
  </si>
  <si>
    <t>G++R++v+  hR +g+A +L++A  + f++</t>
  </si>
  <si>
    <t>tr|D6WPF2|   569    KCGVSRIWVARNHRQKGVATALMDALKRNFVF</t>
  </si>
  <si>
    <t>Pt +Gk     + k</t>
  </si>
  <si>
    <t>tr|D6WPF2|   614 PTEDGKIFGAKYFKTP    629</t>
  </si>
  <si>
    <t>tr|Q3ULS5|Q3ULS5_MOUSE: domain 1 of 1, from 769 to 829</t>
  </si>
  <si>
    <t>tr|Q3ULS5|   769    ICGISRIWVFSMMRRKKIASRMIECLRSNFIY</t>
  </si>
  <si>
    <t>Pt + k   + + +</t>
  </si>
  <si>
    <t>tr|Q3ULS5|   814 PTPDRKLFATQYCGTG    829</t>
  </si>
  <si>
    <t>tr|V4B2G3|V4B2G3_LOTGI: domain 1 of 1, from 161 to 221</t>
  </si>
  <si>
    <t>+Gi++++v    R +giAs+LL+     f +</t>
  </si>
  <si>
    <t>tr|V4B2G3|   161    SIGISKIWVYKQSRQKGIASRLLDTIRTCFHY</t>
  </si>
  <si>
    <t>tr|V4B2G3|   206 PTPDGKKFATKYTGAP    221</t>
  </si>
  <si>
    <t>tr|F1RJS0|F1RJS0_PIG: domain 1 of 1, from 542 to 602:</t>
  </si>
  <si>
    <t>tr|F1RJS0|   542    VCGISRIWVFRLKRRKRIARRLVDTLRNCFMF</t>
  </si>
  <si>
    <t>tr|F1RJS0|   587 PTLDGKLFATKYCNTP    602</t>
  </si>
  <si>
    <t>tr|E0VD00|E0VD00_PEDHC: domain 1 of 1, from 680 to 740</t>
  </si>
  <si>
    <t>+Gi+R++ + shRR+g+A +L++   +tf++</t>
  </si>
  <si>
    <t>tr|E0VD00|   680    KIGISRIWTALSHRRKGVATRLVECLQKTFLF</t>
  </si>
  <si>
    <t>P  +Gk   +   ++</t>
  </si>
  <si>
    <t>tr|E0VD00|   725 PSPSGKLFAQKITGKF    740</t>
  </si>
  <si>
    <t>sp|Q757N6|ECO1_ASHGO: domain 1 of 1, from 194 to 254:</t>
  </si>
  <si>
    <t>lGi+R++v   +R qgiA +LL+   + +i+</t>
  </si>
  <si>
    <t>sp|Q757N6|   194    RLGISRIWVCRKQRGQGIATRLLECVRKYAIL</t>
  </si>
  <si>
    <t>sp|Q757N6|   239 PSESGGKLATRYNSVR    254</t>
  </si>
  <si>
    <t>tr|F1LCG8|F1LCG8_ASCSU: domain 1 of 1, from 219 to 279</t>
  </si>
  <si>
    <t>+G+ R++v +  RR giA+ LL+ A + f +</t>
  </si>
  <si>
    <t>tr|F1LCG8|   219    LMGVNRIWVHPCMRRRGIAALLLDRARAHF-L</t>
  </si>
  <si>
    <t>Pt aG a  + + k +</t>
  </si>
  <si>
    <t>tr|F1LCG8|   264 PTIAGLAFASKYCKPV    279</t>
  </si>
  <si>
    <t>tr|A0A0M3IAE5|A0A0M3IAE5_ASCLU: domain 1 of 1, from 27</t>
  </si>
  <si>
    <t>tr|A0A0M3I   279    LMGVNRIWVHPCMRRRGIAALLLDRARAHF-L</t>
  </si>
  <si>
    <t>tr|A0A0M3I   324 PTIAGLAFASKYCKPV    339</t>
  </si>
  <si>
    <t>tr|G8BD45|G8BD45_CANPC: domain 1 of 1, from 178 to 238</t>
  </si>
  <si>
    <t>+G++R+++s+  R  g+ ++LL+   +  i+</t>
  </si>
  <si>
    <t>tr|G8BD45|   178    RIGVSRIWISADWRQHGLGKELLNCVMANSIY</t>
  </si>
  <si>
    <t>tr|G8BD45|   223 PSYSGGLLAKSFNGVV    238</t>
  </si>
  <si>
    <t>tr|D0NEK1|D0NEK1_PHYIT: domain 1 of 1, from 246 to 306</t>
  </si>
  <si>
    <t>+Gi  l+v +s RR+ iA ++++   e  i+</t>
  </si>
  <si>
    <t>tr|D0NEK1|   246    VVGICQLWVHPSFRRKNIATRMVDVVREKSIY</t>
  </si>
  <si>
    <t>Pt +G    + + + a</t>
  </si>
  <si>
    <t>tr|D0NEK1|   291 PTRNGLQFAQKYMEPA    306</t>
  </si>
  <si>
    <t>tr|A0A1A6HIW5|A0A1A6HIW5_NEOLE: domain 1 of 1, from 11</t>
  </si>
  <si>
    <t>tr|A0A1A6H   115    ICGISRIWVFSMMRRKKIASRMIECLRSNFIY</t>
  </si>
  <si>
    <t>Pt +Gk   + +  g+</t>
  </si>
  <si>
    <t>tr|A0A1A6H   160 PTPDGKLFATQYC-GT    174</t>
  </si>
  <si>
    <t>tr|A0A074ZR06|A0A074ZR06_9TREM: domain 1 of 1, from 21</t>
  </si>
  <si>
    <t>G+ Rl+v   hRR+g+A kLL+   + +++</t>
  </si>
  <si>
    <t>tr|A0A074Z   213    LCGVRRLWVNRQHRRKGVATKLLDCVLRHLVY</t>
  </si>
  <si>
    <t>t++G      + + +</t>
  </si>
  <si>
    <t>tr|A0A074Z   258 LTADGASFAAKFTGHE    273</t>
  </si>
  <si>
    <t>tr|A0A061HM83|A0A061HM83_BLUGR: domain 1 of 1, from 29</t>
  </si>
  <si>
    <t>+ + R++v     Rqg+A  LL+ A + f +</t>
  </si>
  <si>
    <t>PL  a</t>
  </si>
  <si>
    <t>tr|A0A061H   298    YMSVERIWVHEGYQRQGLATMLLDQARQNFFY</t>
  </si>
  <si>
    <t>Pt aGk  ++ + +ga</t>
  </si>
  <si>
    <t>tr|A0A061H   343 PTEAGKRFFSRYFRGA    358</t>
  </si>
  <si>
    <t>tr|A0A0K9NTS1|A0A0K9NTS1_ZOSMR: domain 1 of 1, from 25</t>
  </si>
  <si>
    <t>Gi  ++v++s R q +A +LL+AA ++f+</t>
  </si>
  <si>
    <t>tr|A0A0K9N   259    YCGIRAIWVVPSCRNQRVATRLLDAARNSFLG</t>
  </si>
  <si>
    <t>Pt++G+    s+ + +</t>
  </si>
  <si>
    <t>tr|A0A0K9N   305 PTSDGRSFAVSYSGTE    320</t>
  </si>
  <si>
    <t>tr|U5D707|U5D707_AMBTC: domain 1 of 1, from 95 to 154:</t>
  </si>
  <si>
    <t>Gi+ ++v +s RR+giA +LL+ A + f++</t>
  </si>
  <si>
    <t>tr|U5D707|    95    VSGISAIWVLASSRRKGIATRLLDIARKNFLM</t>
  </si>
  <si>
    <t>Pt  Gka  + +   +</t>
  </si>
  <si>
    <t>tr|U5D707|   140 PT-LGKAFATKYCSTN    154</t>
  </si>
  <si>
    <t>tr|E9G998|E9G998_DAPPU: domain 1 of 1, from 160 to 220</t>
  </si>
  <si>
    <t>G++R++  ++ RR   As+LL+A    fi+</t>
  </si>
  <si>
    <t>tr|E9G998|   160    LCGVSRIWTLPTFRRRKTASRLLDAMRTEFIY</t>
  </si>
  <si>
    <t>Pt +G a  k + k++</t>
  </si>
  <si>
    <t>tr|E9G998|   205 PTENGLAFAKNYTKRQ    220</t>
  </si>
  <si>
    <t>tr|A0A0M3JYM1|A0A0M3JYM1_ANISI: domain 1 of 1, from 22</t>
  </si>
  <si>
    <t>+Gi R++v s  RR++iAs+L+    e f+</t>
  </si>
  <si>
    <t>tr|A0A0M3J   223    IMGINRIWVHSQMRRKSIASRLIRRGRELFLG</t>
  </si>
  <si>
    <t>Pt +G a  +s  k+</t>
  </si>
  <si>
    <t>tr|A0A0M3J   268 PTNDGIALANSRSKQI    283</t>
  </si>
  <si>
    <t>tr|T1GGQ7|T1GGQ7_MEGSC: domain 1 of 1, from 351 to 411</t>
  </si>
  <si>
    <t>Gi+R+++s+  RR+ + +kL++A  +   +</t>
  </si>
  <si>
    <t>tr|T1GGQ7|   351    KCGISRIWISPFYRRLKVGKKLINAVQSNTFL</t>
  </si>
  <si>
    <t>Pt +Gk   k   +++</t>
  </si>
  <si>
    <t>tr|T1GGQ7|   396 PTEDGKRFAKNVSQKE    411</t>
  </si>
  <si>
    <t>tr|H9GH75|H9GH75_ANOCA: domain 1 of 1, from 459 to 519</t>
  </si>
  <si>
    <t>Gi+R++v s  RR+ +As++++   +tf +</t>
  </si>
  <si>
    <t>tr|H9GH75|   459    FCGISRIWVFSLMRRKRVASRMVDVLRRTFCF</t>
  </si>
  <si>
    <t>tr|H9GH75|   504 PTPDGKVFAIKYCQTP    519</t>
  </si>
  <si>
    <t>tr|H9GH62|H9GH62_ANOCA: domain 1 of 1, from 525 to 585</t>
  </si>
  <si>
    <t>tr|H9GH62|   525    FCGISRIWVFSLMRRKRVASRMVDVLRRTFCF</t>
  </si>
  <si>
    <t>tr|H9GH62|   570 PTPDGKVFAIKYCQTP    585</t>
  </si>
  <si>
    <t>tr|G8C1R5|G8C1R5_TETPH: domain 1 of 1, from 205 to 265</t>
  </si>
  <si>
    <t>+Gi+R++v   hR qgiA kLL+AA   +</t>
  </si>
  <si>
    <t>tr|G8C1R5|   205    KVGISRIWVCKEHRSQGIAVKLLEAARTNMNP</t>
  </si>
  <si>
    <t>tr|G8C1R5|   250 PTESGGKLASKYNGMK    265</t>
  </si>
  <si>
    <t>tr|A0A1E3P0X4|A0A1E3P0X4_WICAO: domain 1 of 1, from 12</t>
  </si>
  <si>
    <t>Gi+R++vs   RR giA +LL+   + +i+</t>
  </si>
  <si>
    <t>tr|A0A1E3P   127    LAGISRIYVSKNFRRSGIALHLLQTSQKHLIY</t>
  </si>
  <si>
    <t>P ++G    k + + +</t>
  </si>
  <si>
    <t>tr|A0A1E3P   172 PSSSGGKLAKQFNGVK    187</t>
  </si>
  <si>
    <t>tr|A0A150V8E9|A0A150V8E9_9PEZI: domain 1 of 1, from 21</t>
  </si>
  <si>
    <t>+G++R++ s+shR q iA +L     +   +</t>
  </si>
  <si>
    <t>tr|A0A150V   217    LIGVSRIWTSPSHRHQNIATTLAVQVGHLQSL</t>
  </si>
  <si>
    <t>Pt aG    + W ++</t>
  </si>
  <si>
    <t>tr|A0A150V   262 PTEAGARLARKWFGKP    277</t>
  </si>
  <si>
    <t>tr|D8R8R2|D8R8R2_SELML: domain 1 of 1, from 161 to 220</t>
  </si>
  <si>
    <t>tr|D8R8R2|   161    ACGIRGLWVMHSFRRKGIASRLLDTIRDDFAF</t>
  </si>
  <si>
    <t>Ptg+G a  +s+   +</t>
  </si>
  <si>
    <t>tr|D8R8R2|   206 PTGDGIAFASSY-LDT    220</t>
  </si>
  <si>
    <t>tr|A0A0B2UYX3|A0A0B2UYX3_TOXCA: domain 1 of 1, from 95</t>
  </si>
  <si>
    <t>to 155</t>
  </si>
  <si>
    <t>+G+ R++v +  RR+giA +L++ A + f +</t>
  </si>
  <si>
    <t>tr|A0A0B2U    95    LMGVNRMWVHPCVRRKGIAFRLVERARAHF-L</t>
  </si>
  <si>
    <t>Pt +G a  + + k++</t>
  </si>
  <si>
    <t>tr|A0A0B2U   140 PTIDGLAFASKYSKEV    155</t>
  </si>
  <si>
    <t>tr|C5YBI3|C5YBI3_SORBI: domain 1 of 1, from 253 to 313</t>
  </si>
  <si>
    <t>G   ++v++s+RR+ iAskL++ A +tf</t>
  </si>
  <si>
    <t>tr|C5YBI3|   253    LCGFRAIWVVPSRRRKRIASKLMDVARKTFCE</t>
  </si>
  <si>
    <t>Pt++Gk     + k +</t>
  </si>
  <si>
    <t>tr|C5YBI3|   298 PTSSGKGLACRYCKTS    313</t>
  </si>
  <si>
    <t>tr|H0WAM1|H0WAM1_CAVPO: domain 1 of 1, from 180 to 239</t>
  </si>
  <si>
    <t>tr|H0WAM1|   180    VCGISRIWVFKLKRRKRIARRLVDTLRNCFMF</t>
  </si>
  <si>
    <t>Pt +G+  + s  k +</t>
  </si>
  <si>
    <t>tr|H0WAM1|   225 PTPDGNWKI-SKDKAT    239</t>
  </si>
  <si>
    <t>tr|T1HCS1|T1HCS1_RHOPR: domain 1 of 1, from 516 to 576</t>
  </si>
  <si>
    <t>i+R++v    RR  iA  LL+     f +</t>
  </si>
  <si>
    <t>tr|T1HCS1|   516    KCLISRIWVDNHFRRCNIATSLLDSVRCNFTF</t>
  </si>
  <si>
    <t>Pt +G+  ++++ k +</t>
  </si>
  <si>
    <t>tr|T1HCS1|   561 PTEDGRKFIEAYTKTK    576</t>
  </si>
  <si>
    <t>tr|N6T6N4|N6T6N4_DENPD: domain 1 of 1, from 164 to 224</t>
  </si>
  <si>
    <t>G++ ++v++  R qg+   LL+   +tfi+</t>
  </si>
  <si>
    <t>tr|N6T6N4|   164    KCGVSHIWVAANSRQQGVGTILLEVVKRTFIF</t>
  </si>
  <si>
    <t>Pt +G a  + + k</t>
  </si>
  <si>
    <t>tr|N6T6N4|   209 PTEDGAAFAEKYFKTP    224</t>
  </si>
  <si>
    <t>tr|A0A1E4RBH8|A0A1E4RBH8_9ASCO: domain 1 of 1, from 20</t>
  </si>
  <si>
    <t>+Gi+R++v    RR g+A kLL+   + +++</t>
  </si>
  <si>
    <t>tr|A0A1E4R   204    KVGISRIWVCHNWRRHGLALKLLETVLSNMVY</t>
  </si>
  <si>
    <t>P  aG    ks+ + +</t>
  </si>
  <si>
    <t>tr|A0A1E4R   249 PSFAGGLLAKSFNGVV    264</t>
  </si>
  <si>
    <t>tr|M7TP56|M7TP56_BOTF1: domain 1 of 1, from 563 to 623</t>
  </si>
  <si>
    <t>+ i Rl+v s  RR+giA  L + A e fi</t>
  </si>
  <si>
    <t>tr|M7TP56|   563    YMCIDRLWVHSDFRRKGIATSLANQAREKFIP</t>
  </si>
  <si>
    <t>Pt+ G    + + +g+</t>
  </si>
  <si>
    <t>tr|M7TP56|   608 PTSVGGQFAEKYFEGV    623</t>
  </si>
  <si>
    <t>tr|G2YVP7|G2YVP7_BOTF4: domain 1 of 1, from 563 to 623</t>
  </si>
  <si>
    <t>tr|G2YVP7|   563    YMCIDRLWVHSDFRRKGIATSLANQAREKFIP</t>
  </si>
  <si>
    <t>tr|G2YVP7|   608 PTSVGGQFAEKYFEGV    623</t>
  </si>
  <si>
    <t>tr|A0A1E4TQG0|A0A1E4TQG0_PACTA: domain 1 of 1, from 25</t>
  </si>
  <si>
    <t>+Gi+R++v+   RR  iAs LL+   +  ++</t>
  </si>
  <si>
    <t>tr|A0A1E4T   258    LIGISRIYVVRNYRRSKIASSLLNCCLQHSVY</t>
  </si>
  <si>
    <t>tr|A0A1E4T   303 PSEFGAKLSKSFNAVK    318</t>
  </si>
  <si>
    <t>tr|T1J8C2|T1J8C2_STRMM: domain 1 of 1, from 488 to 548</t>
  </si>
  <si>
    <t>G+ Rl+  s+ R+q iAs+LL+   + fi+</t>
  </si>
  <si>
    <t>tr|T1J8C2|   488    MCGVYRLWTLSTYRKQKIASRLLDCLRNNFIY</t>
  </si>
  <si>
    <t>Pt +G   l+ + +</t>
  </si>
  <si>
    <t>tr|T1J8C2|   533 PTQDGAKFLTQYTGTD    548</t>
  </si>
  <si>
    <t>tr|A0A0B2VP60|A0A0B2VP60_TOXCA: domain 1 of 1, from 27</t>
  </si>
  <si>
    <t>tr|A0A0B2V   279    LMGVNRVWVHPCVRRKGIAFRLVERARAHF-L</t>
  </si>
  <si>
    <t>tr|A0A0B2V   324 PTIDGLAFASKYSKEV    339</t>
  </si>
  <si>
    <t>tr|A0A1G4K337|A0A1G4K337_9SACH: domain 1 of 1, from 21</t>
  </si>
  <si>
    <t>+Gi+R++v   +R   iA kLL+ A    i</t>
  </si>
  <si>
    <t>tr|A0A1G4K   211    KVGISRIWVCKQQRGRNIATKLLETARLHSIP</t>
  </si>
  <si>
    <t>P  +G    +s+   +</t>
  </si>
  <si>
    <t>tr|A0A1G4K   256 PSESGGKLAQSYNSVK    271</t>
  </si>
  <si>
    <t>tr|R9XDU1|R9XDU1_ASHAC: domain 1 of 1, from 194 to 254</t>
  </si>
  <si>
    <t>lGi+R++v   +R +giA +LL+   + +i+</t>
  </si>
  <si>
    <t>tr|R9XDU1|   194    RLGISRIWVCRKQRGKGIATRLLECVRKYAIL</t>
  </si>
  <si>
    <t>tr|R9XDU1|   239 PSESGGKLATRYNSVR    254</t>
  </si>
  <si>
    <t>tr|U3I734|U3I734_ANAPL: domain 1 of 1, from 196 to 256</t>
  </si>
  <si>
    <t>G++R++v    RR+g+A+       +tf++</t>
  </si>
  <si>
    <t>tr|U3I734|   196    VCGVSRIWVLGLARRKGVARXXXXXXXSTFMY</t>
  </si>
  <si>
    <t>tr|U3I734|   241 PTPDGKLFATRYCGTP    256</t>
  </si>
  <si>
    <t>tr|A0A1A0H7P4|A0A1A0H7P4_9ASCO: domain 1 of 1, from 16</t>
  </si>
  <si>
    <t>lGi+R++v++  RR g+   +L+A  + + +</t>
  </si>
  <si>
    <t>tr|A0A1A0H   163    KLGISRIWVAPHWRRRGLGVMMLNAVMKYLEY</t>
  </si>
  <si>
    <t>tr|A0A1A0H   208 PSYSGGLLAKTFCGVK    223</t>
  </si>
  <si>
    <t>tr|S4RA29|S4RA29_PETMA: domain 1 of 1, from 199 to 259</t>
  </si>
  <si>
    <t>G++R++v s  RR giA ++++   + f +</t>
  </si>
  <si>
    <t>tr|S4RA29|   199    ICGVSRIWVFSLMRRRGIATRMVDCLRRNFSY</t>
  </si>
  <si>
    <t>tr|S4RA29|   244 PTPDGKLFAMRYCQTP    259</t>
  </si>
  <si>
    <t>tr|I2H3Q0|I2H3Q0_TETBL: domain 1 of 1, from 225 to 290</t>
  </si>
  <si>
    <t>lGi+R++v   +R +giA+kLL+AA    +</t>
  </si>
  <si>
    <t>tr|I2H3Q0|   225    KLGISRIWVCKNQRGKGIAAKLLEAARLNTLV</t>
  </si>
  <si>
    <t>++qPt +G      +   +</t>
  </si>
  <si>
    <t>tr|I2H3Q0|   272 WSQPTEMGGKLALKYNSVK    290</t>
  </si>
  <si>
    <t>tr|A0A1I7WX68|A0A1I7WX68_HETBA: domain 1 of 1, from 10</t>
  </si>
  <si>
    <t>lG+ R++  +  RR+g+A ++L+   + f++</t>
  </si>
  <si>
    <t>tr|A0A1I7W   107    ILGVNRIWTHPQARRKGVATTVLDIIRRKFLL</t>
  </si>
  <si>
    <t>tr|A0A1I7W   152 PTDDGRRFAEHYMQDC    167</t>
  </si>
  <si>
    <t>tr|A0A0U1CSH1|A0A0U1CSH1_CHLTH: domain 1 of 1, from 18</t>
  </si>
  <si>
    <t>+Gi+R+++s   R  g+ +kLL+   +  i+</t>
  </si>
  <si>
    <t>tr|A0A0U1C   187    VIGISRIWISRKWRQYGLGKKLLNVVLKNSIY</t>
  </si>
  <si>
    <t>tr|A0A0U1C   232 PSFSGGMLAKSFNGVK    247</t>
  </si>
  <si>
    <t>tr|A0A1D8PE50|A0A1D8PE50_CANAL: domain 1 of 1, from 18</t>
  </si>
  <si>
    <t>tr|A0A1D8P   187    VIGISRIWISRKWRQYGLGKKLLNVVLKNSIY</t>
  </si>
  <si>
    <t>tr|A0A1D8P   232 PSFSGGMLAKSFNGVK    247</t>
  </si>
  <si>
    <t>tr|C4YDP0|C4YDP0_CANAW: domain 1 of 1, from 187 to 247</t>
  </si>
  <si>
    <t>tr|C4YDP0|   187    VIGISRIWISRKWRQYGLGKKLLNVVLKNSIY</t>
  </si>
  <si>
    <t>tr|C4YDP0|   232 PSFSGGMLAKSFNGVK    247</t>
  </si>
  <si>
    <t>tr|A0A0L0SDW2|A0A0L0SDW2_ALLMA: domain 1 of 1, from 14</t>
  </si>
  <si>
    <t>Gi+R++v +  RRq +A +LL+A Ae++</t>
  </si>
  <si>
    <t>tr|A0A0L0S   144    FAGIARVWVDAKSRRQWVATRLLDAVAEAM--</t>
  </si>
  <si>
    <t>tr|A0A0L0S   187 PTTAGWALARRYTGDE    202</t>
  </si>
  <si>
    <t>tr|A0A182K747|A0A182K747_9DIPT: domain 1 of 1, from 23</t>
  </si>
  <si>
    <t>Gi+R++v++  RR+gi +kL+      +i+</t>
  </si>
  <si>
    <t>tr|A0A182K   236    KCGISRIWVAPKYRRKGIGRKLVASVRYHYIF</t>
  </si>
  <si>
    <t>tr|A0A182K   281 PTEVGKLFAETICARK    296</t>
  </si>
  <si>
    <t>tr|B8BTC6|B8BTC6_THAPS: domain 1 of 1, from 538 to 598</t>
  </si>
  <si>
    <t>lGi  ++v sshR q iAs+L++ A   fi+</t>
  </si>
  <si>
    <t>tr|B8BTC6|   538    LLGIHQIWVHSSHRHQKIASNLVESARGNFIF</t>
  </si>
  <si>
    <t>+ Pt +G    +++ + +</t>
  </si>
  <si>
    <t>tr|B8BTC6|   581 SSPTLEGVRFARGYLGVE    598</t>
  </si>
  <si>
    <t>tr|A0A1D2A1D2|A0A1D2A1D2_AUXPR: domain 1 of 1, from 18</t>
  </si>
  <si>
    <t>*-&gt;plGipRlFvssshRRqgiAskLLsAAA.etfi</t>
  </si>
  <si>
    <t>+G+  ++v +s RR g+As+LL+A  +  +</t>
  </si>
  <si>
    <t>tr|A0A1D2A   188    HVGVRAVWVRASARRRGVASRLLEAVLgVDAA</t>
  </si>
  <si>
    <t>Pt++G a  +++ ++a</t>
  </si>
  <si>
    <t>tr|A0A1D2A   233 DPTADGLAFARAFLGQA    249</t>
  </si>
  <si>
    <t>tr|A0A087SCP7|A0A087SCP7_AUXPR: domain 1 of 1, from 64</t>
  </si>
  <si>
    <t>to 125</t>
  </si>
  <si>
    <t>tr|A0A087S    64    HVGVRAVWVRASARRRGVASRLLEAVLgVDAA</t>
  </si>
  <si>
    <t>tr|A0A087S   109 DPTADGLAFARAFLGQA    125</t>
  </si>
  <si>
    <t>tr|H2ASS8|H2ASS8_KAZAF: domain 1 of 1, from 170 to 230</t>
  </si>
  <si>
    <t>Gi+R++v   +R  giA kLL+   e +i+</t>
  </si>
  <si>
    <t>tr|H2ASS8|   170    VYGISRIWVCKNQRLNGIAFKLLELSRENLIY</t>
  </si>
  <si>
    <t>Pt +G    + +   +</t>
  </si>
  <si>
    <t>tr|H2ASS8|   215 PTDDGGKLASRFNSVT    230</t>
  </si>
  <si>
    <t>tr|A0A0W8C8U5|A0A0W8C8U5_PHYNI: domain 1 of 1, from 24</t>
  </si>
  <si>
    <t>+Gi  l+v +s RR++iA ++++   e  i+</t>
  </si>
  <si>
    <t>tr|A0A0W8C   247    VIGICQLWVHPSFRRKSIATRMVDVVREKSIY</t>
  </si>
  <si>
    <t>tr|A0A0W8C   292 PTRNGLRFAQNYMEPA    307</t>
  </si>
  <si>
    <t>tr|K3Y8P5|K3Y8P5_SETIT: domain 1 of 1, from 255 to 315</t>
  </si>
  <si>
    <t>G   ++v++s+RR+ i skL++ A +tf</t>
  </si>
  <si>
    <t>tr|K3Y8P5|   255    LCGFRAIWVVPSRRRKRIGSKLMDVARKTFSE</t>
  </si>
  <si>
    <t>Pt++Gka    + k +</t>
  </si>
  <si>
    <t>tr|K3Y8P5|   300 PTSSGKALACRYCKTS    315</t>
  </si>
  <si>
    <t>tr|W6MRF6|W6MRF6_9ASCO: domain 1 of 1, from 210 to 270</t>
  </si>
  <si>
    <t>+Gi+R++v  s R +gi  +LL+   +  i+</t>
  </si>
  <si>
    <t>tr|W6MRF6|   210    LVGISRIYVCRSWRQLGIGLRLLQCLQKNCIY</t>
  </si>
  <si>
    <t>P   G      + + +</t>
  </si>
  <si>
    <t>tr|W6MRF6|   255 PSEFGGRLALRFNAVK    270</t>
  </si>
  <si>
    <t>tr|V9F217|V9F217_PHYPR: domain 1 of 1, from 247 to 307</t>
  </si>
  <si>
    <t>tr|V9F217|   247    VIGICQLWVHPSFRRKSIATRMVDVVREKSIY</t>
  </si>
  <si>
    <t>tr|V9F217|   292 PTRNGLRFAQKYMEPA    307</t>
  </si>
  <si>
    <t>tr|W2IXC9|W2IXC9_PHYPR: domain 1 of 1, from 247 to 307</t>
  </si>
  <si>
    <t>tr|W2IXC9|   247    VIGICQLWVHPSFRRKSIATRMVDVVREKSIY</t>
  </si>
  <si>
    <t>tr|W2IXC9|   292 PTRNGLRFAQKYMEPA    307</t>
  </si>
  <si>
    <t>tr|A0A0W8DE48|A0A0W8DE48_PHYNI: domain 1 of 1, from 24</t>
  </si>
  <si>
    <t>tr|A0A0W8D   247    VIGICQLWVHPSFRRKSIATRMVDVVREKSIY</t>
  </si>
  <si>
    <t>tr|A0A0W8D   292 PTRNGLRFAQKYMEPA    307</t>
  </si>
  <si>
    <t>tr|W2Z8X1|W2Z8X1_PHYPR: domain 1 of 1, from 247 to 307</t>
  </si>
  <si>
    <t>tr|W2Z8X1|   247    VIGICQLWVHPSFRRKSIATRMVDVVREKSIY</t>
  </si>
  <si>
    <t>tr|W2Z8X1|   292 PTRNGLRFAQKYMEPA    307</t>
  </si>
  <si>
    <t>tr|W2R915|W2R915_PHYPN: domain 1 of 1, from 247 to 307</t>
  </si>
  <si>
    <t>tr|W2R915|   247    VIGICQLWVHPSFRRKSIATRMVDVVREKSIY</t>
  </si>
  <si>
    <t>tr|W2R915|   292 PTRNGLRFAQKYMEPA    307</t>
  </si>
  <si>
    <t>tr|W2L1T3|W2L1T3_PHYPR: domain 1 of 1, from 247 to 307</t>
  </si>
  <si>
    <t>tr|W2L1T3|   247    VIGICQLWVHPSFRRKSIATRMVDVVREKSIY</t>
  </si>
  <si>
    <t>tr|W2L1T3|   292 PTRNGLRFAQKYMEPA    307</t>
  </si>
  <si>
    <t>tr|W2N7E3|W2N7E3_PHYPR: domain 1 of 1, from 247 to 307</t>
  </si>
  <si>
    <t>tr|W2N7E3|   247    VIGICQLWVHPSFRRKSIATRMVDVVREKSIY</t>
  </si>
  <si>
    <t>tr|W2N7E3|   292 PTRNGLRFAQKYMEPA    307</t>
  </si>
  <si>
    <t>tr|A0A081A3E2|A0A081A3E2_PHYPR: domain 1 of 1, from 24</t>
  </si>
  <si>
    <t>tr|A0A081A   247    VIGICQLWVHPSFRRKSIATRMVDVVREKSIY</t>
  </si>
  <si>
    <t>tr|A0A081A   292 PTRNGLRFAQKYMEPA    307</t>
  </si>
  <si>
    <t>tr|W2WWM4|W2WWM4_PHYPR: domain 1 of 1, from 247 to 307</t>
  </si>
  <si>
    <t>tr|W2WWM4|   247    VIGICQLWVHPSFRRKSIATRMVDVVREKSIY</t>
  </si>
  <si>
    <t>tr|W2WWM4|   292 PTRNGLRFAQKYMEPA    307</t>
  </si>
  <si>
    <t>tr|K7J040|K7J040_NASVI: domain 1 of 1, from 736 to 796</t>
  </si>
  <si>
    <t>G+  ++ + shRRqgiA kL++   +t+ +</t>
  </si>
  <si>
    <t>tr|K7J040|   736    KCGVNVVWTAMSHRRQGIATKLVDTLRATYYY</t>
  </si>
  <si>
    <t>Pt +Gk   + + k +</t>
  </si>
  <si>
    <t>tr|K7J040|   781 PTPSGKQFAEKYTKTR    796</t>
  </si>
  <si>
    <t>tr|A0A087UHT9|A0A087UHT9_9ARAC: domain 1 of 1, from 14</t>
  </si>
  <si>
    <t>G+ R++v+  hRR  iAs+L++     f++</t>
  </si>
  <si>
    <t>tr|A0A087U   146    ICGVNRIWVAKEHRRRKIASRLMDCLRCHFLY</t>
  </si>
  <si>
    <t>P  +G++   ++ +</t>
  </si>
  <si>
    <t>tr|A0A087U   191 PSPDGREFAAAYTGTD    206</t>
  </si>
  <si>
    <t>tr|L1IVH0|L1IVH0_GUITH: domain 1 of 1, from 248 to 308</t>
  </si>
  <si>
    <t>Gi  +++   hRR+g A+kLL+   e+f</t>
  </si>
  <si>
    <t>tr|L1IVH0|   248    ECGICQIWIHKNHRRKGHAKKLLDSVRESFHN</t>
  </si>
  <si>
    <t>tr|L1IVH0|   293 PTPMGHKLATRYFGTS    308</t>
  </si>
  <si>
    <t>tr|A0A091SKB8|A0A091SKB8_9GRUI: domain 1 of 1, from 77</t>
  </si>
  <si>
    <t>Gi+R++v s  RR+ iAs++++   +++</t>
  </si>
  <si>
    <t>tr|A0A091S   779    ICGISRIWVFSMMRRKKIASRMIECLSSSITG</t>
  </si>
  <si>
    <t>tr|A0A091S   824 PTPDGKLFATQYCGTG    839</t>
  </si>
  <si>
    <t>tr|A0A1G4IQN2|A0A1G4IQN2_9SACH: domain 1 of 1, from 19</t>
  </si>
  <si>
    <t>lGi+R++v  + R qgiA+kLL+AA +  +</t>
  </si>
  <si>
    <t>tr|A0A1G4I   196    KLGISRIWVCQTARGQGIAAKLLEAARKFTLP</t>
  </si>
  <si>
    <t>tr|A0A1G4I   241 PSESGLKLATKYNSVR    256</t>
  </si>
  <si>
    <t>tr|A0A0A9MN76|A0A0A9MN76_ARUDO: domain 1 of 1, from 12</t>
  </si>
  <si>
    <t>G   ++v++s+RR+ i skL++ A ++f</t>
  </si>
  <si>
    <t>tr|A0A0A9M   122    LCGFRAIWVVPSRRRKRIGSKLMDVARKSFCE</t>
  </si>
  <si>
    <t>tr|A0A0A9M   167 PTSSGKALACCYCKTS    182</t>
  </si>
  <si>
    <t>tr|A0A1D5QLG9|A0A1D5QLG9_MACMU: domain 1 of 1, from 18</t>
  </si>
  <si>
    <t>tr|A0A1D5Q   180    VCGISRIWVFRLKRRKRIARRLVDTLRNCFMF</t>
  </si>
  <si>
    <t>Pt +    l+ + +++</t>
  </si>
  <si>
    <t>tr|A0A1D5Q   225 PTPDDCRRLNRY-QET    239</t>
  </si>
  <si>
    <t>tr|A0A0N4UWP4|A0A0N4UWP4_ENTVE: domain 1 of 1, from 23</t>
  </si>
  <si>
    <t>+G+ R++v  + RR giAs +L+   + +</t>
  </si>
  <si>
    <t>tr|A0A0N4U   233    FMGVNRIWVHKTLRREGIASMVLESVRHNMRR</t>
  </si>
  <si>
    <t>t +G+a  ks+ k</t>
  </si>
  <si>
    <t>tr|A0A0N4U   278 LTDDGEAFAKSFCKSD    293</t>
  </si>
  <si>
    <t>tr|F0ZW19|F0ZW19_DICPU: domain 1 of 1, from 229 to 289</t>
  </si>
  <si>
    <t>Gi R++v +shR+ giA kL++   + + +</t>
  </si>
  <si>
    <t>tr|F0ZW19|   229    LCGIDRIWVLPSHRKRGIALKLIESLRSNMYY</t>
  </si>
  <si>
    <t>P ++G   ++ + +</t>
  </si>
  <si>
    <t>tr|F0ZW19|   274 PSTSGLSFFTKYFETD    289</t>
  </si>
  <si>
    <t>tr|K7J830|K7J830_NASVI: domain 1 of 1, from 799 to 859</t>
  </si>
  <si>
    <t>Gi  ++ +  hRRqg+A kL++   + + +</t>
  </si>
  <si>
    <t>tr|K7J830|   799    KCGINVIWTAEHHRRQGVATKLVDTLRANYFY</t>
  </si>
  <si>
    <t>Pt +Gka  + + k +</t>
  </si>
  <si>
    <t>tr|K7J830|   844 PTPSGKAFAEKYTKTS    859</t>
  </si>
  <si>
    <t>tr|F6XFC4|F6XFC4_CALJA: domain 1 of 1, from 234 to 293</t>
  </si>
  <si>
    <t>tr|F6XFC4|   234    VCGISRIWVFRLKRRKRIARRLVDTLRNCFMF</t>
  </si>
  <si>
    <t>tr|F6XFC4|   279 PTPDDCRRLNRF-QET    293</t>
  </si>
  <si>
    <t>tr|A0A1D6E712|A0A1D6E712_MAIZE: domain 1 of 1, from 22</t>
  </si>
  <si>
    <t>G   ++v++s RR+ iAskL++ A +tf</t>
  </si>
  <si>
    <t>tr|A0A1D6E   222    LCGFRAIWVAPSCRRKRIASKLMDVARKTFCE</t>
  </si>
  <si>
    <t>tr|A0A1D6E   267 PTSSGKGLACRYCKTS    282</t>
  </si>
  <si>
    <t>tr|A0A1D6E713|A0A1D6E713_MAIZE: domain 1 of 1, from 26</t>
  </si>
  <si>
    <t>tr|A0A1D6E   266    LCGFRAIWVAPSCRRKRIASKLMDVARKTFCE</t>
  </si>
  <si>
    <t>tr|A0A1D6E   311 PTSSGKGLACRYCKTS    326</t>
  </si>
  <si>
    <t>tr|B6TTW6|B6TTW6_MAIZE: domain 1 of 1, from 253 to 313</t>
  </si>
  <si>
    <t>tr|B6TTW6|   253    LCGFRAIWVAPSCRRKRIASKLMDVARKTFCE</t>
  </si>
  <si>
    <t>tr|B6TTW6|   298 PTSSGKGLACRYCKTS    313</t>
  </si>
  <si>
    <t>tr|A0A096R410|A0A096R410_MAIZE: domain 1 of 1, from 25</t>
  </si>
  <si>
    <t>tr|A0A096R   253    LCGFRAIWVAPSCRRKRIASKLMDVARKTFCE</t>
  </si>
  <si>
    <t>tr|A0A096R   298 PTSSGKGLACRYCKTS    313</t>
  </si>
  <si>
    <t>tr|A0A1D6E746|A0A1D6E746_MAIZE: domain 1 of 1, from 26</t>
  </si>
  <si>
    <t>tr|A0A1D6E   268    LCGFRAIWVAPSCRRKRIASKLMDVARKTFCE</t>
  </si>
  <si>
    <t>tr|A0A1D6E   313 PTSSGKGLACRYCKTS    328</t>
  </si>
  <si>
    <t>tr|A0A1D6E744|A0A1D6E744_MAIZE: domain 1 of 1, from 26</t>
  </si>
  <si>
    <t>tr|A0A1D6E   261    LCGFRAIWVAPSCRRKRIASKLMDVARKTFCE</t>
  </si>
  <si>
    <t>tr|A0A1D6E   306 PTSSGKGLACRYCKTS    321</t>
  </si>
  <si>
    <t>tr|B8A3B9|B8A3B9_MAIZE: domain 1 of 1, from 253 to 313</t>
  </si>
  <si>
    <t>tr|B8A3B9|   253    LCGFRAIWVAPSCRRKRIASKLMDVARKTFCE</t>
  </si>
  <si>
    <t>tr|B8A3B9|   298 PTSSGKGLACRYCKTS    313</t>
  </si>
  <si>
    <t>tr|A0A1D6E714|A0A1D6E714_MAIZE: domain 1 of 1, from 23</t>
  </si>
  <si>
    <t>tr|A0A1D6E   239    LCGFRAIWVAPSCRRKRIASKLMDVARKTFCE</t>
  </si>
  <si>
    <t>tr|A0A1D6E   284 PTSSGKGLACRYCKTS    299</t>
  </si>
  <si>
    <t>tr|A0A0N4UF33|A0A0N4UF33_DRAME: domain 1 of 1, from 21</t>
  </si>
  <si>
    <t>*-&gt;plGipRlFvssshRRqgiAskLLsAAAetf.i</t>
  </si>
  <si>
    <t>+G+ R++v +  R  giA+kLL+ A + f++</t>
  </si>
  <si>
    <t>GC</t>
  </si>
  <si>
    <t>tr|A0A0N4U   214    LMGVDRIWVHPKVRHCGIARKLLDCARKHFsV</t>
  </si>
  <si>
    <t>Pt aG a  k +   +</t>
  </si>
  <si>
    <t>tr|A0A0N4U   258 APTNAGLAFAKHYNPFC    274</t>
  </si>
  <si>
    <t>tr|E2A0G4|E2A0G4_CAMFO: domain 1 of 1, from 730 to 790</t>
  </si>
  <si>
    <t>Gi  ++ + shR+qgiA kL++   + f +</t>
  </si>
  <si>
    <t>tr|E2A0G4|   730    KCGINVVWTAMSHRKQGIATKLVDTLRSKFFY</t>
  </si>
  <si>
    <t>tr|E2A0G4|   775 PTPSGKIFAEKYTKTR    790</t>
  </si>
  <si>
    <t>tr|A0A1I7T4T6|A0A1I7T4T6_9PELO: domain 1 of 1, from 23</t>
  </si>
  <si>
    <t>+G+ R++v ++ RR g+A  LL+ AA ++</t>
  </si>
  <si>
    <t>tr|A0A1I7T   232    IVGVDRIWVDPTCRRTGVAFCLLD-AATSLDR</t>
  </si>
  <si>
    <t>tr|A0A1I7T   278 PTDDGVHLAKKFIETR    293</t>
  </si>
  <si>
    <t>tr|A0A0R3SV39|A0A0R3SV39_HYMDI: domain 1 of 1, from 20</t>
  </si>
  <si>
    <t>pl G+ Rl+vss  RR+g A +L++   + +</t>
  </si>
  <si>
    <t>tr|A0A0R3S   209    PLcGVRRLWVSSRYRRKGYATTLVDCIVKHLF</t>
  </si>
  <si>
    <t>Pt+aG +    + +++</t>
  </si>
  <si>
    <t>tr|A0A0R3S   254 EPTAAGAEFAVKYVGRE    270</t>
  </si>
  <si>
    <t>tr|A0A1E4SX33|A0A1E4SX33_9ASCO: domain 1 of 1, from 15</t>
  </si>
  <si>
    <t>Gi+R+++s   RR giAs LL+   +  i+</t>
  </si>
  <si>
    <t>tr|A0A1E4S   159    IAGISRIYISEKYRRCGIASLLLDTILNHSIY</t>
  </si>
  <si>
    <t>tr|A0A1E4S   204 PSEFGGKLAVNFNAVK    219</t>
  </si>
  <si>
    <t>tr|A0A1Q3CBB3|A0A1Q3CBB3_CEPFO: domain 1 of 1, from 14</t>
  </si>
  <si>
    <t>i  ++v++s+RR +i ++LL+ A ++f +</t>
  </si>
  <si>
    <t>tr|A0A1Q3C   144    VCDIRAIWVAPSKRRRSIGRQLLD-AVRSFYM</t>
  </si>
  <si>
    <t>Pt+ Gka  +++ +</t>
  </si>
  <si>
    <t>tr|A0A1Q3C   188 PTSPGKALASTYTGTG    203</t>
  </si>
  <si>
    <t>tr|A0A183BJU5|A0A183BJU5_GLOPA: domain 1 of 1, from 86</t>
  </si>
  <si>
    <t>to 148</t>
  </si>
  <si>
    <t>lGi R++v s  RR+g+A+ LL+   + +</t>
  </si>
  <si>
    <t>tr|A0A183B    86    FLGIDRIWVHSRLRRKGLANFLLDSSRRILAI</t>
  </si>
  <si>
    <t>P g G      + + +</t>
  </si>
  <si>
    <t>tr|A0A183B   133 PSGLGVQLAINYVGDK    148</t>
  </si>
  <si>
    <t>tr|K2N6E3|K2N6E3_TRYCR: domain 1 of 1, from 286 to 346</t>
  </si>
  <si>
    <t>G+   +v+ shRR gi +++++ A + + +</t>
  </si>
  <si>
    <t>tr|K2N6E3|   286    FCGVQFFWVAESHRRRGIGRAMVELARKNVSY</t>
  </si>
  <si>
    <t>Pt++G    + + ++</t>
  </si>
  <si>
    <t>tr|K2N6E3|   331 PTAHGTLFARRYAGRD    346</t>
  </si>
  <si>
    <t>tr|A0A1E7FR55|A0A1E7FR55_9STRA: domain 1 of 1, from 19</t>
  </si>
  <si>
    <t>lGi  l+  ++ R +giA +L++AA +  i+</t>
  </si>
  <si>
    <t>tr|A0A1E7F   192    RLGIGLLWTHPVARHKGIATRLVHAARDHSIF</t>
  </si>
  <si>
    <t>Pt aG      + +</t>
  </si>
  <si>
    <t>tr|A0A1E7F   237 PTQAGYDFALHYYNDI    252</t>
  </si>
  <si>
    <t>tr|H3GI68|H3GI68_PHYRM: domain 1 of 1, from 249 to 309</t>
  </si>
  <si>
    <t>tr|H3GI68|   249    VIGICQLWVHPSFRRKSIATRIVNVVREKSIY</t>
  </si>
  <si>
    <t>Pt +G      + + +</t>
  </si>
  <si>
    <t>tr|H3GI68|   294 PTRNGLQFALKYMEPC    309</t>
  </si>
  <si>
    <t>tr|A0A1I8FW91|A0A1I8FW91_9PLAT: domain 1 of 1, from 99</t>
  </si>
  <si>
    <t>Gi  ++  s +RR g+A +LL+AA +++</t>
  </si>
  <si>
    <t>tr|A0A1I8F   990    SCGIYQIWCRSDQRRTGVATALLDAARQAL--</t>
  </si>
  <si>
    <t>P  +G    + + +g</t>
  </si>
  <si>
    <t>tr|A0A1I8F  1034 SPSPSGYLLARDYVGGD    1050</t>
  </si>
  <si>
    <t>tr|A0A154PQS9|A0A154PQS9_9HYME: domain 1 of 1, from 54</t>
  </si>
  <si>
    <t>Gi  ++    hRRqgiAskLL+     f++</t>
  </si>
  <si>
    <t>tr|A0A154P   542    KCGIDIVWTDMNHRRQGIASKLLDTLRPHFLY</t>
  </si>
  <si>
    <t>P  +Gk   + + k +</t>
  </si>
  <si>
    <t>tr|A0A154P   587 PSPSGKKFAENYTKTR    602</t>
  </si>
  <si>
    <t>tr|Q00ZM8|Q00ZM8_OSTTA: domain 1 of 1, from 298 to 358</t>
  </si>
  <si>
    <t>G+  ++  +s RR g A+++L+   + ++</t>
  </si>
  <si>
    <t>tr|Q00ZM8|   298    LCGVRAIWTHASARRRGYARAMLNSMRAHLVV</t>
  </si>
  <si>
    <t>Pt aG a   s+ + +</t>
  </si>
  <si>
    <t>tr|Q00ZM8|   343 PTEAGTALALSYCEDE    358</t>
  </si>
  <si>
    <t>tr|A0A068XHJ2|A0A068XHJ2_HYMMI: domain 1 of 1, from 20</t>
  </si>
  <si>
    <t>pl G+ Rl+vs  hRR+g A  L++   + +</t>
  </si>
  <si>
    <t>tr|A0A068X   209    PLcGVRRLWVSERHRRKGFATSLVDCVIKHLF</t>
  </si>
  <si>
    <t>Pt+aG +    + + +</t>
  </si>
  <si>
    <t>tr|A0A068X   254 EPTAAGAEFAVKYTGHE    270</t>
  </si>
  <si>
    <t>tr|J9JU61|J9JU61_ACYPI: domain 1 of 1, from 632 to 692</t>
  </si>
  <si>
    <t>+G+ R++     R+ giAskLL+   + + +</t>
  </si>
  <si>
    <t>tr|J9JU61|   632    KVGVNRIWTKLDCRKNGIASKLLDCFRKNYSY</t>
  </si>
  <si>
    <t>Pt aGk  +k + +++</t>
  </si>
  <si>
    <t>tr|J9JU61|   677 PTRAGKQFIKKYTNKN    692</t>
  </si>
  <si>
    <t>tr|E3NH24|E3NH24_CAERE: domain 1 of 1, from 32 to 93:</t>
  </si>
  <si>
    <t>+G+ Rl+v +  RR+ +A  LL+ AA t</t>
  </si>
  <si>
    <t>tr|E3NH24|    32    IVGVDRLWVDPYCRRKNVATCLLD-AATTQDR</t>
  </si>
  <si>
    <t>Pt +G  v   + + +</t>
  </si>
  <si>
    <t>tr|E3NH24|    78 PTDDGAKVAAKYLETR    93</t>
  </si>
  <si>
    <t>tr|A0A026W5T4|A0A026W5T4_CERBI: domain 1 of 1, from 74</t>
  </si>
  <si>
    <t>Gi  ++ + shRRqgiA kL++   + + +</t>
  </si>
  <si>
    <t>tr|A0A026W   745    KCGINVVWTAMSHRRQGIATKLVDTLRAKYFY</t>
  </si>
  <si>
    <t>tr|A0A026W   790 PTPSGKIFAEKYTKTR    805</t>
  </si>
  <si>
    <t>tr|W6UE36|W6UE36_ECHGR: domain 1 of 1, from 165 to 226</t>
  </si>
  <si>
    <t>pl Gi Rl+v+s hRR g+   L++   + ++</t>
  </si>
  <si>
    <t>tr|W6UE36|   165    PLcGIRRLWVASKHRRRGVGTVLVESLLKHLV</t>
  </si>
  <si>
    <t>Pt++G +    + +++</t>
  </si>
  <si>
    <t>tr|W6UE36|   210 EPTASGAEFAVRFVGRE    226</t>
  </si>
  <si>
    <t>tr|A0A068W9U3|A0A068W9U3_ECHGR: domain 1 of 1, from 19</t>
  </si>
  <si>
    <t>tr|A0A068W   199    PLcGIRRLWVASKHRRRGVGTVLVESLLKHLV</t>
  </si>
  <si>
    <t>tr|A0A068W   244 EPTASGAEFAVRFVGRE    260</t>
  </si>
  <si>
    <t>tr|A0A068Y9S2|A0A068Y9S2_ECHMU: domain 1 of 1, from 19</t>
  </si>
  <si>
    <t>tr|A0A068Y   199    PLcGIRRLWVASKHRRRGVGTVLVESLLKHLV</t>
  </si>
  <si>
    <t>tr|A0A068Y   244 EPTASGAEFAVRFVGRE    260</t>
  </si>
  <si>
    <t>tr|A0A0V1KP79|A0A0V1KP79_9BILA: domain 1 of 1, from 20</t>
  </si>
  <si>
    <t>+G+  +++++s RR+ iA +LL+ A + f++</t>
  </si>
  <si>
    <t>tr|A0A0V1K   205    LMGVVMIWIAPSCRRKKIATRLLDFARNNFLL</t>
  </si>
  <si>
    <t>t aG    + + + +</t>
  </si>
  <si>
    <t>tr|A0A0V1K   250 LTPAGLKFAENYCHSN    265</t>
  </si>
  <si>
    <t>tr|A0A0V0W817|A0A0V0W817_9BILA: domain 1 of 1, from 21</t>
  </si>
  <si>
    <t>tr|A0A0V0W   218    LMGVVMIWIAPSCRRKKIATRLLDFARNNFLL</t>
  </si>
  <si>
    <t>tr|A0A0V0W   263 LTPAGLKFAENYCHSN    278</t>
  </si>
  <si>
    <t>tr|A0A0V1CB15|A0A0V1CB15_TRIBR: domain 1 of 1, from 22</t>
  </si>
  <si>
    <t>tr|A0A0V1C   223    LMGVVMIWIAPSCRRKKIATRLLDFARNNFLL</t>
  </si>
  <si>
    <t>tr|A0A0V1C   268 LTPAGLKFAENYCHSN    283</t>
  </si>
  <si>
    <t>tr|A0A0V0V754|A0A0V0V754_9BILA: domain 1 of 1, from 20</t>
  </si>
  <si>
    <t>tr|A0A0V0V   205    LMGVVMIWIAPSCRRKKIATRLLDFARNNFLL</t>
  </si>
  <si>
    <t>tr|A0A0V0V   250 LTPAGLKFAENYCHSN    265</t>
  </si>
  <si>
    <t>tr|A0A0V1NKH9|A0A0V1NKH9_9BILA: domain 1 of 1, from 20</t>
  </si>
  <si>
    <t>tr|A0A0V1N   205    LMGVVMIWIAPSCRRKKIATRLLDFARNNFLL</t>
  </si>
  <si>
    <t>tr|A0A0V1N   250 LTPAGLKFAENYCHSN    265</t>
  </si>
  <si>
    <t>tr|A0A0V0ZK37|A0A0V0ZK37_9BILA: domain 1 of 1, from 20</t>
  </si>
  <si>
    <t>tr|A0A0V0Z   205    LMGVVMIWIAPSCRRKKIATRLLDFARNNFLL</t>
  </si>
  <si>
    <t>tr|A0A0V0Z   250 LTPAGLKFAENYCHSN    265</t>
  </si>
  <si>
    <t>tr|A0A0V0TAY7|A0A0V0TAY7_9BILA: domain 1 of 1, from 20</t>
  </si>
  <si>
    <t>tr|A0A0V0T   205    LMGVVMIWIAPSCRRKKIATRLLDFARNNFLL</t>
  </si>
  <si>
    <t>tr|A0A0V0T   250 LTPAGLKFAENYCHSN    265</t>
  </si>
  <si>
    <t>tr|A0A0R3VTY4|A0A0R3VTY4_TAEAS: domain 1 of 1, from 19</t>
  </si>
  <si>
    <t>tr|A0A0R3V   199    PLcGIRRLWVASKHRRRGVGTVLVDSLLKHLV</t>
  </si>
  <si>
    <t>Pt+ G +    + +++</t>
  </si>
  <si>
    <t>tr|A0A0R3V   244 EPTATGAEFAVRFVGRE    260</t>
  </si>
  <si>
    <t>tr|A0A0J7KFM5|A0A0J7KFM5_LASNI: domain 1 of 1, from 75</t>
  </si>
  <si>
    <t>tr|A0A0J7K   754    KCGINVVWTAMSHRKQGIATKLVDTLRSKFFY</t>
  </si>
  <si>
    <t>tr|A0A0J7K   799 PTPSGKIFAEKYTKTQ    814</t>
  </si>
  <si>
    <t>tr|A0A0B2W090|A0A0B2W090_TOXCA: domain 1 of 1, from 92</t>
  </si>
  <si>
    <t>to 152</t>
  </si>
  <si>
    <t>tr|A0A0B2W    92    LMGVNRMWVHPCVRRKGIAFRLVERARAHF-L</t>
  </si>
  <si>
    <t>Pt +G a  +   + +</t>
  </si>
  <si>
    <t>tr|A0A0B2W   137 PTIDGLAFAMNIEQVE    152</t>
  </si>
  <si>
    <t>tr|A0A0R3TT87|A0A0R3TT87_HYMNN: domain 1 of 1, from 20</t>
  </si>
  <si>
    <t>tr|A0A0R3T   209    PLcGVRRLWVSERHRRKGYATSLVDCIIKHLF</t>
  </si>
  <si>
    <t>tr|A0A0R3T   254 EPTATGAEFAVKYTGRE    270</t>
  </si>
  <si>
    <t>tr|G4ZRS6|G4ZRS6_PHYSP: domain 1 of 1, from 255 to 315</t>
  </si>
  <si>
    <t>tr|G4ZRS6|   255    LVGICQLWVHPSVRRKSIATRMVDVVREKSIY</t>
  </si>
  <si>
    <t>tr|G4ZRS6|   300 PTRNGLQFAQQYMEPC    315</t>
  </si>
  <si>
    <t>tr|A0A087GIM4|A0A087GIM4_ARAAL: domain 1 of 1, from 27</t>
  </si>
  <si>
    <t>Gi  ++vs+s RR+g+A  LL+ A e+f +</t>
  </si>
  <si>
    <t>tr|A0A087G   274    VCGIRAIWVSPSNRRKGLATWLLDTARESFSn</t>
  </si>
  <si>
    <t>tr|A0A087G   319 QPSSMGRAF--------    327</t>
  </si>
  <si>
    <t>tr|A0A0P1ACD7|A0A0P1ACD7_9STRA: domain 1 of 1, from 21</t>
  </si>
  <si>
    <t>+G+  l+v +  RRq+iAs++++ A e  ++</t>
  </si>
  <si>
    <t>tr|A0A0P1A   214    VVGVCQLWVHPLFRRQSIASRMVDVAREKSVY</t>
  </si>
  <si>
    <t>tr|A0A0P1A   259 PTRNGLQFAQKRKFSS    274</t>
  </si>
  <si>
    <t>tr|G0TR22|G0TR22_TRYVY: domain 1 of 1, from 226 to 286</t>
  </si>
  <si>
    <t>G+  ++v+  hRR g+A +L++ A +++ +</t>
  </si>
  <si>
    <t>tr|G0TR22|   226    LCGVQLVWVAEQHRRRGVATTLIDLARRSVSY</t>
  </si>
  <si>
    <t>Pt+ G+     + ++</t>
  </si>
  <si>
    <t>tr|G0TR22|   271 PTALGRLFACKYTGRP    286</t>
  </si>
  <si>
    <t>tr|A0A0R3X3V6|A0A0R3X3V6_HYDTA: domain 1 of 1, from 19</t>
  </si>
  <si>
    <t>tr|A0A0R3X   199    PLcGIRRLWVASKHRRCGVGTILVDSLLKHLV</t>
  </si>
  <si>
    <t>tr|A0A0R3X   244 EPTASGAEFAVRFVGRE    260</t>
  </si>
  <si>
    <t>tr|A0A0P4VVF2|A0A0P4VVF2_9EUCA: domain 1 of 1, from 69</t>
  </si>
  <si>
    <t>+Gi+R++v s+ R +giAs+L++ A +  ++</t>
  </si>
  <si>
    <t>C +  +</t>
  </si>
  <si>
    <t>tr|A0A0P4V   699    -VGISRVWVLSAMRGKGIASTLVD-AMRCNMF</t>
  </si>
  <si>
    <t>Pt aG    + + ++</t>
  </si>
  <si>
    <t>tr|A0A0P4V   743 PTEAGLKFAEKYMGRP    758</t>
  </si>
  <si>
    <t>tr|A0A0P4W2Y6|A0A0P4W2Y6_9EUCA: domain 1 of 1, from 68</t>
  </si>
  <si>
    <t>tr|A0A0P4W   686    -VGISRVWVLSAMRGKGIASTLVD-AMRCNMF</t>
  </si>
  <si>
    <t>tr|A0A0P4W   730 PTEAGLKFAEKYMGRP    745</t>
  </si>
  <si>
    <t>tr|A0A0P4W2C0|A0A0P4W2C0_9EUCA: domain 1 of 1, from 70</t>
  </si>
  <si>
    <t>tr|A0A0P4W   703    -VGISRVWVLSAMRGKGIASTLVD-AMRCNMF</t>
  </si>
  <si>
    <t>tr|A0A0P4W   747 PTEAGLKFAEKYMGRP    762</t>
  </si>
  <si>
    <t>tr|A0A0L0G7I9|A0A0L0G7I9_9EUKA: domain 1 of 1, from 53</t>
  </si>
  <si>
    <t>+Gi+R++v+   RR+g+ ++L++A  ++f +</t>
  </si>
  <si>
    <t>tr|A0A0L0G   530    HIGISRVWVAEKYRRKGVIKALITATRNSFTY</t>
  </si>
  <si>
    <t>+q t +G    ++  + +</t>
  </si>
  <si>
    <t>tr|A0A0L0G   573 SQGTVDGDHWTEACVETK    590</t>
  </si>
  <si>
    <t>tr|A0A0V1I9Z0|A0A0V1I9Z0_TRIPS: domain 1 of 1, from 20</t>
  </si>
  <si>
    <t>tr|A0A0V1I   205    LMGVVMIWIAPSCRRKRIATRLLDFARNNFLL</t>
  </si>
  <si>
    <t>tr|A0A0V1I   250 LTPAGLKFAENYCHSN    265</t>
  </si>
  <si>
    <t>tr|A0A0V1MFS8|A0A0V1MFS8_9BILA: domain 1 of 1, from 20</t>
  </si>
  <si>
    <t>tr|A0A0V1M   205    LMGVVMIWIAPSCRRKRIATRLLDFARNNFLL</t>
  </si>
  <si>
    <t>tr|A0A0V1M   250 LTPAGLKFAENYCHSN    265</t>
  </si>
  <si>
    <t>tr|A0A0V1MFG6|A0A0V1MFG6_9BILA: domain 1 of 1, from 20</t>
  </si>
  <si>
    <t>tr|A0A0V0XJE4|A0A0V0XJE4_TRIPS: domain 1 of 1, from 20</t>
  </si>
  <si>
    <t>tr|A0A0V0X   205    LMGVVMIWIAPSCRRKRIATRLLDFARNNFLL</t>
  </si>
  <si>
    <t>tr|A0A0V0X   250 LTPAGLKFAENYCHSN    265</t>
  </si>
  <si>
    <t>tr|A0A0V1J7M3|A0A0V1J7M3_TRIPS: domain 1 of 1, from 21</t>
  </si>
  <si>
    <t>tr|A0A0V1J   218    LMGVVMIWIAPSCRRKRIATRLLDFARNNFLL</t>
  </si>
  <si>
    <t>tr|A0A0V1J   263 LTPAGLKFAENYCHSN    278</t>
  </si>
  <si>
    <t>tr|A0A0V1J7G7|A0A0V1J7G7_TRIPS: domain 1 of 1, from 21</t>
  </si>
  <si>
    <t>tr|A0A0V1J7F5|A0A0V1J7F5_TRIPS: domain 1 of 1, from 21</t>
  </si>
  <si>
    <t>tr|A0A0V1J7J0|A0A0V1J7J0_TRIPS: domain 1 of 1, from 21</t>
  </si>
  <si>
    <t>tr|A0A0V1F6U7|A0A0V1F6U7_TRIPS: domain 1 of 1, from 20</t>
  </si>
  <si>
    <t>tr|A0A0V1F   205    LMGVVMIWIAPSCRRKRIATRLLDFARNNFLL</t>
  </si>
  <si>
    <t>tr|A0A0V1F   250 LTPAGLKFAENYCHSN    265</t>
  </si>
  <si>
    <t>tr|A0A0V1I9Y1|A0A0V1I9Y1_TRIPS: domain 1 of 1, from 20</t>
  </si>
  <si>
    <t>tr|U4KWN9|U4KWN9_PYROM: domain 1 of 1, from 253 to 313</t>
  </si>
  <si>
    <t>+G++R++v+  +R +g  ++L++ A + +++</t>
  </si>
  <si>
    <t>tr|U4KWN9|   253    LVGVSRVWVARGKRGMGWGRRLIEEARRGLVY</t>
  </si>
  <si>
    <t>t +G    ++W +</t>
  </si>
  <si>
    <t>tr|U4KWN9|   298 LTESGAGLARGWWRDG    313</t>
  </si>
  <si>
    <t>tr|A0A151IFS1|A0A151IFS1_9HYME: domain 1 of 1, from 76</t>
  </si>
  <si>
    <t>tr|A0A151I   761    KCGINVVWTTMSHRKQGIATKLVDTLRAKFFY</t>
  </si>
  <si>
    <t>tr|A0A151I   806 PTPSGKIFAEKYTRTK    821</t>
  </si>
  <si>
    <t>tr|X1WIQ0|X1WIQ0_ACYPI: domain 1 of 1, from 637 to 697</t>
  </si>
  <si>
    <t>+G+ R++     R  giAskLL+   + + +</t>
  </si>
  <si>
    <t>tr|X1WIQ0|   637    KVGVNRIWTKWDCRNNGIASKLLDCFRKNYAY</t>
  </si>
  <si>
    <t>tr|X1WIQ0|   682 PTRAGKQFIKKYTNKS    697</t>
  </si>
  <si>
    <t>tr|C9ZIA6|C9ZIA6_TRYB9: domain 1 of 1, from 230 to 290</t>
  </si>
  <si>
    <t>G+  ++v+   RR g+A+ L++ A + + +</t>
  </si>
  <si>
    <t>tr|C9ZIA6|   230    FCGVQLVWVADCYRRHGVAKVLVDTARRHISY</t>
  </si>
  <si>
    <t>Pt+ Gk   ks+ ++</t>
  </si>
  <si>
    <t>tr|C9ZIA6|   275 PTSLGKLFAKSYSGRP    290</t>
  </si>
  <si>
    <t>tr|Q54W25|Q54W25_DICDI: domain 1 of 1, from 372 to 432</t>
  </si>
  <si>
    <t>Gi R++v +s R+ giAskL++  A+ + +</t>
  </si>
  <si>
    <t>tr|Q54W25|   372    LCGINRIWVLPSSRKRGIASKLMESLASNMYY</t>
  </si>
  <si>
    <t>P + G   ++ + k +</t>
  </si>
  <si>
    <t>tr|Q54W25|   417 PSTTGLLFFNNYFKTN    432</t>
  </si>
  <si>
    <t>tr|A0A0C2DRH0|A0A0C2DRH0_9BILA: domain 1 of 1, from 12</t>
  </si>
  <si>
    <t>+G+ R++  ++ RR+g+As+LL+   + +</t>
  </si>
  <si>
    <t>tr|A0A0C2D   127    IVGVNRIWTHPTARRKGVASELLDVIRHRYFT</t>
  </si>
  <si>
    <t>P  +Gk   + + + +</t>
  </si>
  <si>
    <t>tr|A0A0C2D   172 PSDDGKKFAERYVRSC    187</t>
  </si>
  <si>
    <t>tr|A0A1D6E731|A0A1D6E731_MAIZE: domain 1 of 1, from 26</t>
  </si>
  <si>
    <t>G   ++v++  RR+ iAskL++ A +tf</t>
  </si>
  <si>
    <t>tr|A0A1D6E   268    LCGFRAIWVAPWCRRKRIASKLMDVARKTFCE</t>
  </si>
  <si>
    <t>tr|B8A0Q8|B8A0Q8_MAIZE: domain 1 of 1, from 253 to 313</t>
  </si>
  <si>
    <t>tr|B8A0Q8|   253    LCGFRAIWVAPWCRRKRIASKLMDVARKTFCE</t>
  </si>
  <si>
    <t>tr|B8A0Q8|   298 PTSSGKGLACRYCKTS    313</t>
  </si>
  <si>
    <t>tr|A0A1D6E729|A0A1D6E729_MAIZE: domain 1 of 1, from 26</t>
  </si>
  <si>
    <t>tr|A0A1D6E   261    LCGFRAIWVAPWCRRKRIASKLMDVARKTFCE</t>
  </si>
  <si>
    <t>tr|A0A1I8HBK6|A0A1I8HBK6_9PLAT: domain 1 of 1, from 21</t>
  </si>
  <si>
    <t>Gi +++  s hRR g+A +LL+AA + + +</t>
  </si>
  <si>
    <t>tr|A0A1I8H   216    QCGIHKVWCQSGHRRSGVATTLLDAARSCLYL</t>
  </si>
  <si>
    <t>Pt +G      + +</t>
  </si>
  <si>
    <t>tr|A0A1I8H   261 PTPSGYRLACRYLATD    276</t>
  </si>
  <si>
    <t>tr|F4RP50|F4RP50_MELLP: domain 1 of 1, from 94 to 159:</t>
  </si>
  <si>
    <t>+Gi R++ s+  R  g+A++L++   etfi+</t>
  </si>
  <si>
    <t>tr|F4RP50|    94    LIGIHRIWTSPQFRNFGLAKRLMNVLSETFIY</t>
  </si>
  <si>
    <t>F+qP  +G    k W +</t>
  </si>
  <si>
    <t>tr|F4RP50|   141 FSQPSESGMNFAKKWFEDD    159</t>
  </si>
  <si>
    <t>tr|A0A1G4IIU6|A0A1G4IIU6_TRYEQ: domain 1 of 1, from 23</t>
  </si>
  <si>
    <t>tr|A0A1G4I   230    FCGVQLVWVADCYRRHGVAKVLVDTARRHISY</t>
  </si>
  <si>
    <t>tr|A0A1G4I   275 PTSLGKLFAKSYSGRP    290</t>
  </si>
  <si>
    <t>tr|Q4GZ53|Q4GZ53_TRYB2: domain 1 of 1, from 230 to 290</t>
  </si>
  <si>
    <t>tr|Q4GZ53|   230    FCGVQLVWVADCYRRHGVAKVLVDTARRHISY</t>
  </si>
  <si>
    <t>tr|Q4GZ53|   275 PTSLGKLFAKSYSGRP    290</t>
  </si>
  <si>
    <t>tr|A0A0A9R4I4|A0A0A9R4I4_ARUDO: domain 1 of 1, from 25</t>
  </si>
  <si>
    <t>tr|A0A0A9R   250    ICGFRAIWVVPSRRRKRIGSKLMDVARKSFCE</t>
  </si>
  <si>
    <t>Pt +Gka    + k +</t>
  </si>
  <si>
    <t>tr|A0A0A9R   295 PTFSGKALACRYCKTS    310</t>
  </si>
  <si>
    <t>tr|D3B0X6|D3B0X6_POLPA: domain 1 of 1, from 392 to 452</t>
  </si>
  <si>
    <t>G+ R++   s+ RqgiA kL++   + +++</t>
  </si>
  <si>
    <t>tr|D3B0X6|   392    KCGVNRIWTLKSKLRQGIATKLMDSICRNMLY</t>
  </si>
  <si>
    <t>Pt++G   +  + + +</t>
  </si>
  <si>
    <t>tr|D3B0X6|   437 PTASGMKFFANYFETT    452</t>
  </si>
  <si>
    <t>tr|A0A044RL25|A0A044RL25_ONCVO: domain 1 of 1, from 26</t>
  </si>
  <si>
    <t>+G+ R++v  + RR+giA+ LL+ A + fi</t>
  </si>
  <si>
    <t>tr|A0A044R   262    YMGVNRIWVHQTLRRKGIAALLLDHARSHFIS</t>
  </si>
  <si>
    <t>t +G a  k +  g</t>
  </si>
  <si>
    <t>tr|A0A044R   307 LTDSGLAFAKNYIPGG    322</t>
  </si>
  <si>
    <t>tr|H0W580|H0W580_CAVPO: domain 1 of 1, from 503 to 563</t>
  </si>
  <si>
    <t>tr|H0W580|   503    VCGISRIWVFKLKRRKRIARRLVDTLRNCFMF</t>
  </si>
  <si>
    <t>Pt +     ++    +</t>
  </si>
  <si>
    <t>tr|H0W580|   548 PTPDETKYRNTPNFLV    563</t>
  </si>
  <si>
    <t>tr|H0W754|H0W754_CAVPO: domain 1 of 1, from 522 to 582</t>
  </si>
  <si>
    <t>tr|H0W754|   522    VCGISRIWVFKLKRRKRIARRLVDTLRNCFMF</t>
  </si>
  <si>
    <t>tr|H0W754|   567 PTPDETKYRNTPNFLV    582</t>
  </si>
  <si>
    <t>tr|A0A182EXH3|A0A182EXH3_ONCOC: domain 1 of 1, from 1</t>
  </si>
  <si>
    <t>tr|A0A182E     1    -MGVNRIWVHQTLRRKGIAALLLDHARSHFIS</t>
  </si>
  <si>
    <t>tr|A0A182E    45 LTDSGLAFAKNYIPGG    60</t>
  </si>
  <si>
    <t>tr|A0A1E1MLN0|A0A1E1MLN0_RHYSE: domain 1 of 1, from 35</t>
  </si>
  <si>
    <t>p+ + Rl+v    RR  +A  +L+AA + f</t>
  </si>
  <si>
    <t>tr|A0A1E1M   352    PMCVDRLWVHKDFRRGRLALSILNAARNQF--</t>
  </si>
  <si>
    <t>Pt  G +   s+ kg+</t>
  </si>
  <si>
    <t>tr|A0A1E1M   393 PTQLGYEFACSYFKGV    408</t>
  </si>
  <si>
    <t>tr|A0A1E1LIQ7|A0A1E1LIQ7_9HELO: domain 1 of 1, from 35</t>
  </si>
  <si>
    <t>tr|A0A1E1L   352    PMCVDRLWVHKDFRRGRLALSILNAARNQF--</t>
  </si>
  <si>
    <t>tr|A0A1E1L   393 PTQLGYEFACSYFKGV    408</t>
  </si>
  <si>
    <t>tr|A0A1E1KQQ1|A0A1E1KQQ1_9HELO: domain 1 of 1, from 35</t>
  </si>
  <si>
    <t>tr|A0A1E1K   352    PMCVDRLWVHKDFRRGRLALSILNAARNQF--</t>
  </si>
  <si>
    <t>tr|A0A1E1K   393 PTQLGYEFACSYFKGV    408</t>
  </si>
  <si>
    <t>tr|A4HYS2|A4HYS2_LEIIN: domain 1 of 1, from 240 to 301</t>
  </si>
  <si>
    <t>pl G+  ++vs++ R  g+A  +++ A +++</t>
  </si>
  <si>
    <t>tr|A4HYS2|   240    PLcGVRLMWVSPASRGRGVAYSMIERARHAVC</t>
  </si>
  <si>
    <t>Pt++G a  + + +++</t>
  </si>
  <si>
    <t>tr|A4HYS2|   285 EPTAMGSAFARRYQARQ    301</t>
  </si>
  <si>
    <t>tr|E9BEI6|E9BEI6_LEIDB: domain 1 of 1, from 240 to 301</t>
  </si>
  <si>
    <t>tr|E9BEI6|   240    PLcGVRLMWVSPASRGRGVAYSMIERARHAVC</t>
  </si>
  <si>
    <t>tr|E9BEI6|   285 EPTAMGSAFARRYQARQ    301</t>
  </si>
  <si>
    <t>tr|A0A1D2VH87|A0A1D2VH87_9ASCO: domain 1 of 1, from 20</t>
  </si>
  <si>
    <t>G++R+Fv    RR  iA  +L A  + +++</t>
  </si>
  <si>
    <t>tr|A0A1D2V   201    YYGLSRIFVLKKYRRSKIALIMLYASLKELVY</t>
  </si>
  <si>
    <t>tr|A0A1D2V   246 PSYSGLKLANSFNLIR    261</t>
  </si>
  <si>
    <t>tr|A0A0N1IU54|A0A0N1IU54_9HYME: domain 1 of 1, from 55</t>
  </si>
  <si>
    <t>Gi  ++    hRRqgiA kL++   + f +</t>
  </si>
  <si>
    <t>tr|A0A0N1I   556    KCGINVVWTDLNHRRQGIATKLIDILRAQFYF</t>
  </si>
  <si>
    <t>tr|A0A0N1I   601 PTPSGKIFAEKYTKTR    616</t>
  </si>
  <si>
    <t>tr|A0A1I8GBG8|A0A1I8GBG8_9PLAT: domain 1 of 1, from 21</t>
  </si>
  <si>
    <t>tr|A0A1I8G   216    QCGIHKVWCQSGHRRSGVATALLDAARSCLYL</t>
  </si>
  <si>
    <t>Pt +G      +</t>
  </si>
  <si>
    <t>tr|A0A1I8G   261 PTPSGYRLACRYLTTD    276</t>
  </si>
  <si>
    <t>tr|A0A151WN33|A0A151WN33_9HYME: domain 1 of 1, from 73</t>
  </si>
  <si>
    <t>Gi  ++ + shR+q+iA kL++   + f +</t>
  </si>
  <si>
    <t>tr|A0A151W   731    KCGINVVWTAMSHRKQSIATKLVDTLRAKFFY</t>
  </si>
  <si>
    <t>tr|A0A151W   776 PTPSGKIFAEKYTRTK    791</t>
  </si>
  <si>
    <t>tr|A0A0L7QRX5|A0A0L7QRX5_9HYME: domain 1 of 1, from 68</t>
  </si>
  <si>
    <t>tr|A0A0L7Q   682    KCGINVVWTDLNHRRQGIATKLVDILRAQFYF</t>
  </si>
  <si>
    <t>tr|A0A0L7Q   727 PTPSGKIFAEKYTKTR    742</t>
  </si>
  <si>
    <t>tr|K0SVL0|K0SVL0_THAOC: domain 1 of 1, from 433 to 493</t>
  </si>
  <si>
    <t>lG+  ++   shR  giAs L++AA + +++</t>
  </si>
  <si>
    <t>tr|K0SVL0|   433    ILGVHQIWSHGSHRGRGIASSLVTAARDNLVF</t>
  </si>
  <si>
    <t>Pt +G    k + +</t>
  </si>
  <si>
    <t>tr|K0SVL0|   478 PTDEGLRFAKRYVGTD    493</t>
  </si>
  <si>
    <t>tr|A0A1J5WLR5|A0A1J5WLR5_9MICR: domain 1 of 1, from 21</t>
  </si>
  <si>
    <t>++Gi R++v   hRR+g+A  L++ A   f</t>
  </si>
  <si>
    <t>tr|A0A1J5W   214    TVGINRVWVCVKHRRKGVATDLVDCARCFFFP</t>
  </si>
  <si>
    <t>t +G    +++ + +</t>
  </si>
  <si>
    <t>tr|A0A1J5W   259 MTRDGSCFARAYFHTE    274</t>
  </si>
  <si>
    <t>tr|M4BJJ1|M4BJJ1_HYAAE: domain 1 of 1, from 261 to 321</t>
  </si>
  <si>
    <t>+G+  l+v +  RR+ iA ++++   e  i+</t>
  </si>
  <si>
    <t>tr|M4BJJ1|   261    LVGVCQLWVHPLFRRKCIATRMVDVVREKSIY</t>
  </si>
  <si>
    <t>tr|M4BJJ1|   306 PTRNGLQFAKKYVEPC    321</t>
  </si>
  <si>
    <t>tr|A0A151JBM8|A0A151JBM8_9HYME: domain 1 of 1, from 76</t>
  </si>
  <si>
    <t>Gi  ++ + shR+ giA kL++   + f +</t>
  </si>
  <si>
    <t>tr|A0A151J   761    KCGINVVWTAMSHRKRGIATKLVDTLRAKFFY</t>
  </si>
  <si>
    <t>tr|A0A151J   806 PTPSGKIFAEKYTRTK    821</t>
  </si>
  <si>
    <t>tr|A0A195FIT5|A0A195FIT5_9HYME: domain 1 of 1, from 73</t>
  </si>
  <si>
    <t>tr|A0A195F   732    KCGINVVWTAMSHRKRGIATKLVDTLRAKFFY</t>
  </si>
  <si>
    <t>tr|A0A195F   777 PTPSGKIFAEKYTRTK    792</t>
  </si>
  <si>
    <t>tr|A0A158NRA4|A0A158NRA4_ATTCE: domain 1 of 1, from 76</t>
  </si>
  <si>
    <t>tr|A0A158N   768    KCGINVVWTAMSHRKRGIATKLVDTLRAKFFY</t>
  </si>
  <si>
    <t>tr|A0A158N   813 PTPSGKIFAEKYTRTK    828</t>
  </si>
  <si>
    <t>tr|G0UIU0|G0UIU0_TRYCI: domain 1 of 1, from 259 to 319</t>
  </si>
  <si>
    <t>G+  ++v+   RR g+A++L++ A + + +</t>
  </si>
  <si>
    <t>tr|G0UIU0|   259    FCGVQLVWVAEQYRRSGVANALVDVARRHVSY</t>
  </si>
  <si>
    <t>Pt+ G    + + ++</t>
  </si>
  <si>
    <t>tr|G0UIU0|   304 PTTLGALFARRYSGRP    319</t>
  </si>
  <si>
    <t>tr|F9W7Y4|F9W7Y4_TRYCI: domain 1 of 1, from 259 to 319</t>
  </si>
  <si>
    <t>tr|F9W7Y4|   259    FCGVQLVWVAEQYRRSGVANALVDVARRHVSY</t>
  </si>
  <si>
    <t>tr|F9W7Y4|   304 PTTLGALFARRYSGRP    319</t>
  </si>
  <si>
    <t>tr|G0UIY2|G0UIY2_TRYCI: domain 1 of 1, from 259 to 319</t>
  </si>
  <si>
    <t>tr|G0UIY2|   259    FCGVQLVWVAEQYRRSGVANALVDVARRHVSY</t>
  </si>
  <si>
    <t>tr|G0UIY2|   304 PTTLGALFARRYSGRP    319</t>
  </si>
  <si>
    <t>tr|A0A016VZ86|A0A016VZ86_9BILA: domain 1 of 1, from 17</t>
  </si>
  <si>
    <t>tr|A0A016V   176    IVGVNRIWTHPTARRKGVASELLDVIRQRYFT</t>
  </si>
  <si>
    <t>P  +G+   + + + +</t>
  </si>
  <si>
    <t>tr|A0A016V   221 PSDDGRRFAEIYVGST    236</t>
  </si>
  <si>
    <t>tr|A0A016VYE5|A0A016VYE5_9BILA: domain 1 of 1, from 13</t>
  </si>
  <si>
    <t>tr|A0A016V   135    IVGVNRIWTHPTARRKGVASELLDVIRQRYFT</t>
  </si>
  <si>
    <t>tr|A0A016V   180 PSDDGRRFAEIYVGST    195</t>
  </si>
  <si>
    <t>tr|A0A0N4XAK1|A0A0N4XAK1_HAEPC: domain 1 of 1, from 13</t>
  </si>
  <si>
    <t>+G+ Rl+   + RR+giAs++L+   + +</t>
  </si>
  <si>
    <t>tr|A0A0N4X   135    IIGVNRLWTHFAARRKGIASEILDVIRKWYFT</t>
  </si>
  <si>
    <t>Pt  G+   + + +++</t>
  </si>
  <si>
    <t>tr|A0A0N4X   180 PTDLGRQFAEHYLRKE    195</t>
  </si>
  <si>
    <t>tr|U6NYM2|U6NYM2_HAECO: domain 1 of 1, from 205 to 265</t>
  </si>
  <si>
    <t>+G+ Rl+     RR+giAs++L+   e +</t>
  </si>
  <si>
    <t>tr|U6NYM2|   205    IIGVNRLWTHFIARRKGIASEILDVIREWYFT</t>
  </si>
  <si>
    <t>tr|U6NYM2|   250 PTDLGRQFAEHYLRKE    265</t>
  </si>
  <si>
    <t>tr|A0A0D2VQ28|A0A0D2VQ28_CAPO3: domain 1 of 1, from 36</t>
  </si>
  <si>
    <t>lG+ R++vs + R+  iA +LL+ A + +</t>
  </si>
  <si>
    <t>tr|A0A0D2V   367    VLGVNRIWVSKAFRKFHIATRLLDFARAHYYT</t>
  </si>
  <si>
    <t>t +G+a   ++ +++</t>
  </si>
  <si>
    <t>tr|A0A0D2V   412 LTDNGRAFALAYLQET    427</t>
  </si>
  <si>
    <t>tr|A0A1I7Z8U9|A0A1I7Z8U9_9BILA: domain 1 of 1, from 22</t>
  </si>
  <si>
    <t>Gi R++   s RR giA+ LL+ A +++ +</t>
  </si>
  <si>
    <t>tr|A0A1I7Z   222    XXGINRIWTHRSVRRRGIARVLLDEARRSLPY</t>
  </si>
  <si>
    <t>P  +G    +++ k +</t>
  </si>
  <si>
    <t>tr|A0A1I7Z   268 PSVDGVKLARGYCKCK    283</t>
  </si>
  <si>
    <t>tr|A0A1B0CSX5|A0A1B0CSX5_LUTLO: domain 1 of 1, from 67</t>
  </si>
  <si>
    <t>Gi +l+ +   R qg+A++L+ A    f++</t>
  </si>
  <si>
    <t>tr|A0A1B0C   670    HCGIIKLWTALPFRGQGVARQLIRAVQVHFVF</t>
  </si>
  <si>
    <t>Pt aG++      +++</t>
  </si>
  <si>
    <t>tr|A0A1B0C   715 PTEAGREFAIKLTGRN    730</t>
  </si>
  <si>
    <t>tr|E2BLC8|E2BLC8_HARSA: domain 1 of 1, from 764 to 824</t>
  </si>
  <si>
    <t>Gi  ++ + shR+qgiA +L++   + f +</t>
  </si>
  <si>
    <t>tr|E2BLC8|   764    KCGINVVWTAMSHRKQGIATRLVNTLRAKFFY</t>
  </si>
  <si>
    <t>tr|E2BLC8|   809 PSLSGKIFAEKYTKTR    824</t>
  </si>
  <si>
    <t>tr|E9AUH7|E9AUH7_LEIMU: domain 1 of 1, from 242 to 303</t>
  </si>
  <si>
    <t>pl G+  ++vs++ RR g+   +++ A +++</t>
  </si>
  <si>
    <t>tr|E9AUH7|   242    PLcGVRLMWVSPASRRCGVGYSMIERARHAVC</t>
  </si>
  <si>
    <t>Pt++G a  + +  ++</t>
  </si>
  <si>
    <t>tr|E9AUH7|   287 EPTAMGSAFARRYQSRQ    303</t>
  </si>
  <si>
    <t>tr|A0A0P5XWH1|A0A0P5XWH1_9CRUS: domain 1 of 1, from 36</t>
  </si>
  <si>
    <t>tr|A0A0P5X   366    LCGISRIWVLPTFRRRKTASRLLDAMRTEFVY</t>
  </si>
  <si>
    <t>tr|A0A0P5X   411 PTXXXXXXXXXXXXXX    426</t>
  </si>
  <si>
    <t>tr|U3I735|U3I735_ANAPL: domain 1 of 1, from 178 to 237</t>
  </si>
  <si>
    <t>G++R++v    RR+g+A+ ++    +tf++</t>
  </si>
  <si>
    <t>tr|U3I735|   178    VCGVSRIWVLGLARRKGVAELVVMFIWSTFMY</t>
  </si>
  <si>
    <t>tr|U3I735|   223 PTPDGKLFATRYC-GT    237</t>
  </si>
  <si>
    <t>tr|A0A1S0UA36|A0A1S0UA36_LOALO: domain 1 of 1, from 26</t>
  </si>
  <si>
    <t>+G+ R++v  + R  giA++LL+ A + f+</t>
  </si>
  <si>
    <t>tr|A0A1S0U   260    CMGVNRIWVHQTLRHRGIAARLLDHARSHFVS</t>
  </si>
  <si>
    <t>tr|A0A1S0U   305 LTDSGLAFAKNYIPGG    320</t>
  </si>
  <si>
    <t>tr|A0A1I7V5J7|A0A1I7V5J7_LOALO: domain 1 of 1, from 26</t>
  </si>
  <si>
    <t>tr|A0A1I7V   260    CMGVNRIWVHQTLRHRGIAARLLDHARSHFVS</t>
  </si>
  <si>
    <t>tr|A0A1I7V   305 LTDSGLAFAKNYIPGG    320</t>
  </si>
  <si>
    <t>tr|A0A152A2V5|A0A152A2V5_9MYCE: domain 1 of 1, from 31</t>
  </si>
  <si>
    <t>Gi +++   s R++giA+kL++    ++ +</t>
  </si>
  <si>
    <t>tr|A0A152A   314    LCGINKIWTLQSSRKKGIAKKLIDTLRTSMYY</t>
  </si>
  <si>
    <t>Pt aGk  ++ + + +</t>
  </si>
  <si>
    <t>tr|A0A152A   359 PTQAGKLFFTKYFNTN    374</t>
  </si>
  <si>
    <t>tr|E9IRZ4|E9IRZ4_SOLIN: domain 1 of 1, from 765 to 825</t>
  </si>
  <si>
    <t>Gi  ++ + shR+q iA kL++   + f +</t>
  </si>
  <si>
    <t>tr|E9IRZ4|   765    KCGINVVWTAMSHRKQNIATKLVDTLRAKFFY</t>
  </si>
  <si>
    <t>Pt  Gk   + + k +</t>
  </si>
  <si>
    <t>tr|E9IRZ4|   810 PTPGGKIFAEKYTKTK    825</t>
  </si>
  <si>
    <t>tr|A0A0N4TVK0|A0A0N4TVK0_BRUPA: domain 1 of 1, from 26</t>
  </si>
  <si>
    <t>+G+ R++v  + RR giA+ LL+ A + f+</t>
  </si>
  <si>
    <t>tr|A0A0N4T   267    YMGVNRIWVHQTLRRRGIAALLLDHARSYFVS</t>
  </si>
  <si>
    <t>t +G a  + +  g</t>
  </si>
  <si>
    <t>tr|A0A0N4T   311 SLTDSGLAFARNYISGG    327</t>
  </si>
  <si>
    <t>tr|A0A0J9Y7I9|A0A0J9Y7I9_BRUMA: domain 1 of 1, from 12</t>
  </si>
  <si>
    <t>to 72:</t>
  </si>
  <si>
    <t>tr|A0A0J9Y    12    YMGVNRIWVHQTLRRRGIAALLLDHARSYFVS</t>
  </si>
  <si>
    <t>tr|A0A0J9Y    56 SLTDSGLAFARNYISGG    72</t>
  </si>
  <si>
    <t>tr|A0A158PV44|A0A158PV44_BRUMA: domain 1 of 1, from 14</t>
  </si>
  <si>
    <t>tr|A0A158P   148    YMGVNRIWVHQTLRRRGIAALLLDHARSYFVS</t>
  </si>
  <si>
    <t>tr|A0A158P   192 SLTDSGLAFARNYISGG    208</t>
  </si>
  <si>
    <t>tr|A0A158PXT2|A0A158PXT2_BRUMA: domain 1 of 1, from 14</t>
  </si>
  <si>
    <t>tr|A0A1I9G4G4|A0A1I9G4G4_BRUMA: domain 1 of 1, from 26</t>
  </si>
  <si>
    <t>tr|A0A1I9G   262    YMGVNRIWVHQTLRRRGIAALLLDHARSYFVS</t>
  </si>
  <si>
    <t>tr|A0A1I9G   306 SLTDSGLAFARNYISGG    322</t>
  </si>
  <si>
    <t>tr|A0A0K0J999|A0A0K0J999_BRUMA: domain 1 of 1, from 26</t>
  </si>
  <si>
    <t>tr|A0A0K0J   262    YMGVNRIWVHQTLRRRGIAALLLDHARSYFVS</t>
  </si>
  <si>
    <t>tr|A0A0K0J   306 SLTDSGLAFARNYISGG    322</t>
  </si>
  <si>
    <t>tr|A0A0K9PXW9|A0A0K9PXW9_ZOSMR: domain 1 of 1, from 48</t>
  </si>
  <si>
    <t>G+  ++v++s R q +A +LL+AA ++f+</t>
  </si>
  <si>
    <t>tr|A0A0K9P    48    HCGVRAIWVVPSCRNQRVATRLLDAARKSFMA</t>
  </si>
  <si>
    <t>tr|A0A0K9P    94 PTFDGRSFAASYSGTE    109</t>
  </si>
  <si>
    <t>tr|A0A0N5D6J5|A0A0N5D6J5_THECL: domain 1 of 1, from 26</t>
  </si>
  <si>
    <t>+G+ R++v    R +giA+ LL+ A   fi</t>
  </si>
  <si>
    <t>tr|A0A0N5D   265    HMGVNRIWVHQILRGKGIAAVLLDHARTNFIR</t>
  </si>
  <si>
    <t>Pt +G    ks+  ++</t>
  </si>
  <si>
    <t>tr|A0A0N5D   310 PTENGLRFAKSYVPKE    325</t>
  </si>
  <si>
    <t>tr|C3ZXG6|C3ZXG6_BRAFL: domain 1 of 1, from 160 to 220</t>
  </si>
  <si>
    <t>G++R++     R++ +A +L++   + f +</t>
  </si>
  <si>
    <t>tr|C3ZXG6|   160    VCGVSRVWTFRLWRKKKVATRLVDTLRSHFAF</t>
  </si>
  <si>
    <t>Pt +G+   + + + a</t>
  </si>
  <si>
    <t>tr|C3ZXG6|   205 PTPDGRKFAEKYCGTA    220</t>
  </si>
  <si>
    <t>tr|K8FAR8|K8FAR8_9CHLO: domain 1 of 1, from 403 to 470</t>
  </si>
  <si>
    <t>*-&gt;plGipRlFvssshRRqgiAskLLsAAAetf..</t>
  </si>
  <si>
    <t>+Gi  l+v    RR g+  +LL+   + f +</t>
  </si>
  <si>
    <t>tr|K8FAR8|   403    SVGIRALWVHKKFRRAGVSYNLLENCRRRFyg</t>
  </si>
  <si>
    <t>vAF+qPt +G+  +  + ++</t>
  </si>
  <si>
    <t>tr|K8FAR8|   450 VAFSQPTYQGELFIAKYAGNG    470</t>
  </si>
  <si>
    <t>tr|A0A0K0D963|A0A0K0D963_ANGCA: domain 1 of 1, from 16</t>
  </si>
  <si>
    <t>+G+ Rl+  ++ R +giA+++L+ A +</t>
  </si>
  <si>
    <t>tr|A0A0K0D   161    IIGVNRLWTHPTARMKGIAREILDVARKWCFT</t>
  </si>
  <si>
    <t>tr|A0A0K0D   206 PSDDGKRFAERYVKYV    221</t>
  </si>
  <si>
    <t>tr|A0A1Q3D6R4|A0A1Q3D6R4_CEPFO: domain 1 of 1, from 15</t>
  </si>
  <si>
    <t>i  ++v++s+ R +i ++LL+ A ++f +</t>
  </si>
  <si>
    <t>tr|A0A1Q3D   154    VCDIRAIWVAPSKIRRSIGRQLLD-AVRSFYM</t>
  </si>
  <si>
    <t>Pt+aGka l+s+  g+</t>
  </si>
  <si>
    <t>tr|A0A1Q3D   198 PTSAGKA-LSSFYTGT    212</t>
  </si>
  <si>
    <t>tr|A0A061IWM9|A0A061IWM9_TRYRA: domain 1 of 1, from 32</t>
  </si>
  <si>
    <t>to 92:</t>
  </si>
  <si>
    <t>G+   +v+  hRR g+ +++++ A + + +</t>
  </si>
  <si>
    <t>tr|A0A061I    32    FCGVQFFWVAEPHRRRGVGRAMVELARQRVSY</t>
  </si>
  <si>
    <t>Pt+ Gk   + + +++</t>
  </si>
  <si>
    <t>tr|A0A061I    77 PTALGKLFARRYTGRE    92</t>
  </si>
  <si>
    <t>tr|K2HBD3|K2HBD3_ENTNP: domain 1 of 1, from 177 to 237</t>
  </si>
  <si>
    <t>+lGi  l+v  + RR+ +As+LL+       +</t>
  </si>
  <si>
    <t>tr|K2HBD3|   177    TLGIEVLWVHKTSRRKKVASHLLELTKIYNTY</t>
  </si>
  <si>
    <t>Pt +G   ++ + +++</t>
  </si>
  <si>
    <t>tr|K2HBD3|   222 PTHDGFSFFNKFFNNS    237</t>
  </si>
  <si>
    <t>tr|Q19206|Q19206_CAEEL: domain 1 of 1, from 239 to 300</t>
  </si>
  <si>
    <t>+G+ R++v s  R +g+A+ LL+ AA t</t>
  </si>
  <si>
    <t>tr|Q19206|   239    IVGVDRIWVDSHCRMKGVANSLLD-AATTQDR</t>
  </si>
  <si>
    <t>tr|Q19206|   285 PTDDGIKLARRFIETR    300</t>
  </si>
  <si>
    <t>tr|Q4DWP5|Q4DWP5_TRYCC: domain 1 of 1, from 251 to 311</t>
  </si>
  <si>
    <t>G+   +v+  hRR gi +++++ A + + +</t>
  </si>
  <si>
    <t>tr|Q4DWP5|   251    FCGVQFFWVAEPHRRRGIGRAMVELARKNVSY</t>
  </si>
  <si>
    <t>tr|Q4DWP5|   296 PTAHGTLFARRYAGRD    311</t>
  </si>
  <si>
    <t>tr|A0A088S8K8|A0A088S8K8_9TRYP: domain 1 of 1, from 24</t>
  </si>
  <si>
    <t>G+  ++vs+s R  giA  +++ A +++ +</t>
  </si>
  <si>
    <t>tr|A0A088S   246    FCGVRLMWVSPSSRGRGIAFSMIERARHAVCY</t>
  </si>
  <si>
    <t>Pt++G a  + + ++</t>
  </si>
  <si>
    <t>tr|A0A088S   291 PTAMGSAFARRYQARD    306</t>
  </si>
  <si>
    <t>tr|E9AI91|E9AI91_LEIBR: domain 1 of 1, from 246 to 306</t>
  </si>
  <si>
    <t>tr|E9AI91|   246    FCGVRLMWVSPSSRGRGIAFSMIERARHAVCY</t>
  </si>
  <si>
    <t>tr|E9AI91|   291 PTAMGSAFARRYQARD    306</t>
  </si>
  <si>
    <t>tr|A0A0B1S5L6|A0A0B1S5L6_OESDE: domain 1 of 1, from 20</t>
  </si>
  <si>
    <t>+G+ R++  ++ RR+g+As+ L+   + +</t>
  </si>
  <si>
    <t>tr|A0A0B1S   205    IIGLNRVWTHPTARRKGVASETLDVVRQRYFP</t>
  </si>
  <si>
    <t>P ++G+   + + +++</t>
  </si>
  <si>
    <t>tr|A0A0B1S   250 PSSDGRKFAERYVGNS    265</t>
  </si>
  <si>
    <t>tr|A0A0R3S356|A0A0R3S356_9BILA: domain 1 of 1, from 25</t>
  </si>
  <si>
    <t>+G+ R++v  + RR+giA+ LL+ A   f+</t>
  </si>
  <si>
    <t>tr|A0A0R3S   259    YMGVNRIWVHQTLRRKGIAALLLDRARLHFVS</t>
  </si>
  <si>
    <t>tr|A0A0R3S   303 SLTDSGLAFAKNYIPGG    319</t>
  </si>
  <si>
    <t>tr|A0A0B1P005|A0A0B1P005_UNCNE: domain 1 of 1, from 29</t>
  </si>
  <si>
    <t>+ i Rl+v     R+g+As +++ A + f++</t>
  </si>
  <si>
    <t>P+  +</t>
  </si>
  <si>
    <t>tr|A0A0B1P   299    FMSIERLWVHKNFQRKGLASMIINEARKNFLY</t>
  </si>
  <si>
    <t>tr|A0A0B1P   344 PTDDGDKFFRRYFNEN    359</t>
  </si>
  <si>
    <t>tr|M2RFR1|M2RFR1_ENTHI: domain 1 of 1, from 177 to 237</t>
  </si>
  <si>
    <t>tr|M2RFR1|   177    TLGIEVLWVHKASRRKKVASHLLELTKIYNTY</t>
  </si>
  <si>
    <t>tr|M2RFR1|   222 PTHDGFSFFNKFFNNS    237</t>
  </si>
  <si>
    <t>tr|A0A175JU89|A0A175JU89_ENTHI: domain 1 of 1, from 17</t>
  </si>
  <si>
    <t>tr|A0A175J   177    TLGIEVLWVHKASRRKKVASHLLELTKIYNTY</t>
  </si>
  <si>
    <t>tr|A0A175J   222 PTHDGFSFFNKFFNNS    237</t>
  </si>
  <si>
    <t>tr|C4M694|C4M694_ENTHI: domain 1 of 1, from 177 to 237</t>
  </si>
  <si>
    <t>tr|C4M694|   177    TLGIEVLWVHKASRRKKVASHLLELTKIYNTY</t>
  </si>
  <si>
    <t>tr|C4M694|   222 PTHDGFSFFNKFFNNS    237</t>
  </si>
  <si>
    <t>tr|M3TYI7|M3TYI7_ENTHI: domain 1 of 1, from 177 to 237</t>
  </si>
  <si>
    <t>tr|M3TYI7|   177    TLGIEVLWVHKASRRKKVASHLLELTKIYNTY</t>
  </si>
  <si>
    <t>tr|M3TYI7|   222 PTHDGFSFFNKFFNNS    237</t>
  </si>
  <si>
    <t>tr|N9UQ91|N9UQ91_ENTHI: domain 1 of 1, from 177 to 237</t>
  </si>
  <si>
    <t>tr|N9UQ91|   177    TLGIEVLWVHKASRRKKVASHLLELTKIYNTY</t>
  </si>
  <si>
    <t>tr|N9UQ91|   222 PTHDGFSFFNKFFNNS    237</t>
  </si>
  <si>
    <t>tr|M7VYT0|M7VYT0_ENTHI: domain 1 of 1, from 177 to 237</t>
  </si>
  <si>
    <t>tr|M7VYT0|   177    TLGIEVLWVHKASRRKKVASHLLELTKIYNTY</t>
  </si>
  <si>
    <t>tr|M7VYT0|   222 PTHDGFSFFNKFFNNS    237</t>
  </si>
  <si>
    <t>tr|A0A0D8Y6L4|A0A0D8Y6L4_DICVI: domain 1 of 1, from 27</t>
  </si>
  <si>
    <t>+G+ R++  ++ R+ giAs++L+   + +</t>
  </si>
  <si>
    <t>tr|A0A0D8Y   275    LIGVNRIWTHPVFRKRGIASEILDIIRKWYFT</t>
  </si>
  <si>
    <t>P  +G+   + + +++</t>
  </si>
  <si>
    <t>tr|A0A0D8Y   320 PSDDGRRFAEKYIRRH    335</t>
  </si>
  <si>
    <t>tr|A0A0N4WA72|A0A0N4WA72_HAEPC: domain 1 of 1, from 23</t>
  </si>
  <si>
    <t>+G+ Rl+   + RR+g As++L+   + +</t>
  </si>
  <si>
    <t>tr|A0A0N4W   235    IIGVNRLWTHFAARRKGTASEILDVIRKWYFT</t>
  </si>
  <si>
    <t>tr|A0A0N4W   280 PTDLGRKFAEHYLRKE    295</t>
  </si>
  <si>
    <t>tr|A0A132AL95|A0A132AL95_SARSC: domain 1 of 1, from 21</t>
  </si>
  <si>
    <t>Gi+R++v    RRq iA +L++     +i+</t>
  </si>
  <si>
    <t>tr|A0A132A   219    LCGISRIWVHHNFRRQKIATRLVD--TLRLIF</t>
  </si>
  <si>
    <t>Pt+ Gk+  k + + +</t>
  </si>
  <si>
    <t>tr|A0A132A   264 PTTIGKEFAKCYLQSE    279</t>
  </si>
  <si>
    <t>tr|A0A0T6B688|A0A0T6B688_9SCAR: domain 1 of 1, from 69</t>
  </si>
  <si>
    <t>Gi+R++vs++ R +gi  +L++     f +</t>
  </si>
  <si>
    <t>tr|A0A0T6B   695    KCGISRIWVSPAARQKGIGTALMECTRTNFSY</t>
  </si>
  <si>
    <t>P   Gk   + + + +</t>
  </si>
  <si>
    <t>tr|A0A0T6B   740 PSEFGKLFARKYFRTE    755</t>
  </si>
  <si>
    <t>tr|A0A0R3Q0L9|A0A0R3Q0L9_ANGCS: domain 1 of 1, from 10</t>
  </si>
  <si>
    <t>tr|A0A0R3Q   104    IIGVNRLWTHPTARMKGIAREILDIARKWCFT</t>
  </si>
  <si>
    <t>tr|A0A0R3Q   149 PSDDGKRFAERYMKYV    164</t>
  </si>
  <si>
    <t>tr|Q4QD07|Q4QD07_LEIMA: domain 1 of 1, from 242 to 303</t>
  </si>
  <si>
    <t>tr|Q4QD07|   242    PLcGVRLMWVSPASRGRGVAYLMIERARHAVC</t>
  </si>
  <si>
    <t>tr|Q4QD07|   287 EPTAMGSAFARRYQARQ    303</t>
  </si>
  <si>
    <t>tr|A0A0N0P4N8|A0A0N0P4N8_LEPSE: domain 1 of 1, from 22</t>
  </si>
  <si>
    <t>Gi   +vs+  R  g+A ++++AA +++ +</t>
  </si>
  <si>
    <t>tr|A0A0N0P   225    FCGIKLFWVSTESRGVGVAYAMVEAARRSVCY</t>
  </si>
  <si>
    <t>Pt +G      + ++</t>
  </si>
  <si>
    <t>tr|A0A0N0P   270 PTLMGSRFALRYQQRD    285</t>
  </si>
  <si>
    <t>tr|J9BK77|J9BK77_WUCBA: domain 1 of 1, from 261 to 321</t>
  </si>
  <si>
    <t>tr|J9BK77|   261    YMGVNRIWVHQTLRRRGIAALLLDHARSHFVS</t>
  </si>
  <si>
    <t>tr|J9BK77|   305 SLTDSGLAFARNYISGG    321</t>
  </si>
  <si>
    <t>tr|A0A0N5ARF4|A0A0N5ARF4_9BILA: domain 1 of 1, from 22</t>
  </si>
  <si>
    <t>+G+ R++v  s RR g+A kLL+   + +</t>
  </si>
  <si>
    <t>tr|A0A0N5A   220    FIGVNRIWVHKSLRRTGVATKLLDEVRHNMRN</t>
  </si>
  <si>
    <t>t +G a  k + +++</t>
  </si>
  <si>
    <t>tr|A0A0N5A   265 LTDDGLAFAKKFSANC    280</t>
  </si>
  <si>
    <t>tr|A0A0R3R2X2|A0A0R3R2X2_9BILA: domain 1 of 1, from 1</t>
  </si>
  <si>
    <t>tr|A0A0R3R     1    -MGVNRIWVHQTLRRRGIAALLLDHARSYFVS</t>
  </si>
  <si>
    <t>tr|A0A0R3R    44 SLTDSGLAFARNYISGG    60</t>
  </si>
  <si>
    <t>tr|A0A0N4Y9B0|A0A0N4Y9B0_NIPBR: domain 1 of 1, from 13</t>
  </si>
  <si>
    <t>+G+ R++  +  RR+g+As +L+   + +</t>
  </si>
  <si>
    <t>tr|A0A0N4Y   134    IIGVNRIWTHPHARRKGVASDVLDIVRSRYFT</t>
  </si>
  <si>
    <t>tr|A0A0N4Y   179 PTDSGRRFAEHYIRYP    194</t>
  </si>
  <si>
    <t>tr|A0A1Q9DSV2|A0A1Q9DSV2_SYMMI: domain 1 of 1, from 35</t>
  </si>
  <si>
    <t>lG++ l+    +RR g+A +L++ A + +</t>
  </si>
  <si>
    <t>tr|A0A1Q9D   357    LLGVAVLWTRRRERRRGLAVALVDRARKLLAP</t>
  </si>
  <si>
    <t>Pt  G+a  + + +++</t>
  </si>
  <si>
    <t>tr|A0A1Q9D   397 PTELGQAFAQQYVQRM    412</t>
  </si>
  <si>
    <t>tr|A0A0V1HPJ6|A0A0V1HPJ6_9BILA: domain 1 of 1, from 20</t>
  </si>
  <si>
    <t>tr|A0A0V1H   205    LMGVVMIWIAPSCRRKRIATRLLDFARNNFLL</t>
  </si>
  <si>
    <t>Pt.gaGkavlksWGkga&lt;-*</t>
  </si>
  <si>
    <t>t+++ +  +++  +++</t>
  </si>
  <si>
    <t>tr|A0A0V1H   250 LTpADFEDEMNTNNNNN    266</t>
  </si>
  <si>
    <t>tr|A0A0M9FT80|A0A0M9FT80_9TRYP: domain 1 of 1, from 22</t>
  </si>
  <si>
    <t>Gi   +vs+  R  g+A +L++AA +++ +</t>
  </si>
  <si>
    <t>tr|A0A0M9F   228    FCGIKLFWVSAESRGCGLAYALIEAARRSVCY</t>
  </si>
  <si>
    <t>Pt  G      + ++</t>
  </si>
  <si>
    <t>tr|A0A0M9F   273 PTWLGSRFAARYHQRD    288</t>
  </si>
  <si>
    <t>tr|A0A087ZVF6|A0A087ZVF6_APIME: domain 1 of 1, from 51</t>
  </si>
  <si>
    <t>Gi  ++   s R+qgiA kL++   + f +</t>
  </si>
  <si>
    <t>tr|A0A087Z   517    KCGINVVWTDLSYRKQGIATKLVDILRANFYF</t>
  </si>
  <si>
    <t>tr|A0A087Z   562 PTPSGKIFAEKYTKTR    577</t>
  </si>
  <si>
    <t>tr|A0A0K2V2T5|A0A0K2V2T5_LEPSM: domain 1 of 1, from 63</t>
  </si>
  <si>
    <t>Gi+Rl+v +   RqgiA kL +   e f</t>
  </si>
  <si>
    <t>tr|A0A0K2V   634    LAGISRLWVMPEYQRQGIATKLADSFRENFFT</t>
  </si>
  <si>
    <t>q t +G a  + + + +</t>
  </si>
  <si>
    <t>tr|A0A0K2V   681 QTTPNGTAFASQYSGTK    697</t>
  </si>
  <si>
    <t>tr|V5DS57|V5DS57_TRYCR: domain 1 of 1, from 244 to 304</t>
  </si>
  <si>
    <t>tr|V5DS57|   244    FCGVQFFWVAEPHRRRGIGRAMVELARKNVSY</t>
  </si>
  <si>
    <t>tr|V5DS57|   289 PTAHGTLFARRYAGRD    304</t>
  </si>
  <si>
    <t>tr|J9L437|J9L437_ACYPI: domain 1 of 1, from 377 to 437</t>
  </si>
  <si>
    <t>G+  ++     R  giA+kLL+   + + +</t>
  </si>
  <si>
    <t>tr|J9L437|   377    KAGVNSIWTRWDCRNTGIAKKLLDYFRKNYTF</t>
  </si>
  <si>
    <t>Pt +Gk  +k + +++</t>
  </si>
  <si>
    <t>tr|J9L437|   422 PTRSGKQFIKKYTNRN    437</t>
  </si>
  <si>
    <t>tr|M1VMF0|M1VMF0_CYAM1: domain 1 of 1, from 310 to 369</t>
  </si>
  <si>
    <t>G+ R++v ++ RR g+A +L +  A++ ++</t>
  </si>
  <si>
    <t>+ p+</t>
  </si>
  <si>
    <t>tr|M1VMF0|   310    -CGLERVWVHTAYRRCGVATALAD-TARAHVW</t>
  </si>
  <si>
    <t>t+aG a   ++ +g+</t>
  </si>
  <si>
    <t>tr|M1VMF0|   354 LTTAGDAFAAGYVGGR    369</t>
  </si>
  <si>
    <t>tr|A8XLV9|A8XLV9_CAEBR: domain 1 of 1, from 239 to 300</t>
  </si>
  <si>
    <t>+G+ R++v +  RR  iAs+LL+ AA t</t>
  </si>
  <si>
    <t>tr|A8XLV9|   239    IVGVDRIYVDPFCRRNKIASHLLD-AATTQTQ</t>
  </si>
  <si>
    <t>P  +     k++ + +</t>
  </si>
  <si>
    <t>tr|A8XLV9|   285 PSDDAIKLAKAFLETR    300</t>
  </si>
  <si>
    <t>tr|A0A1S3CYB6|A0A1S3CYB6_DIACI: domain 1 of 1, from 27</t>
  </si>
  <si>
    <t>to 88:</t>
  </si>
  <si>
    <t>G++R++ +   R q +A++LL+     fi</t>
  </si>
  <si>
    <t>tr|A0A1S3C    27    KCGVSRIWTAKKSRNQNVAKNLLQTMRMNFIP</t>
  </si>
  <si>
    <t>Ptga.GkavlksWGkga&lt;-*</t>
  </si>
  <si>
    <t>P  ++G+  l+ + k++</t>
  </si>
  <si>
    <t>tr|A0A1S3C    72 PLFMdGRRFLQRYCKRK    88</t>
  </si>
  <si>
    <t>tr|M2XT25|M2XT25_GALSU: domain 1 of 1, from 197 to 258</t>
  </si>
  <si>
    <t>Gi R+++s   RR+ +A kLL+    tfi</t>
  </si>
  <si>
    <t>tr|M2XT25|   197    ECGIRRIWISRPFRRKQVATKLLETIRMTFIT</t>
  </si>
  <si>
    <t>P t +Gk   k++   a</t>
  </si>
  <si>
    <t>tr|M2XT25|   242 PlTEDGKKFAKAYTDCA    258</t>
  </si>
  <si>
    <t>tr|A0A139H3Y2|A0A139H3Y2_9PEZI: domain 1 of 1, from 32</t>
  </si>
  <si>
    <t>*-&gt;plGipRlFvssshRRqgiAskLLsAAA.....</t>
  </si>
  <si>
    <t>+Gi+R++ s++ R qgiA++L++ A ++++</t>
  </si>
  <si>
    <t>tr|A0A139H   328    VMGISRIWTSPTVRGQGIAKRLIDVAVkrhni</t>
  </si>
  <si>
    <t>..etfihGCPLdpa...kGevAFtqPtgaGkavlk</t>
  </si>
  <si>
    <t>+++t+   C    + ++k +vAF+qPt aG    +</t>
  </si>
  <si>
    <t>tr|A0A139H   375 geKTAASLCGHVERiehKEQVAFSQPTDAGAKLAR</t>
  </si>
  <si>
    <t>tr|W6L1E6|W6L1E6_9TRYP: domain 1 of 1, from 249 to 309</t>
  </si>
  <si>
    <t>Gi  l+v+   R  g+A  L++AA + + +</t>
  </si>
  <si>
    <t>tr|W6L1E6|   249    FCGINFLWVAQPFRGHGVAFWLVEAARKHLSY</t>
  </si>
  <si>
    <t>tr|W6L1E6|   294 PTASGAAFAQRYSGRS    309</t>
  </si>
  <si>
    <t>tr|A0A150GU09|A0A150GU09_GONPE: domain 1 of 1, from 46</t>
  </si>
  <si>
    <t>+G+  l+v +  RR g+A+++L+AA + ++</t>
  </si>
  <si>
    <t>tr|A0A150G   461    VVGVRGLWVEPGSRRRGVARRMLDAARALMVP</t>
  </si>
  <si>
    <t>+a  a     G+</t>
  </si>
  <si>
    <t>tr|A0A150G   506 LAAAATAGDDDGGAAF    521</t>
  </si>
  <si>
    <t>tr|S9TZM6|S9TZM6_9TRYP: domain 1 of 1, from 76 to 136:</t>
  </si>
  <si>
    <t>G+  ++v+ + RR  i +++++ A + + +</t>
  </si>
  <si>
    <t>tr|S9TZM6|    76    CCGVQLMWVADALRRNNICRNMIECARKHLCY</t>
  </si>
  <si>
    <t>Pt +G    + + ++</t>
  </si>
  <si>
    <t>tr|S9TZM6|   121 PTEMGIRFAQKYAGRD    136</t>
  </si>
  <si>
    <t>tr|A0A183IKJ1|A0A183IKJ1_9BILA: domain 1 of 1, from 20</t>
  </si>
  <si>
    <t>+G++ ++v +  RR+ +A +LL+ A + ++</t>
  </si>
  <si>
    <t>tr|A0A183I   206    VFGVSLVWVCPLTRRKKVATRLLDCARNNYLR</t>
  </si>
  <si>
    <t>+G    k +  ++</t>
  </si>
  <si>
    <t>tr|A0A183I   251 FLPDGLLFAKNYCDNK    266</t>
  </si>
  <si>
    <t>tr|A0A1D1UKP7|A0A1D1UKP7_RAMVA: domain 1 of 1, from 21</t>
  </si>
  <si>
    <t>G+  l+v++ hRR g+A kL++   + +</t>
  </si>
  <si>
    <t>tr|A0A1D1U   217    MCGVYLLWVAAEHRRSGVATKLVDCLRKQYTR</t>
  </si>
  <si>
    <t>F+  t+aG a ++   +ga</t>
  </si>
  <si>
    <t>tr|A0A1D1U   264 FSVTTTAGDAFVNKLNGGA    282</t>
  </si>
  <si>
    <t>tr|B0EIK4|B0EIK4_ENTDS: domain 1 of 1, from 177 to 237</t>
  </si>
  <si>
    <t>l i  l+v  + RR+ +As+LL+       +</t>
  </si>
  <si>
    <t>tr|B0EIK4|   177    RLAIEVLWVHKTSRRKMVASHLLELTKIYNTY</t>
  </si>
  <si>
    <t>tr|B0EIK4|   222 PTHDGFSFFNKFFNNS    237</t>
  </si>
  <si>
    <t>tr|A0A137PHP8|A0A137PHP8_CONC2: domain 1 of 1, from 76</t>
  </si>
  <si>
    <t>+Gi R++  +s R qgi skL++   ++f</t>
  </si>
  <si>
    <t>tr|A0A137P   763    IVGIHRMWTNPSARSQGICSKLINYVRNSF--</t>
  </si>
  <si>
    <t>Pt aG    k +</t>
  </si>
  <si>
    <t>tr|A0A137P   807 PTEAGLRAAKKFFDSD    822</t>
  </si>
  <si>
    <t>tr|E4XF25|E4XF25_OIKDI: domain 1 of 1, from 351 to 408</t>
  </si>
  <si>
    <t>+ i Rl+vs+  RR+giA  LL+     fi</t>
  </si>
  <si>
    <t>tr|E4XF25|   351    KVVIDRLWVSPGMRRKGIATFLLN----NFIS</t>
  </si>
  <si>
    <t>Pt +G      + +++</t>
  </si>
  <si>
    <t>tr|E4XF25|   393 PTDDGAKFAIKYFNRR    408</t>
  </si>
  <si>
    <t>tr|G0NS71|G0NS71_CAEBE: domain 1 of 1, from 233 to 294</t>
  </si>
  <si>
    <t>+G+ R++v +s R+  +A  LL+A</t>
  </si>
  <si>
    <t>tr|G0NS71|   233    IVGVDRIWVDPSIRKTKVATSLLDAITGHDRV</t>
  </si>
  <si>
    <t>Pt +G    k + +++</t>
  </si>
  <si>
    <t>tr|G0NS71|   279 PTDDGIILAKRFIQKN    294</t>
  </si>
  <si>
    <t>tr|W6KFE7|W6KFE7_9TRYP: domain 1 of 1, from 249 to 309</t>
  </si>
  <si>
    <t>Gi  ++v+   R  g+A ++++ A + + +</t>
  </si>
  <si>
    <t>tr|W6KFE7|   249    FCGIHLMWVALPFRGRGVAFEMIEVARRHISY</t>
  </si>
  <si>
    <t>tr|W6KFE7|   294 PTASGSAFAQRYSGRS    309</t>
  </si>
  <si>
    <t>tr|M1EPS4|M1EPS4_MUSPF: domain 1 of 1, from 530 to 577</t>
  </si>
  <si>
    <t>tr|M1EPS4|   530    VCGISRIWVFRLKRRKRIARRLVDTLRNCFMF</t>
  </si>
  <si>
    <t>tr|M1EPS4|   575 PTP-------------    577</t>
  </si>
  <si>
    <t>tr|A0A1I8B0J2|A0A1I8B0J2_MELHA: domain 1 of 1, from 21</t>
  </si>
  <si>
    <t>lG+ R++v s  RR+g+A  LL+ A + +</t>
  </si>
  <si>
    <t>tr|A0A1I8B   211    FLGVDRIWVHSHLRRKGLATFLLDSARRLLSP</t>
  </si>
  <si>
    <t>P          + +g+</t>
  </si>
  <si>
    <t>tr|A0A1I8B   258 PNDLCVKLAINYVQGN    273</t>
  </si>
  <si>
    <t>tr|A0A061RLN9|A0A061RLN9_9CHLO: domain 1 of 1, from 26</t>
  </si>
  <si>
    <t>+  i  ++v++  RR giA +L++AA    +</t>
  </si>
  <si>
    <t>tr|A0A061R   262    ACTIRLVWVAPRARRRGIATRLVDAARCQCLV</t>
  </si>
  <si>
    <t>t +G a  +s+ + +</t>
  </si>
  <si>
    <t>tr|A0A061R   307 VTDDGLAFASSYTAAR    322</t>
  </si>
  <si>
    <t>tr|A0A061R6P4|A0A061R6P4_9CHLO: domain 1 of 1, from 26</t>
  </si>
  <si>
    <t>tr|D8U4S8|D8U4S8_VOLCA: domain 1 of 1, from 470 to 530</t>
  </si>
  <si>
    <t>+G+  l+v +  RR g+A++LL+AA   ++</t>
  </si>
  <si>
    <t>tr|D8U4S8|   470    VIGVRGLWVEPGWRRRGVARRLLDAARCCMVP</t>
  </si>
  <si>
    <t>a     +  G+</t>
  </si>
  <si>
    <t>tr|D8U4S8|   515 CAVAAVSGDNDGGGAF    530</t>
  </si>
  <si>
    <t>tr|A0A1B6D9F3|A0A1B6D9F3_9HEMI: domain 1 of 1, from 26</t>
  </si>
  <si>
    <t>Gi R++v    RR g+As+LL+     +</t>
  </si>
  <si>
    <t>tr|A0A1B6D   261    KWGINRIWVDLGYRRRGLASTLLKIVQTDV--</t>
  </si>
  <si>
    <t>t + k   +++ + +</t>
  </si>
  <si>
    <t>tr|A0A1B6D   305 LTEDAKYFAQAYLNTR    320</t>
  </si>
  <si>
    <t>tr|A0A085NU46|A0A085NU46_9BILA: domain 1 of 1, from 19</t>
  </si>
  <si>
    <t>tr|A0A085N   193    AFGVLLIWVSSCSRRQGIGTRLVNTARANFLP</t>
  </si>
  <si>
    <t>av++   +++</t>
  </si>
  <si>
    <t>tr|A0A085N   240 DPYYRPAVVNCSFEQQ    255</t>
  </si>
  <si>
    <t>tr|A0A1D2MJI7|A0A1D2MJI7_ORCCI: domain 1 of 1, from 22</t>
  </si>
  <si>
    <t>lGi Rl+  ++ R   iAs+L +</t>
  </si>
  <si>
    <t>tr|A0A1D2M   220    LLGITRLWTDTVFRNRHIASRLCDCIRLNC--</t>
  </si>
  <si>
    <t>P  +Gk  ++ + +++</t>
  </si>
  <si>
    <t>tr|A0A1D2M   265 EPSEDGKTFMMKYTNNS    281</t>
  </si>
  <si>
    <t>tr|S3D782|S3D782_GLAL2: domain 1 of 1, from 499 to 556</t>
  </si>
  <si>
    <t>+ + R++v   hRR giAs L +   + fi</t>
  </si>
  <si>
    <t>tr|S3D782|   499    KVVLDRIWVREKHRRNGIASILADLVRQKFI-</t>
  </si>
  <si>
    <t>t   +     W k+</t>
  </si>
  <si>
    <t>tr|S3D782|   544 LT---RSFGVPWAKRY    556</t>
  </si>
  <si>
    <t>tr|A0A0V0RH27|A0A0V0RH27_9BILA: domain 1 of 1, from 20</t>
  </si>
  <si>
    <t>tr|A0A0V0R   205    LMGVVMIWIAPSCRRKKIATRLLDFARNNFLL</t>
  </si>
  <si>
    <t>q   +   v +s    +</t>
  </si>
  <si>
    <t>tr|A0A0V0R   252 QYFFSCSRVCESAAPMQ    268</t>
  </si>
  <si>
    <t>tr|A0A1B6MD46|A0A1B6MD46_9HEMI: domain 1 of 1, from 81</t>
  </si>
  <si>
    <t>to 141</t>
  </si>
  <si>
    <t>+G+ Rl+v  s RRq +A +L +   + f</t>
  </si>
  <si>
    <t>tr|A0A1B6M    81    RVGVNRLWVHVSMRRQRLATTLCHLVRKRFYE</t>
  </si>
  <si>
    <t>+G a  k + k</t>
  </si>
  <si>
    <t>tr|A0A1B6M   126 ISEMGVAFAKIFLKTY    141</t>
  </si>
  <si>
    <t>tr|U5D124|U5D124_AMBTC: domain 1 of 1, from 291 to 354</t>
  </si>
  <si>
    <t>Gi  ++v +s RR+giA +LL+AA  ++ +</t>
  </si>
  <si>
    <t>tr|U5D124|   291    VAGIRAIWVLASSRRKGIATRLLDAARYSLCL</t>
  </si>
  <si>
    <t>+    l  W  ++</t>
  </si>
  <si>
    <t>tr|U5D124|   338 YVWLKLSCFLVLWICRT    354</t>
  </si>
  <si>
    <t>tr|K1WPK9|K1WPK9_MARBU: domain 1 of 1, from 400 to 455</t>
  </si>
  <si>
    <t>R  v+ s   q +A +L++ A   f +</t>
  </si>
  <si>
    <t>tr|K1WPK9|   400    -----RKLVPMSDEPQHLATRLVDFARLNFYY</t>
  </si>
  <si>
    <t>Pt++G      +  g+</t>
  </si>
  <si>
    <t>tr|K1WPK9|   440 PTSSGYRFACRYFDGV    455</t>
  </si>
  <si>
    <t>tr|L9KIM2|L9KIM2_TUPCH: domain 1 of 1, from 292 to 352</t>
  </si>
  <si>
    <t>lG ++   s s          +s   + f++</t>
  </si>
  <si>
    <t>tr|L9KIM2|   292    SLGESKTISSESVVYPIFSMSSVSTKRNCFMF</t>
  </si>
  <si>
    <t>tr|L9KIM2|   337 PTPDGKLFATKYCNTP    352</t>
  </si>
  <si>
    <t>tr|A0A1B6IDE9|A0A1B6IDE9_9HEMI: domain 1 of 1, from 44</t>
  </si>
  <si>
    <t>+G+ Rl++  s RRq +A  L +   + f</t>
  </si>
  <si>
    <t>tr|A0A1B6I   446    RVGVNRLWIHVSMRRQHLATCLCHLVRKMFYE</t>
  </si>
  <si>
    <t>aG a  k + k +</t>
  </si>
  <si>
    <t>tr|A0A1B6I   491 ISDAGVAFAKMFLKTN    506</t>
  </si>
  <si>
    <t>tr|J9M013|J9M013_ACYPI: domain 1 of 1, from 878 to 934</t>
  </si>
  <si>
    <t>+Gi++l+v    R  g+A kLL+   +</t>
  </si>
  <si>
    <t>tr|J9M013|   878    KFGISKLWVMVKYRNNGVATKLLKQFCDEE--</t>
  </si>
  <si>
    <t>+G   +k   +++</t>
  </si>
  <si>
    <t>tr|J9M013|   919 HGNHGISFIKKHFANN    934</t>
  </si>
  <si>
    <t>tr|W9QII1|W9QII1_9ROSA: domain 1 of 1, from 229 to 286</t>
  </si>
  <si>
    <t>+  +  Fv   +R+q + s +L+   ++f +</t>
  </si>
  <si>
    <t>tr|W9QII1|   229    KISGAQFFV---RRKQCLQSVVLEPFGKSFCL</t>
  </si>
  <si>
    <t>Pt a ka  + +</t>
  </si>
  <si>
    <t>tr|W9QII1|   271 PTLAAKALASNYISAG    286</t>
  </si>
  <si>
    <t>tr|A0A1B6GI16|A0A1B6GI16_9HEMI: domain 1 of 1, from 62</t>
  </si>
  <si>
    <t>to 122</t>
  </si>
  <si>
    <t>+G+ Rl++  s RR+ +A  L +   + f</t>
  </si>
  <si>
    <t>tr|A0A1B6G    62    RVGVNRLWIHVSMRRLHLATCLCHLVRKMFYE</t>
  </si>
  <si>
    <t>tr|A0A1B6G   107 VSEAGVAFAKIFLKTN    122</t>
  </si>
  <si>
    <t>tr|A0A068TX44|A0A068TX44_COFCA: domain 1 of 1, from 20</t>
  </si>
  <si>
    <t>l    l ++     ++i     +    tfi</t>
  </si>
  <si>
    <t>tr|A0A068T   208    NLFFGILVIPHNLDTKAISVLCQTSYRITFIK</t>
  </si>
  <si>
    <t>Pt+ G a  + + +</t>
  </si>
  <si>
    <t>tr|A0A068T   253 PTSTGSALASRYFGTP    268</t>
  </si>
  <si>
    <t>tr|A0A0B6Y3Q4|A0A0B6Y3Q4_9EUPU: domain 1 of 1, from 31</t>
  </si>
  <si>
    <t>+Gi+Rl+v+  +R+ g+A kL++   + f +</t>
  </si>
  <si>
    <t>tr|A0A0B6Y    31    CVGISRLWVAVEKRKHGVATKLVDCVRQWFNY</t>
  </si>
  <si>
    <t>tr|A0A0B6Y    76 P---------------    76</t>
  </si>
  <si>
    <t>tr|A0A1L9DMT8|A0A1L9DMT8_STRVF: domain 1 of 1, from 10</t>
  </si>
  <si>
    <t>i  ++v+ shRR+g+ ++L++A A+</t>
  </si>
  <si>
    <t>tr|A0A1L9D   108    --CIDLIWVADSHRRKGVGATLVQALANDS--</t>
  </si>
  <si>
    <t>Ptg.aGkavlksWGkga&lt;-*</t>
  </si>
  <si>
    <t>P ++aG    +    g</t>
  </si>
  <si>
    <t>tr|A0A1L9D   147 PVSnAGLRLARRISPGG    163</t>
  </si>
  <si>
    <t>tr|A0A177B923|A0A177B923_9METZ: domain 1 of 1, from 20</t>
  </si>
  <si>
    <t>i R++  +  RR giAsk ++   e++ +</t>
  </si>
  <si>
    <t>Ld</t>
  </si>
  <si>
    <t>tr|A0A177B   201    KCSIKRIWTKPQYRRCGIASKTIDKLRESYNY</t>
  </si>
  <si>
    <t>t +     + + + +</t>
  </si>
  <si>
    <t>tr|A0A177B   246 VTDDVIPFAEHYFHCV    261</t>
  </si>
  <si>
    <t>tr|E1ZRW5|E1ZRW5_CHLVA: domain 1 of 1, from 155 to 214</t>
  </si>
  <si>
    <t>G+  ++vs   RRqg+A +LL+     f+</t>
  </si>
  <si>
    <t>tr|E1ZRW5|   155    VCGVRLMWVSLDARRQGLATRLLDCCRCQFMP</t>
  </si>
  <si>
    <t>G   +   G+</t>
  </si>
  <si>
    <t>tr|E1ZRW5|   200 VEMGGCDSFPV-GRMP    214</t>
  </si>
  <si>
    <t>tr|A0A0N4ZP72|A0A0N4ZP72_PARTI: domain 1 of 1, from 20</t>
  </si>
  <si>
    <t>lG+  +++ +  RR  i  +LL+   e  ih</t>
  </si>
  <si>
    <t>tr|A0A0N4Z   200    FLGLYFIWIHPLIRRRKIGTELLDVIRE--IH</t>
  </si>
  <si>
    <t>t + k  ++s+ + +</t>
  </si>
  <si>
    <t>tr|A0A0N4Z   245 STEDFKNFISSYTNMH    260</t>
  </si>
  <si>
    <t>tr|A0A0S7EHV8|A0A0S7EHV8_9TELE: domain 1 of 1, from 31</t>
  </si>
  <si>
    <t>Gi+R++v+ + RR +iA +L++     +++</t>
  </si>
  <si>
    <t>tr|A0A0S7E   314    ICGISRIWVVGVMRRRAIATRLIE--CLRLVL</t>
  </si>
  <si>
    <t>+ k   +  Gk +</t>
  </si>
  <si>
    <t>tr|A0A0S7E   356 VHWDFKLNYEVEGKDE    371</t>
  </si>
  <si>
    <t>tr|A0A0S7KZY6|A0A0S7KZY6_9TELE: domain 1 of 1, from 14</t>
  </si>
  <si>
    <t>tr|A0A0S7K   144    ICGISRIWVVGVMRRRAIATRLIE--CLRLVL</t>
  </si>
  <si>
    <t>tr|A0A0S7K   186 VHWDFKLNYEVEGKDE    201</t>
  </si>
  <si>
    <t>tr|A0A0S7KZ69|A0A0S7KZ69_9TELE: domain 1 of 1, from 14</t>
  </si>
  <si>
    <t>tr|A0A0S7K   142    ICGISRIWVVGVMRRRAIATRLIE--CLRLVL</t>
  </si>
  <si>
    <t>tr|A0A0S7K   184 VHWDFKLNYEVEGKDE    199</t>
  </si>
  <si>
    <t>tr|A0A0S7ER45|A0A0S7ER45_9TELE: domain 1 of 1, from 30</t>
  </si>
  <si>
    <t>tr|A0A0S7E   307    ICGISRIWVVGVMRRRAIATRLIE--CLRLVL</t>
  </si>
  <si>
    <t>tr|A0A0S7E   349 VHWDFKLNYEVEGKDE    364</t>
  </si>
  <si>
    <t>tr|A0A0N5DK01|A0A0N5DK01_TRIMR: domain 1 of 1, from 10</t>
  </si>
  <si>
    <t>l +      s +     A+  L+  A  +++</t>
  </si>
  <si>
    <t>tr|A0A0N5D   104    GLVVVEAILDSFRSAENHAESYLENFAIGVLL</t>
  </si>
  <si>
    <t>Pt +G a  ks+ +</t>
  </si>
  <si>
    <t>tr|A0A0N5D   150 PTEMGAAFAKSFCGTD    165</t>
  </si>
  <si>
    <t>tr|A0A0N5B3M5|A0A0N5B3M5_STREA: domain 1 of 1, from 20</t>
  </si>
  <si>
    <t>lG+  +++ +  RR+ +  +LL+   +  ih</t>
  </si>
  <si>
    <t>tr|A0A0N5B   204    FLGLHGIWIHPLIRRKKVGTELLDFIRD--IH</t>
  </si>
  <si>
    <t>t + k+ ++s+ +++</t>
  </si>
  <si>
    <t>tr|A0A0N5B   249 STEDFKEFISSYTGKS    264</t>
  </si>
  <si>
    <t>tr|Q7XT81|Q7XT81_ORYSJ: domain 1 of 1, from 272 to 332</t>
  </si>
  <si>
    <t>G   ++v++s+RR+ i s+L++AA  +++</t>
  </si>
  <si>
    <t>tr|Q7XT81|   272    HCGFRAIWVVPSRRRKRIGSQLMDAASCSLL-</t>
  </si>
  <si>
    <t>+     l+    ++</t>
  </si>
  <si>
    <t>tr|Q7XT81|   317 AKALSIRLLQEKLPRR    332</t>
  </si>
  <si>
    <t>tr|A0A0K0F0M1|A0A0K0F0M1_9BILA: domain 1 of 1, from 20</t>
  </si>
  <si>
    <t>lG+  +++ +  RR+ +  +LL+   +  i</t>
  </si>
  <si>
    <t>tr|A0A0K0F   204    FLGLHGIWIHPLIRRKKVGTELLDFVRDVHIP</t>
  </si>
  <si>
    <t>tr|A0A0K0F   249 STEDFKEFISSYTGKS    264</t>
  </si>
  <si>
    <t>tr|A0A0D9ZMP6|A0A0D9ZMP6_9ORYZ: domain 1 of 1, from 26</t>
  </si>
  <si>
    <t>G   ++v++s+RR+ i s+L++AA   ++</t>
  </si>
  <si>
    <t>tr|A0A0D9Z   264    HCGFRAIWVVPSRRRKRIGSQLMDAASIPAMP</t>
  </si>
  <si>
    <t>++ G +</t>
  </si>
  <si>
    <t>tr|A0A0D9Z   310 RFLTAYFLREGAGTQL    325</t>
  </si>
  <si>
    <t>tr|E5S0C3|E5S0C3_TRISP: domain 1 of 1, from 216 to 263</t>
  </si>
  <si>
    <t>tr|E5S0C3|   216    LMGVVMIWIAPSCRRKKIATRLLDFARNNFLL</t>
  </si>
  <si>
    <t>+   v   W +++</t>
  </si>
  <si>
    <t>tr|E5S0C3|   249 -DQDWLFVGIDWKREV    263</t>
  </si>
  <si>
    <t>tr|A0A0V1B1L6|A0A0V1B1L6_TRISP: domain 1 of 1, from 21</t>
  </si>
  <si>
    <t>tr|A0A0V1B   214    LMGVVMIWIAPSCRRKKIATRLLDFARNNFLL</t>
  </si>
  <si>
    <t>tr|A0A0V1B   247 -DQDWLFVGIDWKREV    261</t>
  </si>
  <si>
    <t>score    obs    exp  (one = represents 2 sequences)</t>
  </si>
  <si>
    <t>-21      2     56|=                          *</t>
  </si>
  <si>
    <t>-20      2     43|=                    *</t>
  </si>
  <si>
    <t>-19      0     33|                *</t>
  </si>
  <si>
    <t>-18      0     24|           *</t>
  </si>
  <si>
    <t>17     29      0|===============</t>
  </si>
  <si>
    <t>21     24      0|============</t>
  </si>
  <si>
    <t>22     22      0|===========</t>
  </si>
  <si>
    <t>23     22      0|===========</t>
  </si>
  <si>
    <t>30     22      0|===========</t>
  </si>
  <si>
    <t>31     41      0|=====================</t>
  </si>
  <si>
    <t>32     49      0|=========================</t>
  </si>
  <si>
    <t>33    117      0|==================================</t>
  </si>
  <si>
    <t>34    100      0|==================================</t>
  </si>
  <si>
    <t>35     40      0|====================</t>
  </si>
  <si>
    <t>36     22      0|===========</t>
  </si>
  <si>
    <t>37     40      0|====================</t>
  </si>
  <si>
    <t>38     33      0|=================</t>
  </si>
  <si>
    <t>39     36      0|==================</t>
  </si>
  <si>
    <t>40     29      0|===============</t>
  </si>
  <si>
    <t>41     22      0|===========</t>
  </si>
  <si>
    <t>42     30      0|===============</t>
  </si>
  <si>
    <t>43     28      0|==============</t>
  </si>
  <si>
    <t>44     27      0|==============</t>
  </si>
  <si>
    <t>45     23      0|============</t>
  </si>
  <si>
    <t>46     23      0|============</t>
  </si>
  <si>
    <t>48     21      0|===========</t>
  </si>
  <si>
    <t>&gt;  61     88      -|==================================</t>
  </si>
  <si>
    <t>% Statistical details of theoretical EVD fit:</t>
  </si>
  <si>
    <t>Total hits:           1167</t>
  </si>
  <si>
    <t>Satisfying E cutoff:  1164</t>
  </si>
  <si>
    <t>Total memory:         251K</t>
  </si>
  <si>
    <t>Total hits:           1168</t>
  </si>
  <si>
    <t>Satisfying E cutoff:  1168</t>
  </si>
  <si>
    <t>Total memory:         622K</t>
  </si>
  <si>
    <t>Intervals</t>
  </si>
  <si>
    <t>Number of findings</t>
  </si>
  <si>
    <t>&lt;0</t>
  </si>
  <si>
    <t>MM</t>
  </si>
  <si>
    <t>ol of</t>
  </si>
  <si>
    <t>(GPL)</t>
  </si>
  <si>
    <t>- - -</t>
  </si>
  <si>
    <t>mates]</t>
  </si>
  <si>
    <t>ns):</t>
  </si>
  <si>
    <t>mm-f h</t>
  </si>
  <si>
    <t>---- -</t>
  </si>
  <si>
    <t>to 32</t>
  </si>
  <si>
    <t>CPLdpa</t>
  </si>
  <si>
    <t>CPLDPR</t>
  </si>
  <si>
    <t>to 29</t>
  </si>
  <si>
    <t>CPLd++</t>
  </si>
  <si>
    <t>CPLDSC</t>
  </si>
  <si>
    <t>to 33</t>
  </si>
  <si>
    <t>CPLDPS</t>
  </si>
  <si>
    <t>to 30</t>
  </si>
  <si>
    <t>CPLDPA</t>
  </si>
  <si>
    <t>CPLDPV</t>
  </si>
  <si>
    <t>to 34</t>
  </si>
  <si>
    <t>to 36</t>
  </si>
  <si>
    <t>CPLdp</t>
  </si>
  <si>
    <t>CPLDPL</t>
  </si>
  <si>
    <t>to 35</t>
  </si>
  <si>
    <t>CPLDPT</t>
  </si>
  <si>
    <t>to 19</t>
  </si>
  <si>
    <t>CPLDPK</t>
  </si>
  <si>
    <t>CPLDPQ</t>
  </si>
  <si>
    <t>to 37</t>
  </si>
  <si>
    <t>CPL+pa</t>
  </si>
  <si>
    <t>CPLEPA</t>
  </si>
  <si>
    <t>CPLDPG</t>
  </si>
  <si>
    <t>to 26</t>
  </si>
  <si>
    <t>Ldp+</t>
  </si>
  <si>
    <t>YALDPS</t>
  </si>
  <si>
    <t>to 24</t>
  </si>
  <si>
    <t>C L+p</t>
  </si>
  <si>
    <t>CLLNPL</t>
  </si>
  <si>
    <t>C Ldp</t>
  </si>
  <si>
    <t>CKLDPH</t>
  </si>
  <si>
    <t>CPL+p</t>
  </si>
  <si>
    <t>CPLNPN</t>
  </si>
  <si>
    <t>YELDPR</t>
  </si>
  <si>
    <t>to 28</t>
  </si>
  <si>
    <t>C L+pa</t>
  </si>
  <si>
    <t>CTLNPA</t>
  </si>
  <si>
    <t>CKLDPR</t>
  </si>
  <si>
    <t>CTLDPK</t>
  </si>
  <si>
    <t>PLdp+</t>
  </si>
  <si>
    <t>YPLDPR</t>
  </si>
  <si>
    <t>C +dp+</t>
  </si>
  <si>
    <t>CKVDPR</t>
  </si>
  <si>
    <t>CHLDPR</t>
  </si>
  <si>
    <t>to 25</t>
  </si>
  <si>
    <t>CALDPR</t>
  </si>
  <si>
    <t>to 31</t>
  </si>
  <si>
    <t>to 20</t>
  </si>
  <si>
    <t>CVLDPK</t>
  </si>
  <si>
    <t>C L p</t>
  </si>
  <si>
    <t>CVLRPE</t>
  </si>
  <si>
    <t>CPLDPE</t>
  </si>
  <si>
    <t>CILNPK</t>
  </si>
  <si>
    <t>C Ldpa</t>
  </si>
  <si>
    <t>CKLDPA</t>
  </si>
  <si>
    <t>to 27</t>
  </si>
  <si>
    <t>C  dp+</t>
  </si>
  <si>
    <t>CRFDPT</t>
  </si>
  <si>
    <t>to 23</t>
  </si>
  <si>
    <t>CQLDPE</t>
  </si>
  <si>
    <t>CELDPR</t>
  </si>
  <si>
    <t>CELDPE</t>
  </si>
  <si>
    <t>to 44</t>
  </si>
  <si>
    <t>CNLDPT</t>
  </si>
  <si>
    <t>to 48</t>
  </si>
  <si>
    <t>CAFDPQ</t>
  </si>
  <si>
    <t>to 46</t>
  </si>
  <si>
    <t>C  dp</t>
  </si>
  <si>
    <t>CHFDPL</t>
  </si>
  <si>
    <t>to 42</t>
  </si>
  <si>
    <t>CTFDPR</t>
  </si>
  <si>
    <t>CMFDPR</t>
  </si>
  <si>
    <t>CELDPK</t>
  </si>
  <si>
    <t>CTFDPT</t>
  </si>
  <si>
    <t>CTFDPK</t>
  </si>
  <si>
    <t>CKFDPL</t>
  </si>
  <si>
    <t>CHFDPK</t>
  </si>
  <si>
    <t>to 41</t>
  </si>
  <si>
    <t>to 39</t>
  </si>
  <si>
    <t>C Ld</t>
  </si>
  <si>
    <t>CVLD--</t>
  </si>
  <si>
    <t>to 49</t>
  </si>
  <si>
    <t>MQVTSA</t>
  </si>
  <si>
    <t>core 6</t>
  </si>
  <si>
    <t>YVISPA</t>
  </si>
  <si>
    <t>to 59</t>
  </si>
  <si>
    <t>CKLETK</t>
  </si>
  <si>
    <t>YQIPPT</t>
  </si>
  <si>
    <t>..CPLd</t>
  </si>
  <si>
    <t>spIPFD</t>
  </si>
  <si>
    <t>p</t>
  </si>
  <si>
    <t>RSFKPE</t>
  </si>
  <si>
    <t>YPV--R</t>
  </si>
  <si>
    <t>to 43</t>
  </si>
  <si>
    <t>CELKPD</t>
  </si>
  <si>
    <t>MRIEKT</t>
  </si>
  <si>
    <t>LELEPS</t>
  </si>
  <si>
    <t>CPL..d</t>
  </si>
  <si>
    <t>P+++d</t>
  </si>
  <si>
    <t>SPIprD</t>
  </si>
  <si>
    <t>to 38</t>
  </si>
  <si>
    <t>CPLd..</t>
  </si>
  <si>
    <t>Ld+</t>
  </si>
  <si>
    <t>FDLDgl</t>
  </si>
  <si>
    <t>to 45</t>
  </si>
  <si>
    <t>P++++</t>
  </si>
  <si>
    <t>FPIshE</t>
  </si>
  <si>
    <t>AKI--P</t>
  </si>
  <si>
    <t>SPIprE</t>
  </si>
  <si>
    <t>++p+</t>
  </si>
  <si>
    <t>MEIEPT</t>
  </si>
  <si>
    <t>YILEPC</t>
  </si>
  <si>
    <t>to 57</t>
  </si>
  <si>
    <t>APIsqE</t>
  </si>
  <si>
    <t>to 47</t>
  </si>
  <si>
    <t>core 5</t>
  </si>
  <si>
    <t>MELE--</t>
  </si>
  <si>
    <t>L+p</t>
  </si>
  <si>
    <t>LELEPL</t>
  </si>
  <si>
    <t>FKIDKA</t>
  </si>
  <si>
    <t>L +</t>
  </si>
  <si>
    <t>FDLHgl</t>
  </si>
  <si>
    <t>YFSQDT</t>
  </si>
  <si>
    <t>5: sco</t>
  </si>
  <si>
    <t>+d+</t>
  </si>
  <si>
    <t>FDMDgl</t>
  </si>
  <si>
    <t>MEIEPA</t>
  </si>
  <si>
    <t>to 50</t>
  </si>
  <si>
    <t>MRIEKA</t>
  </si>
  <si>
    <t>MEIEPH</t>
  </si>
  <si>
    <t>VTLQPR</t>
  </si>
  <si>
    <t>WTVE--</t>
  </si>
  <si>
    <t>0: sco</t>
  </si>
  <si>
    <t>L++</t>
  </si>
  <si>
    <t>FDLQgl</t>
  </si>
  <si>
    <t>1: sco</t>
  </si>
  <si>
    <t>FDLNgl</t>
  </si>
  <si>
    <t>9 to 2</t>
  </si>
  <si>
    <t>to 40</t>
  </si>
  <si>
    <t>MRIE--</t>
  </si>
  <si>
    <t>MKIEKE</t>
  </si>
  <si>
    <t>NTL--T</t>
  </si>
  <si>
    <t>to 51</t>
  </si>
  <si>
    <t>MEIDPA</t>
  </si>
  <si>
    <t>FGASRS</t>
  </si>
  <si>
    <t>FELE--</t>
  </si>
  <si>
    <t>8 to 1</t>
  </si>
  <si>
    <t>CPLdp.</t>
  </si>
  <si>
    <t>LNLARl</t>
  </si>
  <si>
    <t>MEIEPD</t>
  </si>
  <si>
    <t>MAIDgi</t>
  </si>
  <si>
    <t>LPL--S</t>
  </si>
  <si>
    <t>to 92</t>
  </si>
  <si>
    <t>CPL  +</t>
  </si>
  <si>
    <t>CPL--T</t>
  </si>
  <si>
    <t>CPL...</t>
  </si>
  <si>
    <t>MAIega</t>
  </si>
  <si>
    <t>FDLAgl</t>
  </si>
  <si>
    <t>MEIEPQ</t>
  </si>
  <si>
    <t>to 87</t>
  </si>
  <si>
    <t>VVLEPS</t>
  </si>
  <si>
    <t>CP.Ldp</t>
  </si>
  <si>
    <t>CPgLEL</t>
  </si>
  <si>
    <t>VSIPRE</t>
  </si>
  <si>
    <t>YQL--S</t>
  </si>
  <si>
    <t>MSIDRI</t>
  </si>
  <si>
    <t>SPL--T</t>
  </si>
  <si>
    <t>L ++</t>
  </si>
  <si>
    <t>LVLGSS</t>
  </si>
  <si>
    <t>to 61</t>
  </si>
  <si>
    <t>SYL--T</t>
  </si>
  <si>
    <t>to 58</t>
  </si>
  <si>
    <t>KPVE--</t>
  </si>
  <si>
    <t>++++</t>
  </si>
  <si>
    <t>VVINST</t>
  </si>
  <si>
    <t>PILE--</t>
  </si>
  <si>
    <t>5 to 1</t>
  </si>
  <si>
    <t>FDLKgl</t>
  </si>
  <si>
    <t>CVLE--</t>
  </si>
  <si>
    <t>V---TA</t>
  </si>
  <si>
    <t>MEIETQ</t>
  </si>
  <si>
    <t>VVLEQS</t>
  </si>
  <si>
    <t>DVV--R</t>
  </si>
  <si>
    <t>to 60</t>
  </si>
  <si>
    <t>FDLggl</t>
  </si>
  <si>
    <t>CGV--L</t>
  </si>
  <si>
    <t>C L</t>
  </si>
  <si>
    <t>CYLSTN</t>
  </si>
  <si>
    <t>MAID--</t>
  </si>
  <si>
    <t>C L  a</t>
  </si>
  <si>
    <t>CYLSTA</t>
  </si>
  <si>
    <t>to 67</t>
  </si>
  <si>
    <t>MEIEPL</t>
  </si>
  <si>
    <t>VVLE--</t>
  </si>
  <si>
    <t>TAL--R</t>
  </si>
  <si>
    <t>VALECS</t>
  </si>
  <si>
    <t>VTLETS</t>
  </si>
  <si>
    <t>SYL--S</t>
  </si>
  <si>
    <t>V---TS</t>
  </si>
  <si>
    <t>CFLSTN</t>
  </si>
  <si>
    <t>VKEIES</t>
  </si>
  <si>
    <t>GC.PLd</t>
  </si>
  <si>
    <t>C+  d</t>
  </si>
  <si>
    <t>RCeEYD</t>
  </si>
  <si>
    <t>AQLD--</t>
  </si>
  <si>
    <t>V---TP</t>
  </si>
  <si>
    <t>C L  +</t>
  </si>
  <si>
    <t>CYL--S</t>
  </si>
  <si>
    <t>DFL--T</t>
  </si>
  <si>
    <t>MAIegd</t>
  </si>
  <si>
    <t>SFLN--</t>
  </si>
  <si>
    <t>CIVN--</t>
  </si>
  <si>
    <t>PL p+</t>
  </si>
  <si>
    <t>MPLKPQ</t>
  </si>
  <si>
    <t>CYVAPR</t>
  </si>
  <si>
    <t>to 64</t>
  </si>
  <si>
    <t>SCL--T</t>
  </si>
  <si>
    <t>LAIEKK</t>
  </si>
  <si>
    <t>core 4</t>
  </si>
  <si>
    <t>NPL--T</t>
  </si>
  <si>
    <t>MSINGI</t>
  </si>
  <si>
    <t>YPL--A</t>
  </si>
  <si>
    <t>CP--QA</t>
  </si>
  <si>
    <t>MKLDKT</t>
  </si>
  <si>
    <t>SVLE--</t>
  </si>
  <si>
    <t>6 to 1</t>
  </si>
  <si>
    <t>FVIE--</t>
  </si>
  <si>
    <t>CVV--P</t>
  </si>
  <si>
    <t>VVLN--</t>
  </si>
  <si>
    <t>CYLSIN</t>
  </si>
  <si>
    <t>RILN--</t>
  </si>
  <si>
    <t>FVLEHS</t>
  </si>
  <si>
    <t>RDLDdh</t>
  </si>
  <si>
    <t>SVLD--</t>
  </si>
  <si>
    <t>SHL--T</t>
  </si>
  <si>
    <t>YVLE--</t>
  </si>
  <si>
    <t>to 53</t>
  </si>
  <si>
    <t>LSLEHR</t>
  </si>
  <si>
    <t>to 52</t>
  </si>
  <si>
    <t>L p+</t>
  </si>
  <si>
    <t>TTLTPS</t>
  </si>
  <si>
    <t>YVMRPE</t>
  </si>
  <si>
    <t>HVLE--</t>
  </si>
  <si>
    <t>FVLKSS</t>
  </si>
  <si>
    <t>to 96</t>
  </si>
  <si>
    <t>o 65:</t>
  </si>
  <si>
    <t>CYLSTQ</t>
  </si>
  <si>
    <t>FPL--S</t>
  </si>
  <si>
    <t>eeIPLD</t>
  </si>
  <si>
    <t>: scor</t>
  </si>
  <si>
    <t>to 98</t>
  </si>
  <si>
    <t>SHL--S</t>
  </si>
  <si>
    <t>LVL--K</t>
  </si>
  <si>
    <t>ETISMD</t>
  </si>
  <si>
    <t>VEFEPA</t>
  </si>
  <si>
    <t>9 to 1</t>
  </si>
  <si>
    <t>CYLGTH</t>
  </si>
  <si>
    <t>C L p+</t>
  </si>
  <si>
    <t>CVLSPR</t>
  </si>
  <si>
    <t>to 10</t>
  </si>
  <si>
    <t>LPIQYK</t>
  </si>
  <si>
    <t>to 84</t>
  </si>
  <si>
    <t>L  a</t>
  </si>
  <si>
    <t>YTL--A</t>
  </si>
  <si>
    <t>to 93</t>
  </si>
  <si>
    <t>to 62</t>
  </si>
  <si>
    <t>SHLD--</t>
  </si>
  <si>
    <t>core 3</t>
  </si>
  <si>
    <t>+d +</t>
  </si>
  <si>
    <t>QNVDKM</t>
  </si>
  <si>
    <t>MTIPTA</t>
  </si>
  <si>
    <t>CVVN--</t>
  </si>
  <si>
    <t>GMLGIA</t>
  </si>
  <si>
    <t>FTLEQS</t>
  </si>
  <si>
    <t>KTVE--</t>
  </si>
  <si>
    <t>VKLNQW</t>
  </si>
  <si>
    <t>to 69</t>
  </si>
  <si>
    <t>SVLSAE</t>
  </si>
  <si>
    <t>2 to 1</t>
  </si>
  <si>
    <t>.....C</t>
  </si>
  <si>
    <t>+++++</t>
  </si>
  <si>
    <t>qsserL</t>
  </si>
  <si>
    <t>7 to 1</t>
  </si>
  <si>
    <t>STLEPS</t>
  </si>
  <si>
    <t>to 83</t>
  </si>
  <si>
    <t>to 82</t>
  </si>
  <si>
    <t>4 to 1</t>
  </si>
  <si>
    <t>3 to 1</t>
  </si>
  <si>
    <t>0 to 1</t>
  </si>
  <si>
    <t>to 16</t>
  </si>
  <si>
    <t>CP++ +</t>
  </si>
  <si>
    <t>CPINLR</t>
  </si>
  <si>
    <t>YMLGMD</t>
  </si>
  <si>
    <t>rtsqqL</t>
  </si>
  <si>
    <t>S--DIP</t>
  </si>
  <si>
    <t>ISL--R</t>
  </si>
  <si>
    <t>KTIE--</t>
  </si>
  <si>
    <t>IMAIEH</t>
  </si>
  <si>
    <t>GYLDIN</t>
  </si>
  <si>
    <t>GHL--T</t>
  </si>
  <si>
    <t>to 89</t>
  </si>
  <si>
    <t>to 88</t>
  </si>
  <si>
    <t>CFLNTN</t>
  </si>
  <si>
    <t>CYLSTE</t>
  </si>
  <si>
    <t>LTQL--</t>
  </si>
  <si>
    <t>to 95</t>
  </si>
  <si>
    <t>TEL--A</t>
  </si>
  <si>
    <t>to 68</t>
  </si>
  <si>
    <t>QEIPVN</t>
  </si>
  <si>
    <t>VKL--T</t>
  </si>
  <si>
    <t>to 18</t>
  </si>
  <si>
    <t>GRVL--</t>
  </si>
  <si>
    <t>to 79</t>
  </si>
  <si>
    <t>L p</t>
  </si>
  <si>
    <t>VELKPL</t>
  </si>
  <si>
    <t>GTLGIS</t>
  </si>
  <si>
    <t>to 94</t>
  </si>
  <si>
    <t>QEIPME</t>
  </si>
  <si>
    <t>CFL--S</t>
  </si>
  <si>
    <t>SYLN--</t>
  </si>
  <si>
    <t>CVI--S</t>
  </si>
  <si>
    <t>tfihGC</t>
  </si>
  <si>
    <t>AEATRA</t>
  </si>
  <si>
    <t>IVLE--</t>
  </si>
  <si>
    <t>GMLGIS</t>
  </si>
  <si>
    <t>to 81</t>
  </si>
  <si>
    <t>RCID--</t>
  </si>
  <si>
    <t>QVLPHQ</t>
  </si>
  <si>
    <t>HAME--</t>
  </si>
  <si>
    <t>C L +</t>
  </si>
  <si>
    <t>CFLSAD</t>
  </si>
  <si>
    <t>CFLKTD</t>
  </si>
  <si>
    <t>SVL--T</t>
  </si>
  <si>
    <t>SYLSTE</t>
  </si>
  <si>
    <t>SYL--R</t>
  </si>
  <si>
    <t>QTLSIS</t>
  </si>
  <si>
    <t>ETL--C</t>
  </si>
  <si>
    <t>CFL--R</t>
  </si>
  <si>
    <t>P+  a</t>
  </si>
  <si>
    <t>LPVPVA</t>
  </si>
  <si>
    <t>o 586:</t>
  </si>
  <si>
    <t>CFLSIN</t>
  </si>
  <si>
    <t>o 578:</t>
  </si>
  <si>
    <t>P+</t>
  </si>
  <si>
    <t>YPI--P</t>
  </si>
  <si>
    <t>to 75</t>
  </si>
  <si>
    <t>YTM--A</t>
  </si>
  <si>
    <t>GCMLE-</t>
  </si>
  <si>
    <t>to 66</t>
  </si>
  <si>
    <t>KII--S</t>
  </si>
  <si>
    <t>to 70</t>
  </si>
  <si>
    <t>to 72</t>
  </si>
  <si>
    <t>CRLD--</t>
  </si>
  <si>
    <t>MTIPKT</t>
  </si>
  <si>
    <t>9 to 3</t>
  </si>
  <si>
    <t>1 to 2</t>
  </si>
  <si>
    <t>6 to 3</t>
  </si>
  <si>
    <t>2 to 2</t>
  </si>
  <si>
    <t>7 to 2</t>
  </si>
  <si>
    <t>TVLSPD</t>
  </si>
  <si>
    <t>ETLGIS</t>
  </si>
  <si>
    <t>YTLNTD</t>
  </si>
  <si>
    <t>to 91</t>
  </si>
  <si>
    <t>YVM--R</t>
  </si>
  <si>
    <t>VPV--P</t>
  </si>
  <si>
    <t>MSTASI</t>
  </si>
  <si>
    <t>TELE--</t>
  </si>
  <si>
    <t>LVIPSL</t>
  </si>
  <si>
    <t>L+ a</t>
  </si>
  <si>
    <t>YTI--A</t>
  </si>
  <si>
    <t>CFLKID</t>
  </si>
  <si>
    <t>to 85</t>
  </si>
  <si>
    <t>YVMQYD</t>
  </si>
  <si>
    <t>....CP</t>
  </si>
  <si>
    <t>ldahAV</t>
  </si>
  <si>
    <t>NILEPS</t>
  </si>
  <si>
    <t>YMLSAF</t>
  </si>
  <si>
    <t>IVI--K</t>
  </si>
  <si>
    <t>SFLSTQ</t>
  </si>
  <si>
    <t>AVLDPL</t>
  </si>
  <si>
    <t>QVL--R</t>
  </si>
  <si>
    <t>VVLDRC</t>
  </si>
  <si>
    <t>ITLKPL</t>
  </si>
  <si>
    <t>EVV--P</t>
  </si>
  <si>
    <t>TFIPKK</t>
  </si>
  <si>
    <t>IAMIKR</t>
  </si>
  <si>
    <t>EAL--C</t>
  </si>
  <si>
    <t>AHLGTD</t>
  </si>
  <si>
    <t>LALG--</t>
  </si>
  <si>
    <t>LIID--</t>
  </si>
  <si>
    <t>EVIPRC</t>
  </si>
  <si>
    <t>XVIPRY</t>
  </si>
  <si>
    <t>VTL--T</t>
  </si>
  <si>
    <t>3: sco</t>
  </si>
  <si>
    <t>SMLPDA</t>
  </si>
  <si>
    <t>SQIKLD</t>
  </si>
  <si>
    <t>LPL--T</t>
  </si>
  <si>
    <t>to 99</t>
  </si>
  <si>
    <t>ERLNMN</t>
  </si>
  <si>
    <t>TCL--S</t>
  </si>
  <si>
    <t>MRLQ--</t>
  </si>
  <si>
    <t>YTM--T</t>
  </si>
  <si>
    <t>IVLD--</t>
  </si>
  <si>
    <t>HII--P</t>
  </si>
  <si>
    <t>YVVAAA</t>
  </si>
  <si>
    <t>to 97</t>
  </si>
  <si>
    <t>KENAID</t>
  </si>
  <si>
    <t>YACDEK</t>
  </si>
  <si>
    <t>CFLGIN</t>
  </si>
  <si>
    <t>EVIPRY</t>
  </si>
  <si>
    <t>IVLN--</t>
  </si>
  <si>
    <t>MIL--H</t>
  </si>
  <si>
    <t>to 55</t>
  </si>
  <si>
    <t>IKL--K</t>
  </si>
  <si>
    <t>LTHL--</t>
  </si>
  <si>
    <t>to 22</t>
  </si>
  <si>
    <t>SLL--T</t>
  </si>
  <si>
    <t>TTLN--</t>
  </si>
  <si>
    <t>MVIPKH</t>
  </si>
  <si>
    <t>YVI--P</t>
  </si>
  <si>
    <t>N--QVA</t>
  </si>
  <si>
    <t>CLVELN</t>
  </si>
  <si>
    <t>AERVRH</t>
  </si>
  <si>
    <t>YIL--T</t>
  </si>
  <si>
    <t>IVL--A</t>
  </si>
  <si>
    <t>TILDLD</t>
  </si>
  <si>
    <t>to 63</t>
  </si>
  <si>
    <t>GSYL--</t>
  </si>
  <si>
    <t>TVL--A</t>
  </si>
  <si>
    <t>STLGIS</t>
  </si>
  <si>
    <t>NPIE--</t>
  </si>
  <si>
    <t>VIL--S</t>
  </si>
  <si>
    <t>to 71</t>
  </si>
  <si>
    <t>HIL--P</t>
  </si>
  <si>
    <t>MTIPTS</t>
  </si>
  <si>
    <t>YVM--K</t>
  </si>
  <si>
    <t>VQL--S</t>
  </si>
  <si>
    <t>YAMKAD</t>
  </si>
  <si>
    <t>GALGIS</t>
  </si>
  <si>
    <t>AIL--M</t>
  </si>
  <si>
    <t>GVVE--</t>
  </si>
  <si>
    <t>core 2</t>
  </si>
  <si>
    <t>SFLSTN</t>
  </si>
  <si>
    <t>NVV--T</t>
  </si>
  <si>
    <t>N--EVA</t>
  </si>
  <si>
    <t>YGILPR</t>
  </si>
  <si>
    <t>to 17</t>
  </si>
  <si>
    <t>HPL--T</t>
  </si>
  <si>
    <t>SDLIKV</t>
  </si>
  <si>
    <t>YIMEPS</t>
  </si>
  <si>
    <t>GILPDN</t>
  </si>
  <si>
    <t>NKLSMT</t>
  </si>
  <si>
    <t>RTMQ--</t>
  </si>
  <si>
    <t>NDLG--</t>
  </si>
  <si>
    <t>RTLGIS</t>
  </si>
  <si>
    <t>YILKCS</t>
  </si>
  <si>
    <t>EAL--S</t>
  </si>
  <si>
    <t>ITLN--</t>
  </si>
  <si>
    <t>ISL--K</t>
  </si>
  <si>
    <t>YVMSVT</t>
  </si>
  <si>
    <t>MVL--A</t>
  </si>
  <si>
    <t>ITL--K</t>
  </si>
  <si>
    <t>VYL--S</t>
  </si>
  <si>
    <t>..GCPL</t>
  </si>
  <si>
    <t>++   +</t>
  </si>
  <si>
    <t>tkEASI</t>
  </si>
  <si>
    <t>EVLPKH</t>
  </si>
  <si>
    <t>VQL--L</t>
  </si>
  <si>
    <t>YAI--S</t>
  </si>
  <si>
    <t>+ PL+</t>
  </si>
  <si>
    <t>mtVPLE</t>
  </si>
  <si>
    <t>SCRL--</t>
  </si>
  <si>
    <t>RVID--</t>
  </si>
  <si>
    <t>C  +</t>
  </si>
  <si>
    <t>C--EIP</t>
  </si>
  <si>
    <t>YIM--S</t>
  </si>
  <si>
    <t>YVVGIR</t>
  </si>
  <si>
    <t>SVVPPN</t>
  </si>
  <si>
    <t>GYLG--</t>
  </si>
  <si>
    <t>QKI--A</t>
  </si>
  <si>
    <t>CIV--P</t>
  </si>
  <si>
    <t>YHL--K</t>
  </si>
  <si>
    <t>HIM--S</t>
  </si>
  <si>
    <t>GC---L</t>
  </si>
  <si>
    <t>YVL--S</t>
  </si>
  <si>
    <t>MEFRPR</t>
  </si>
  <si>
    <t>LS--EK</t>
  </si>
  <si>
    <t>to 21</t>
  </si>
  <si>
    <t>MKL--K</t>
  </si>
  <si>
    <t>SILE--</t>
  </si>
  <si>
    <t>ADKEMP</t>
  </si>
  <si>
    <t>LEIPPE</t>
  </si>
  <si>
    <t>CPgLLP</t>
  </si>
  <si>
    <t>YVM--S</t>
  </si>
  <si>
    <t>YVVDAK</t>
  </si>
  <si>
    <t>HIL--T</t>
  </si>
  <si>
    <t>MEFRSR</t>
  </si>
  <si>
    <t>to 80</t>
  </si>
  <si>
    <t>TNIQTS</t>
  </si>
  <si>
    <t>MCV--A</t>
  </si>
  <si>
    <t>GCVLE-</t>
  </si>
  <si>
    <t>RDI-PL</t>
  </si>
  <si>
    <t>CHM-LS</t>
  </si>
  <si>
    <t>to 74</t>
  </si>
  <si>
    <t>to 76</t>
  </si>
  <si>
    <t>.GCPLd</t>
  </si>
  <si>
    <t>+  P++</t>
  </si>
  <si>
    <t>dVVPME</t>
  </si>
  <si>
    <t>MMVERE</t>
  </si>
  <si>
    <t>HILTIH</t>
  </si>
  <si>
    <t>T-LVP-</t>
  </si>
  <si>
    <t>LKITNR</t>
  </si>
  <si>
    <t>RTLGIF</t>
  </si>
  <si>
    <t>CFIE--</t>
  </si>
  <si>
    <t>NFVQRE</t>
  </si>
  <si>
    <t>o 60:</t>
  </si>
  <si>
    <t>C    a</t>
  </si>
  <si>
    <t>C----A</t>
  </si>
  <si>
    <t>GFVVPP</t>
  </si>
  <si>
    <t>IQLE--</t>
  </si>
  <si>
    <t>MMVPAE</t>
  </si>
  <si>
    <t>GEVERR</t>
  </si>
  <si>
    <t>NHVPKY</t>
  </si>
  <si>
    <t>VLV--L</t>
  </si>
  <si>
    <t>V-LVPR</t>
  </si>
  <si>
    <t>GTVE--</t>
  </si>
  <si>
    <t>HRTIPR</t>
  </si>
  <si>
    <t>to 73</t>
  </si>
  <si>
    <t>HIL--S</t>
  </si>
  <si>
    <t>GFVVPA</t>
  </si>
  <si>
    <t>SSIPRE</t>
  </si>
  <si>
    <t>YRL--S</t>
  </si>
  <si>
    <t>SD-SIE</t>
  </si>
  <si>
    <t>DVIPRN</t>
  </si>
  <si>
    <t>SFL--S</t>
  </si>
  <si>
    <t>..ihGC</t>
  </si>
  <si>
    <t>asMIGS</t>
  </si>
  <si>
    <t>I-LVPK</t>
  </si>
  <si>
    <t>TIYHLN</t>
  </si>
  <si>
    <t>FVVPAE</t>
  </si>
  <si>
    <t>I-LVP-</t>
  </si>
  <si>
    <t>PNKSIA</t>
  </si>
  <si>
    <t>YVL--K</t>
  </si>
  <si>
    <t>IFVPRH</t>
  </si>
  <si>
    <t>YEVPPE</t>
  </si>
  <si>
    <t>YIL--P</t>
  </si>
  <si>
    <t>ETVPRH</t>
  </si>
  <si>
    <t>S-----</t>
  </si>
  <si>
    <t>C.PLdp</t>
  </si>
  <si>
    <t>SgAYYL</t>
  </si>
  <si>
    <t>HIL--A</t>
  </si>
  <si>
    <t>ATVVPR</t>
  </si>
  <si>
    <t>MQFRDR</t>
  </si>
  <si>
    <t>KVLGID</t>
  </si>
  <si>
    <t>......</t>
  </si>
  <si>
    <t>avdnar</t>
  </si>
  <si>
    <t>WGkga&lt;</t>
  </si>
  <si>
    <t>WYGRA</t>
  </si>
  <si>
    <t>NVI--P</t>
  </si>
  <si>
    <t>FSL--S</t>
  </si>
  <si>
    <t>CRQYGQ</t>
  </si>
  <si>
    <t>CLRAVD</t>
  </si>
  <si>
    <t>LEFRPR</t>
  </si>
  <si>
    <t>NVI--A</t>
  </si>
  <si>
    <t>DGTLLT</t>
  </si>
  <si>
    <t>YIV--P</t>
  </si>
  <si>
    <t>d +</t>
  </si>
  <si>
    <t>VAADRT</t>
  </si>
  <si>
    <t>GSKNVR</t>
  </si>
  <si>
    <t>SKLVNA</t>
  </si>
  <si>
    <t>IPgIII</t>
  </si>
  <si>
    <t>CGIEID</t>
  </si>
  <si>
    <t>.CPLdp</t>
  </si>
  <si>
    <t>dQDWLF</t>
  </si>
  <si>
    <t>EEL--R</t>
  </si>
  <si>
    <t>CPLd.p</t>
  </si>
  <si>
    <t>LSLSlS</t>
  </si>
  <si>
    <t>EELQLK</t>
  </si>
  <si>
    <t>FVLE--</t>
  </si>
  <si>
    <t>FLLEPS</t>
  </si>
  <si>
    <t>SLIPKH</t>
  </si>
  <si>
    <t>CEIT--</t>
  </si>
  <si>
    <t>FVLD--</t>
  </si>
  <si>
    <t>YVL--P</t>
  </si>
  <si>
    <t>PSINFT</t>
  </si>
  <si>
    <t>FIFNIF</t>
  </si>
  <si>
    <t>LWVSPR</t>
  </si>
  <si>
    <t>PSLEFP</t>
  </si>
  <si>
    <t>CSASIS</t>
  </si>
  <si>
    <t>------</t>
  </si>
  <si>
    <t>======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</si>
</sst>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3F2F4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11" fontId="0" fillId="0" borderId="0" xfId="0" applyNumberFormat="1"/>
    <xf numFmtId="16" fontId="0" fillId="0" borderId="0" xfId="0" applyNumberFormat="1"/>
    <xf numFmtId="0" fontId="1" fillId="2" borderId="1" xfId="0" applyFont="1" applyFill="1" applyBorder="1"/>
    <xf numFmtId="0" fontId="1" fillId="2" borderId="1" xfId="0" applyFont="1" applyFill="1" applyBorder="1" applyAlignment="1"/>
    <xf numFmtId="0" fontId="0" fillId="3" borderId="0" xfId="0" applyFill="1"/>
    <xf numFmtId="49" fontId="0" fillId="0" borderId="0" xfId="0" applyNumberFormat="1"/>
    <xf numFmtId="0" fontId="2" fillId="2" borderId="1" xfId="0" applyFont="1" applyFill="1" applyBorder="1" applyAlignment="1">
      <alignment horizontal="center"/>
    </xf>
    <xf numFmtId="0" fontId="0" fillId="0" borderId="0" xfId="0" applyFont="1" applyAlignment="1"/>
    <xf numFmtId="0" fontId="2" fillId="2" borderId="1" xfId="0" applyFont="1" applyFill="1" applyBorder="1" applyAlignment="1">
      <alignment wrapText="1"/>
    </xf>
    <xf numFmtId="0" fontId="0" fillId="4" borderId="2" xfId="0" applyFont="1" applyFill="1" applyBorder="1" applyAlignment="1"/>
    <xf numFmtId="0" fontId="0" fillId="4" borderId="3" xfId="0" applyFont="1" applyFill="1" applyBorder="1" applyAlignment="1"/>
    <xf numFmtId="0" fontId="0" fillId="4" borderId="4" xfId="0" applyFont="1" applyFill="1" applyBorder="1" applyAlignment="1">
      <alignment wrapText="1"/>
    </xf>
    <xf numFmtId="2" fontId="0" fillId="4" borderId="2" xfId="0" applyNumberFormat="1" applyFont="1" applyFill="1" applyBorder="1" applyAlignment="1"/>
    <xf numFmtId="0" fontId="0" fillId="4" borderId="4" xfId="0" applyFont="1" applyFill="1" applyBorder="1" applyAlignment="1"/>
    <xf numFmtId="2" fontId="0" fillId="4" borderId="5" xfId="0" applyNumberFormat="1" applyFont="1" applyFill="1" applyBorder="1" applyAlignment="1"/>
    <xf numFmtId="2" fontId="0" fillId="0" borderId="0" xfId="0" applyNumberFormat="1"/>
    <xf numFmtId="0" fontId="0" fillId="0" borderId="0" xfId="0" applyFill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ROC-</a:t>
            </a:r>
            <a:r>
              <a:rPr lang="ru-RU"/>
              <a:t>кривая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ROC!$G$1</c:f>
              <c:strCache>
                <c:ptCount val="1"/>
                <c:pt idx="0">
                  <c:v>SE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ROC!$F$2:$F$1207</c:f>
              <c:numCache>
                <c:formatCode>General</c:formatCode>
                <c:ptCount val="120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1.0000000000000009E-3</c:v>
                </c:pt>
                <c:pt idx="4">
                  <c:v>1.0000000000000009E-3</c:v>
                </c:pt>
                <c:pt idx="5">
                  <c:v>1.0000000000000009E-3</c:v>
                </c:pt>
                <c:pt idx="6">
                  <c:v>2.0000000000000018E-3</c:v>
                </c:pt>
                <c:pt idx="7">
                  <c:v>3.0000000000000027E-3</c:v>
                </c:pt>
                <c:pt idx="8">
                  <c:v>3.0000000000000027E-3</c:v>
                </c:pt>
                <c:pt idx="9">
                  <c:v>3.0000000000000027E-3</c:v>
                </c:pt>
                <c:pt idx="10">
                  <c:v>4.0000000000000036E-3</c:v>
                </c:pt>
                <c:pt idx="11">
                  <c:v>5.0000000000000044E-3</c:v>
                </c:pt>
                <c:pt idx="12">
                  <c:v>6.0000000000000053E-3</c:v>
                </c:pt>
                <c:pt idx="13">
                  <c:v>7.0000000000000062E-3</c:v>
                </c:pt>
                <c:pt idx="14">
                  <c:v>8.0000000000000071E-3</c:v>
                </c:pt>
                <c:pt idx="15">
                  <c:v>8.0000000000000071E-3</c:v>
                </c:pt>
                <c:pt idx="16">
                  <c:v>9.000000000000008E-3</c:v>
                </c:pt>
                <c:pt idx="17">
                  <c:v>1.0000000000000009E-2</c:v>
                </c:pt>
                <c:pt idx="18">
                  <c:v>1.0000000000000009E-2</c:v>
                </c:pt>
                <c:pt idx="19">
                  <c:v>1.100000000000001E-2</c:v>
                </c:pt>
                <c:pt idx="20">
                  <c:v>1.2000000000000011E-2</c:v>
                </c:pt>
                <c:pt idx="21">
                  <c:v>1.2000000000000011E-2</c:v>
                </c:pt>
                <c:pt idx="22">
                  <c:v>1.3000000000000012E-2</c:v>
                </c:pt>
                <c:pt idx="23">
                  <c:v>1.4000000000000012E-2</c:v>
                </c:pt>
                <c:pt idx="24">
                  <c:v>1.5000000000000013E-2</c:v>
                </c:pt>
                <c:pt idx="25">
                  <c:v>1.6000000000000014E-2</c:v>
                </c:pt>
                <c:pt idx="26">
                  <c:v>1.6000000000000014E-2</c:v>
                </c:pt>
                <c:pt idx="27">
                  <c:v>1.7000000000000015E-2</c:v>
                </c:pt>
                <c:pt idx="28">
                  <c:v>1.8000000000000016E-2</c:v>
                </c:pt>
                <c:pt idx="29">
                  <c:v>1.9000000000000017E-2</c:v>
                </c:pt>
                <c:pt idx="30">
                  <c:v>2.0000000000000018E-2</c:v>
                </c:pt>
                <c:pt idx="31">
                  <c:v>2.1000000000000019E-2</c:v>
                </c:pt>
                <c:pt idx="32">
                  <c:v>2.200000000000002E-2</c:v>
                </c:pt>
                <c:pt idx="33">
                  <c:v>2.200000000000002E-2</c:v>
                </c:pt>
                <c:pt idx="34">
                  <c:v>2.300000000000002E-2</c:v>
                </c:pt>
                <c:pt idx="35">
                  <c:v>2.4000000000000021E-2</c:v>
                </c:pt>
                <c:pt idx="36">
                  <c:v>2.5000000000000022E-2</c:v>
                </c:pt>
                <c:pt idx="37">
                  <c:v>2.6000000000000023E-2</c:v>
                </c:pt>
                <c:pt idx="38">
                  <c:v>2.7000000000000024E-2</c:v>
                </c:pt>
                <c:pt idx="39">
                  <c:v>2.8000000000000025E-2</c:v>
                </c:pt>
                <c:pt idx="40">
                  <c:v>2.9000000000000026E-2</c:v>
                </c:pt>
                <c:pt idx="41">
                  <c:v>2.9000000000000026E-2</c:v>
                </c:pt>
                <c:pt idx="42">
                  <c:v>3.0000000000000027E-2</c:v>
                </c:pt>
                <c:pt idx="43">
                  <c:v>3.1000000000000028E-2</c:v>
                </c:pt>
                <c:pt idx="44">
                  <c:v>3.2000000000000028E-2</c:v>
                </c:pt>
                <c:pt idx="45">
                  <c:v>3.3000000000000029E-2</c:v>
                </c:pt>
                <c:pt idx="46">
                  <c:v>3.400000000000003E-2</c:v>
                </c:pt>
                <c:pt idx="47">
                  <c:v>3.5000000000000031E-2</c:v>
                </c:pt>
                <c:pt idx="48">
                  <c:v>3.5000000000000031E-2</c:v>
                </c:pt>
                <c:pt idx="49">
                  <c:v>3.6000000000000032E-2</c:v>
                </c:pt>
                <c:pt idx="50">
                  <c:v>3.7000000000000033E-2</c:v>
                </c:pt>
                <c:pt idx="51">
                  <c:v>3.8000000000000034E-2</c:v>
                </c:pt>
                <c:pt idx="52">
                  <c:v>3.9000000000000035E-2</c:v>
                </c:pt>
                <c:pt idx="53">
                  <c:v>4.0000000000000036E-2</c:v>
                </c:pt>
                <c:pt idx="54">
                  <c:v>4.1000000000000036E-2</c:v>
                </c:pt>
                <c:pt idx="55">
                  <c:v>4.1000000000000036E-2</c:v>
                </c:pt>
                <c:pt idx="56">
                  <c:v>4.2000000000000037E-2</c:v>
                </c:pt>
                <c:pt idx="57">
                  <c:v>4.3000000000000038E-2</c:v>
                </c:pt>
                <c:pt idx="58">
                  <c:v>4.4000000000000039E-2</c:v>
                </c:pt>
                <c:pt idx="59">
                  <c:v>4.500000000000004E-2</c:v>
                </c:pt>
                <c:pt idx="60">
                  <c:v>4.6000000000000041E-2</c:v>
                </c:pt>
                <c:pt idx="61">
                  <c:v>4.7000000000000042E-2</c:v>
                </c:pt>
                <c:pt idx="62">
                  <c:v>4.8000000000000043E-2</c:v>
                </c:pt>
                <c:pt idx="63">
                  <c:v>4.8000000000000043E-2</c:v>
                </c:pt>
                <c:pt idx="64">
                  <c:v>4.9000000000000044E-2</c:v>
                </c:pt>
                <c:pt idx="65">
                  <c:v>5.0000000000000044E-2</c:v>
                </c:pt>
                <c:pt idx="66">
                  <c:v>5.1000000000000045E-2</c:v>
                </c:pt>
                <c:pt idx="67">
                  <c:v>5.2000000000000046E-2</c:v>
                </c:pt>
                <c:pt idx="68">
                  <c:v>5.3000000000000047E-2</c:v>
                </c:pt>
                <c:pt idx="69">
                  <c:v>5.4000000000000048E-2</c:v>
                </c:pt>
                <c:pt idx="70">
                  <c:v>5.4000000000000048E-2</c:v>
                </c:pt>
                <c:pt idx="71">
                  <c:v>5.5000000000000049E-2</c:v>
                </c:pt>
                <c:pt idx="72">
                  <c:v>5.600000000000005E-2</c:v>
                </c:pt>
                <c:pt idx="73">
                  <c:v>5.7000000000000051E-2</c:v>
                </c:pt>
                <c:pt idx="74">
                  <c:v>5.8000000000000052E-2</c:v>
                </c:pt>
                <c:pt idx="75">
                  <c:v>5.9000000000000052E-2</c:v>
                </c:pt>
                <c:pt idx="76">
                  <c:v>6.0000000000000053E-2</c:v>
                </c:pt>
                <c:pt idx="77">
                  <c:v>6.1000000000000054E-2</c:v>
                </c:pt>
                <c:pt idx="78">
                  <c:v>6.1000000000000054E-2</c:v>
                </c:pt>
                <c:pt idx="79">
                  <c:v>6.2000000000000055E-2</c:v>
                </c:pt>
                <c:pt idx="80">
                  <c:v>6.2999999999999945E-2</c:v>
                </c:pt>
                <c:pt idx="81">
                  <c:v>6.3999999999999946E-2</c:v>
                </c:pt>
                <c:pt idx="82">
                  <c:v>6.4999999999999947E-2</c:v>
                </c:pt>
                <c:pt idx="83">
                  <c:v>6.5999999999999948E-2</c:v>
                </c:pt>
                <c:pt idx="84">
                  <c:v>6.6999999999999948E-2</c:v>
                </c:pt>
                <c:pt idx="85">
                  <c:v>6.6999999999999948E-2</c:v>
                </c:pt>
                <c:pt idx="86">
                  <c:v>6.7999999999999949E-2</c:v>
                </c:pt>
                <c:pt idx="87">
                  <c:v>6.899999999999995E-2</c:v>
                </c:pt>
                <c:pt idx="88">
                  <c:v>6.9999999999999951E-2</c:v>
                </c:pt>
                <c:pt idx="89">
                  <c:v>7.0999999999999952E-2</c:v>
                </c:pt>
                <c:pt idx="90">
                  <c:v>7.1999999999999953E-2</c:v>
                </c:pt>
                <c:pt idx="91">
                  <c:v>7.2999999999999954E-2</c:v>
                </c:pt>
                <c:pt idx="92">
                  <c:v>7.2999999999999954E-2</c:v>
                </c:pt>
                <c:pt idx="93">
                  <c:v>7.3999999999999955E-2</c:v>
                </c:pt>
                <c:pt idx="94">
                  <c:v>7.4999999999999956E-2</c:v>
                </c:pt>
                <c:pt idx="95">
                  <c:v>7.5999999999999956E-2</c:v>
                </c:pt>
                <c:pt idx="96">
                  <c:v>7.6999999999999957E-2</c:v>
                </c:pt>
                <c:pt idx="97">
                  <c:v>7.7999999999999958E-2</c:v>
                </c:pt>
                <c:pt idx="98">
                  <c:v>7.8999999999999959E-2</c:v>
                </c:pt>
                <c:pt idx="99">
                  <c:v>7.999999999999996E-2</c:v>
                </c:pt>
                <c:pt idx="100">
                  <c:v>7.999999999999996E-2</c:v>
                </c:pt>
                <c:pt idx="101">
                  <c:v>8.0999999999999961E-2</c:v>
                </c:pt>
                <c:pt idx="102">
                  <c:v>8.1999999999999962E-2</c:v>
                </c:pt>
                <c:pt idx="103">
                  <c:v>8.2999999999999963E-2</c:v>
                </c:pt>
                <c:pt idx="104">
                  <c:v>8.3999999999999964E-2</c:v>
                </c:pt>
                <c:pt idx="105">
                  <c:v>8.4999999999999964E-2</c:v>
                </c:pt>
                <c:pt idx="106">
                  <c:v>8.5999999999999965E-2</c:v>
                </c:pt>
                <c:pt idx="107">
                  <c:v>8.5999999999999965E-2</c:v>
                </c:pt>
                <c:pt idx="108">
                  <c:v>8.6999999999999966E-2</c:v>
                </c:pt>
                <c:pt idx="109">
                  <c:v>8.7999999999999967E-2</c:v>
                </c:pt>
                <c:pt idx="110">
                  <c:v>8.8999999999999968E-2</c:v>
                </c:pt>
                <c:pt idx="111">
                  <c:v>8.9999999999999969E-2</c:v>
                </c:pt>
                <c:pt idx="112">
                  <c:v>9.099999999999997E-2</c:v>
                </c:pt>
                <c:pt idx="113">
                  <c:v>9.1999999999999971E-2</c:v>
                </c:pt>
                <c:pt idx="114">
                  <c:v>9.1999999999999971E-2</c:v>
                </c:pt>
                <c:pt idx="115">
                  <c:v>9.2999999999999972E-2</c:v>
                </c:pt>
                <c:pt idx="116">
                  <c:v>9.3999999999999972E-2</c:v>
                </c:pt>
                <c:pt idx="117">
                  <c:v>9.4999999999999973E-2</c:v>
                </c:pt>
                <c:pt idx="118">
                  <c:v>9.5999999999999974E-2</c:v>
                </c:pt>
                <c:pt idx="119">
                  <c:v>9.6999999999999975E-2</c:v>
                </c:pt>
                <c:pt idx="120">
                  <c:v>9.7999999999999976E-2</c:v>
                </c:pt>
                <c:pt idx="121">
                  <c:v>9.8999999999999977E-2</c:v>
                </c:pt>
                <c:pt idx="122">
                  <c:v>9.8999999999999977E-2</c:v>
                </c:pt>
                <c:pt idx="123">
                  <c:v>9.9999999999999978E-2</c:v>
                </c:pt>
                <c:pt idx="124">
                  <c:v>0.10099999999999998</c:v>
                </c:pt>
                <c:pt idx="125">
                  <c:v>0.10199999999999998</c:v>
                </c:pt>
                <c:pt idx="126">
                  <c:v>0.10299999999999998</c:v>
                </c:pt>
                <c:pt idx="127">
                  <c:v>0.10399999999999998</c:v>
                </c:pt>
                <c:pt idx="128">
                  <c:v>0.10499999999999998</c:v>
                </c:pt>
                <c:pt idx="129">
                  <c:v>0.10499999999999998</c:v>
                </c:pt>
                <c:pt idx="130">
                  <c:v>0.10599999999999998</c:v>
                </c:pt>
                <c:pt idx="131">
                  <c:v>0.10699999999999998</c:v>
                </c:pt>
                <c:pt idx="132">
                  <c:v>0.10799999999999998</c:v>
                </c:pt>
                <c:pt idx="133">
                  <c:v>0.10899999999999999</c:v>
                </c:pt>
                <c:pt idx="134">
                  <c:v>0.10999999999999999</c:v>
                </c:pt>
                <c:pt idx="135">
                  <c:v>0.11099999999999999</c:v>
                </c:pt>
                <c:pt idx="136">
                  <c:v>0.11099999999999999</c:v>
                </c:pt>
                <c:pt idx="137">
                  <c:v>0.11199999999999999</c:v>
                </c:pt>
                <c:pt idx="138">
                  <c:v>0.11299999999999999</c:v>
                </c:pt>
                <c:pt idx="139">
                  <c:v>0.11399999999999999</c:v>
                </c:pt>
                <c:pt idx="140">
                  <c:v>0.11499999999999999</c:v>
                </c:pt>
                <c:pt idx="141">
                  <c:v>0.11599999999999999</c:v>
                </c:pt>
                <c:pt idx="142">
                  <c:v>0.11699999999999999</c:v>
                </c:pt>
                <c:pt idx="143">
                  <c:v>0.11799999999999999</c:v>
                </c:pt>
                <c:pt idx="144">
                  <c:v>0.11799999999999999</c:v>
                </c:pt>
                <c:pt idx="145">
                  <c:v>0.11899999999999999</c:v>
                </c:pt>
                <c:pt idx="146">
                  <c:v>0.12</c:v>
                </c:pt>
                <c:pt idx="147">
                  <c:v>0.121</c:v>
                </c:pt>
                <c:pt idx="148">
                  <c:v>0.122</c:v>
                </c:pt>
                <c:pt idx="149">
                  <c:v>0.123</c:v>
                </c:pt>
                <c:pt idx="150">
                  <c:v>0.124</c:v>
                </c:pt>
                <c:pt idx="151">
                  <c:v>0.124</c:v>
                </c:pt>
                <c:pt idx="152">
                  <c:v>0.125</c:v>
                </c:pt>
                <c:pt idx="153">
                  <c:v>0.126</c:v>
                </c:pt>
                <c:pt idx="154">
                  <c:v>0.127</c:v>
                </c:pt>
                <c:pt idx="155">
                  <c:v>0.128</c:v>
                </c:pt>
                <c:pt idx="156">
                  <c:v>0.129</c:v>
                </c:pt>
                <c:pt idx="157">
                  <c:v>0.13</c:v>
                </c:pt>
                <c:pt idx="158">
                  <c:v>0.13100000000000001</c:v>
                </c:pt>
                <c:pt idx="159">
                  <c:v>0.13100000000000001</c:v>
                </c:pt>
                <c:pt idx="160">
                  <c:v>0.13200000000000001</c:v>
                </c:pt>
                <c:pt idx="161">
                  <c:v>0.13300000000000001</c:v>
                </c:pt>
                <c:pt idx="162">
                  <c:v>0.13400000000000001</c:v>
                </c:pt>
                <c:pt idx="163">
                  <c:v>0.13500000000000001</c:v>
                </c:pt>
                <c:pt idx="164">
                  <c:v>0.13600000000000001</c:v>
                </c:pt>
                <c:pt idx="165">
                  <c:v>0.13700000000000001</c:v>
                </c:pt>
                <c:pt idx="166">
                  <c:v>0.13700000000000001</c:v>
                </c:pt>
                <c:pt idx="167">
                  <c:v>0.13800000000000001</c:v>
                </c:pt>
                <c:pt idx="168">
                  <c:v>0.13900000000000001</c:v>
                </c:pt>
                <c:pt idx="169">
                  <c:v>0.14000000000000001</c:v>
                </c:pt>
                <c:pt idx="170">
                  <c:v>0.14100000000000001</c:v>
                </c:pt>
                <c:pt idx="171">
                  <c:v>0.14200000000000002</c:v>
                </c:pt>
                <c:pt idx="172">
                  <c:v>0.14300000000000002</c:v>
                </c:pt>
                <c:pt idx="173">
                  <c:v>0.14300000000000002</c:v>
                </c:pt>
                <c:pt idx="174">
                  <c:v>0.14400000000000002</c:v>
                </c:pt>
                <c:pt idx="175">
                  <c:v>0.14500000000000002</c:v>
                </c:pt>
                <c:pt idx="176">
                  <c:v>0.14600000000000002</c:v>
                </c:pt>
                <c:pt idx="177">
                  <c:v>0.14700000000000002</c:v>
                </c:pt>
                <c:pt idx="178">
                  <c:v>0.14800000000000002</c:v>
                </c:pt>
                <c:pt idx="179">
                  <c:v>0.14900000000000002</c:v>
                </c:pt>
                <c:pt idx="180">
                  <c:v>0.15000000000000002</c:v>
                </c:pt>
                <c:pt idx="181">
                  <c:v>0.15000000000000002</c:v>
                </c:pt>
                <c:pt idx="182">
                  <c:v>0.15100000000000002</c:v>
                </c:pt>
                <c:pt idx="183">
                  <c:v>0.15200000000000002</c:v>
                </c:pt>
                <c:pt idx="184">
                  <c:v>0.15300000000000002</c:v>
                </c:pt>
                <c:pt idx="185">
                  <c:v>0.15400000000000003</c:v>
                </c:pt>
                <c:pt idx="186">
                  <c:v>0.15500000000000003</c:v>
                </c:pt>
                <c:pt idx="187">
                  <c:v>0.15600000000000003</c:v>
                </c:pt>
                <c:pt idx="188">
                  <c:v>0.15600000000000003</c:v>
                </c:pt>
                <c:pt idx="189">
                  <c:v>0.15700000000000003</c:v>
                </c:pt>
                <c:pt idx="190">
                  <c:v>0.15800000000000003</c:v>
                </c:pt>
                <c:pt idx="191">
                  <c:v>0.15900000000000003</c:v>
                </c:pt>
                <c:pt idx="192">
                  <c:v>0.16000000000000003</c:v>
                </c:pt>
                <c:pt idx="193">
                  <c:v>0.16100000000000003</c:v>
                </c:pt>
                <c:pt idx="194">
                  <c:v>0.16200000000000003</c:v>
                </c:pt>
                <c:pt idx="195">
                  <c:v>0.16200000000000003</c:v>
                </c:pt>
                <c:pt idx="196">
                  <c:v>0.16300000000000003</c:v>
                </c:pt>
                <c:pt idx="197">
                  <c:v>0.16400000000000003</c:v>
                </c:pt>
                <c:pt idx="198">
                  <c:v>0.16500000000000004</c:v>
                </c:pt>
                <c:pt idx="199">
                  <c:v>0.16600000000000004</c:v>
                </c:pt>
                <c:pt idx="200">
                  <c:v>0.16700000000000004</c:v>
                </c:pt>
                <c:pt idx="201">
                  <c:v>0.16800000000000004</c:v>
                </c:pt>
                <c:pt idx="202">
                  <c:v>0.16900000000000004</c:v>
                </c:pt>
                <c:pt idx="203">
                  <c:v>0.16900000000000004</c:v>
                </c:pt>
                <c:pt idx="204">
                  <c:v>0.17000000000000004</c:v>
                </c:pt>
                <c:pt idx="205">
                  <c:v>0.17100000000000004</c:v>
                </c:pt>
                <c:pt idx="206">
                  <c:v>0.17200000000000004</c:v>
                </c:pt>
                <c:pt idx="207">
                  <c:v>0.17300000000000004</c:v>
                </c:pt>
                <c:pt idx="208">
                  <c:v>0.17400000000000004</c:v>
                </c:pt>
                <c:pt idx="209">
                  <c:v>0.17500000000000004</c:v>
                </c:pt>
                <c:pt idx="210">
                  <c:v>0.17500000000000004</c:v>
                </c:pt>
                <c:pt idx="211">
                  <c:v>0.17600000000000005</c:v>
                </c:pt>
                <c:pt idx="212">
                  <c:v>0.17700000000000005</c:v>
                </c:pt>
                <c:pt idx="213">
                  <c:v>0.17800000000000005</c:v>
                </c:pt>
                <c:pt idx="214">
                  <c:v>0.17900000000000005</c:v>
                </c:pt>
                <c:pt idx="215">
                  <c:v>0.18000000000000005</c:v>
                </c:pt>
                <c:pt idx="216">
                  <c:v>0.18100000000000005</c:v>
                </c:pt>
                <c:pt idx="217">
                  <c:v>0.18200000000000005</c:v>
                </c:pt>
                <c:pt idx="218">
                  <c:v>0.18200000000000005</c:v>
                </c:pt>
                <c:pt idx="219">
                  <c:v>0.18300000000000005</c:v>
                </c:pt>
                <c:pt idx="220">
                  <c:v>0.18400000000000005</c:v>
                </c:pt>
                <c:pt idx="221">
                  <c:v>0.18500000000000005</c:v>
                </c:pt>
                <c:pt idx="222">
                  <c:v>0.18600000000000005</c:v>
                </c:pt>
                <c:pt idx="223">
                  <c:v>0.18700000000000006</c:v>
                </c:pt>
                <c:pt idx="224">
                  <c:v>0.18799999999999994</c:v>
                </c:pt>
                <c:pt idx="225">
                  <c:v>0.18799999999999994</c:v>
                </c:pt>
                <c:pt idx="226">
                  <c:v>0.18899999999999995</c:v>
                </c:pt>
                <c:pt idx="227">
                  <c:v>0.18999999999999995</c:v>
                </c:pt>
                <c:pt idx="228">
                  <c:v>0.19099999999999995</c:v>
                </c:pt>
                <c:pt idx="229">
                  <c:v>0.19199999999999995</c:v>
                </c:pt>
                <c:pt idx="230">
                  <c:v>0.19299999999999995</c:v>
                </c:pt>
                <c:pt idx="231">
                  <c:v>0.19399999999999995</c:v>
                </c:pt>
                <c:pt idx="232">
                  <c:v>0.19399999999999995</c:v>
                </c:pt>
                <c:pt idx="233">
                  <c:v>0.19499999999999995</c:v>
                </c:pt>
                <c:pt idx="234">
                  <c:v>0.19599999999999995</c:v>
                </c:pt>
                <c:pt idx="235">
                  <c:v>0.19699999999999995</c:v>
                </c:pt>
                <c:pt idx="236">
                  <c:v>0.19799999999999995</c:v>
                </c:pt>
                <c:pt idx="237">
                  <c:v>0.19899999999999995</c:v>
                </c:pt>
                <c:pt idx="238">
                  <c:v>0.19999999999999996</c:v>
                </c:pt>
                <c:pt idx="239">
                  <c:v>0.20099999999999996</c:v>
                </c:pt>
                <c:pt idx="240">
                  <c:v>0.20099999999999996</c:v>
                </c:pt>
                <c:pt idx="241">
                  <c:v>0.20199999999999996</c:v>
                </c:pt>
                <c:pt idx="242">
                  <c:v>0.20299999999999996</c:v>
                </c:pt>
                <c:pt idx="243">
                  <c:v>0.20399999999999996</c:v>
                </c:pt>
                <c:pt idx="244">
                  <c:v>0.20499999999999996</c:v>
                </c:pt>
                <c:pt idx="245">
                  <c:v>0.20599999999999996</c:v>
                </c:pt>
                <c:pt idx="246">
                  <c:v>0.20699999999999996</c:v>
                </c:pt>
                <c:pt idx="247">
                  <c:v>0.20699999999999996</c:v>
                </c:pt>
                <c:pt idx="248">
                  <c:v>0.20799999999999996</c:v>
                </c:pt>
                <c:pt idx="249">
                  <c:v>0.20899999999999996</c:v>
                </c:pt>
                <c:pt idx="250">
                  <c:v>0.20999999999999996</c:v>
                </c:pt>
                <c:pt idx="251">
                  <c:v>0.21099999999999997</c:v>
                </c:pt>
                <c:pt idx="252">
                  <c:v>0.21199999999999997</c:v>
                </c:pt>
                <c:pt idx="253">
                  <c:v>0.21299999999999997</c:v>
                </c:pt>
                <c:pt idx="254">
                  <c:v>0.21299999999999997</c:v>
                </c:pt>
                <c:pt idx="255">
                  <c:v>0.21399999999999997</c:v>
                </c:pt>
                <c:pt idx="256">
                  <c:v>0.21499999999999997</c:v>
                </c:pt>
                <c:pt idx="257">
                  <c:v>0.21599999999999997</c:v>
                </c:pt>
                <c:pt idx="258">
                  <c:v>0.21699999999999997</c:v>
                </c:pt>
                <c:pt idx="259">
                  <c:v>0.21799999999999997</c:v>
                </c:pt>
                <c:pt idx="260">
                  <c:v>0.21899999999999997</c:v>
                </c:pt>
                <c:pt idx="261">
                  <c:v>0.21999999999999997</c:v>
                </c:pt>
                <c:pt idx="262">
                  <c:v>0.21999999999999997</c:v>
                </c:pt>
                <c:pt idx="263">
                  <c:v>0.22099999999999997</c:v>
                </c:pt>
                <c:pt idx="264">
                  <c:v>0.22199999999999998</c:v>
                </c:pt>
                <c:pt idx="265">
                  <c:v>0.22299999999999998</c:v>
                </c:pt>
                <c:pt idx="266">
                  <c:v>0.22399999999999998</c:v>
                </c:pt>
                <c:pt idx="267">
                  <c:v>0.22499999999999998</c:v>
                </c:pt>
                <c:pt idx="268">
                  <c:v>0.22599999999999998</c:v>
                </c:pt>
                <c:pt idx="269">
                  <c:v>0.22599999999999998</c:v>
                </c:pt>
                <c:pt idx="270">
                  <c:v>0.22699999999999998</c:v>
                </c:pt>
                <c:pt idx="271">
                  <c:v>0.22799999999999998</c:v>
                </c:pt>
                <c:pt idx="272">
                  <c:v>0.22899999999999998</c:v>
                </c:pt>
                <c:pt idx="273">
                  <c:v>0.22999999999999998</c:v>
                </c:pt>
                <c:pt idx="274">
                  <c:v>0.23099999999999998</c:v>
                </c:pt>
                <c:pt idx="275">
                  <c:v>0.23199999999999998</c:v>
                </c:pt>
                <c:pt idx="276">
                  <c:v>0.23199999999999998</c:v>
                </c:pt>
                <c:pt idx="277">
                  <c:v>0.23299999999999998</c:v>
                </c:pt>
                <c:pt idx="278">
                  <c:v>0.23399999999999999</c:v>
                </c:pt>
                <c:pt idx="279">
                  <c:v>0.23499999999999999</c:v>
                </c:pt>
                <c:pt idx="280">
                  <c:v>0.23599999999999999</c:v>
                </c:pt>
                <c:pt idx="281">
                  <c:v>0.23699999999999999</c:v>
                </c:pt>
                <c:pt idx="282">
                  <c:v>0.23799999999999999</c:v>
                </c:pt>
                <c:pt idx="283">
                  <c:v>0.23899999999999999</c:v>
                </c:pt>
                <c:pt idx="284">
                  <c:v>0.23899999999999999</c:v>
                </c:pt>
                <c:pt idx="285">
                  <c:v>0.24</c:v>
                </c:pt>
                <c:pt idx="286">
                  <c:v>0.24099999999999999</c:v>
                </c:pt>
                <c:pt idx="287">
                  <c:v>0.24199999999999999</c:v>
                </c:pt>
                <c:pt idx="288">
                  <c:v>0.24299999999999999</c:v>
                </c:pt>
                <c:pt idx="289">
                  <c:v>0.24399999999999999</c:v>
                </c:pt>
                <c:pt idx="290">
                  <c:v>0.245</c:v>
                </c:pt>
                <c:pt idx="291">
                  <c:v>0.245</c:v>
                </c:pt>
                <c:pt idx="292">
                  <c:v>0.246</c:v>
                </c:pt>
                <c:pt idx="293">
                  <c:v>0.247</c:v>
                </c:pt>
                <c:pt idx="294">
                  <c:v>0.248</c:v>
                </c:pt>
                <c:pt idx="295">
                  <c:v>0.249</c:v>
                </c:pt>
                <c:pt idx="296">
                  <c:v>0.25</c:v>
                </c:pt>
                <c:pt idx="297">
                  <c:v>0.251</c:v>
                </c:pt>
                <c:pt idx="298">
                  <c:v>0.252</c:v>
                </c:pt>
                <c:pt idx="299">
                  <c:v>0.252</c:v>
                </c:pt>
                <c:pt idx="300">
                  <c:v>0.253</c:v>
                </c:pt>
                <c:pt idx="301">
                  <c:v>0.254</c:v>
                </c:pt>
                <c:pt idx="302">
                  <c:v>0.255</c:v>
                </c:pt>
                <c:pt idx="303">
                  <c:v>0.25600000000000001</c:v>
                </c:pt>
                <c:pt idx="304">
                  <c:v>0.25700000000000001</c:v>
                </c:pt>
                <c:pt idx="305">
                  <c:v>0.25800000000000001</c:v>
                </c:pt>
                <c:pt idx="306">
                  <c:v>0.25800000000000001</c:v>
                </c:pt>
                <c:pt idx="307">
                  <c:v>0.25900000000000001</c:v>
                </c:pt>
                <c:pt idx="308">
                  <c:v>0.26</c:v>
                </c:pt>
                <c:pt idx="309">
                  <c:v>0.26100000000000001</c:v>
                </c:pt>
                <c:pt idx="310">
                  <c:v>0.26200000000000001</c:v>
                </c:pt>
                <c:pt idx="311">
                  <c:v>0.26300000000000001</c:v>
                </c:pt>
                <c:pt idx="312">
                  <c:v>0.26400000000000001</c:v>
                </c:pt>
                <c:pt idx="313">
                  <c:v>0.26400000000000001</c:v>
                </c:pt>
                <c:pt idx="314">
                  <c:v>0.26500000000000001</c:v>
                </c:pt>
                <c:pt idx="315">
                  <c:v>0.26600000000000001</c:v>
                </c:pt>
                <c:pt idx="316">
                  <c:v>0.26700000000000002</c:v>
                </c:pt>
                <c:pt idx="317">
                  <c:v>0.26800000000000002</c:v>
                </c:pt>
                <c:pt idx="318">
                  <c:v>0.26900000000000002</c:v>
                </c:pt>
                <c:pt idx="319">
                  <c:v>0.27</c:v>
                </c:pt>
                <c:pt idx="320">
                  <c:v>0.27100000000000002</c:v>
                </c:pt>
                <c:pt idx="321">
                  <c:v>0.27100000000000002</c:v>
                </c:pt>
                <c:pt idx="322">
                  <c:v>0.27200000000000002</c:v>
                </c:pt>
                <c:pt idx="323">
                  <c:v>0.27300000000000002</c:v>
                </c:pt>
                <c:pt idx="324">
                  <c:v>0.27400000000000002</c:v>
                </c:pt>
                <c:pt idx="325">
                  <c:v>0.27500000000000002</c:v>
                </c:pt>
                <c:pt idx="326">
                  <c:v>0.27600000000000002</c:v>
                </c:pt>
                <c:pt idx="327">
                  <c:v>0.27700000000000002</c:v>
                </c:pt>
                <c:pt idx="328">
                  <c:v>0.27700000000000002</c:v>
                </c:pt>
                <c:pt idx="329">
                  <c:v>0.27800000000000002</c:v>
                </c:pt>
                <c:pt idx="330">
                  <c:v>0.27900000000000003</c:v>
                </c:pt>
                <c:pt idx="331">
                  <c:v>0.28000000000000003</c:v>
                </c:pt>
                <c:pt idx="332">
                  <c:v>0.28100000000000003</c:v>
                </c:pt>
                <c:pt idx="333">
                  <c:v>0.28200000000000003</c:v>
                </c:pt>
                <c:pt idx="334">
                  <c:v>0.28300000000000003</c:v>
                </c:pt>
                <c:pt idx="335">
                  <c:v>0.28300000000000003</c:v>
                </c:pt>
                <c:pt idx="336">
                  <c:v>0.28400000000000003</c:v>
                </c:pt>
                <c:pt idx="337">
                  <c:v>0.28500000000000003</c:v>
                </c:pt>
                <c:pt idx="338">
                  <c:v>0.28600000000000003</c:v>
                </c:pt>
                <c:pt idx="339">
                  <c:v>0.28700000000000003</c:v>
                </c:pt>
                <c:pt idx="340">
                  <c:v>0.28800000000000003</c:v>
                </c:pt>
                <c:pt idx="341">
                  <c:v>0.28900000000000003</c:v>
                </c:pt>
                <c:pt idx="342">
                  <c:v>0.29000000000000004</c:v>
                </c:pt>
                <c:pt idx="343">
                  <c:v>0.29000000000000004</c:v>
                </c:pt>
                <c:pt idx="344">
                  <c:v>0.29100000000000004</c:v>
                </c:pt>
                <c:pt idx="345">
                  <c:v>0.29200000000000004</c:v>
                </c:pt>
                <c:pt idx="346">
                  <c:v>0.29300000000000004</c:v>
                </c:pt>
                <c:pt idx="347">
                  <c:v>0.29400000000000004</c:v>
                </c:pt>
                <c:pt idx="348">
                  <c:v>0.29500000000000004</c:v>
                </c:pt>
                <c:pt idx="349">
                  <c:v>0.29600000000000004</c:v>
                </c:pt>
                <c:pt idx="350">
                  <c:v>0.29600000000000004</c:v>
                </c:pt>
                <c:pt idx="351">
                  <c:v>0.29700000000000004</c:v>
                </c:pt>
                <c:pt idx="352">
                  <c:v>0.29800000000000004</c:v>
                </c:pt>
                <c:pt idx="353">
                  <c:v>0.29900000000000004</c:v>
                </c:pt>
                <c:pt idx="354">
                  <c:v>0.30000000000000004</c:v>
                </c:pt>
                <c:pt idx="355">
                  <c:v>0.30100000000000005</c:v>
                </c:pt>
                <c:pt idx="356">
                  <c:v>0.30200000000000005</c:v>
                </c:pt>
                <c:pt idx="357">
                  <c:v>0.30300000000000005</c:v>
                </c:pt>
                <c:pt idx="358">
                  <c:v>0.30300000000000005</c:v>
                </c:pt>
                <c:pt idx="359">
                  <c:v>0.30400000000000005</c:v>
                </c:pt>
                <c:pt idx="360">
                  <c:v>0.30500000000000005</c:v>
                </c:pt>
                <c:pt idx="361">
                  <c:v>0.30600000000000005</c:v>
                </c:pt>
                <c:pt idx="362">
                  <c:v>0.30700000000000005</c:v>
                </c:pt>
                <c:pt idx="363">
                  <c:v>0.30800000000000005</c:v>
                </c:pt>
                <c:pt idx="364">
                  <c:v>0.30900000000000005</c:v>
                </c:pt>
                <c:pt idx="365">
                  <c:v>0.30900000000000005</c:v>
                </c:pt>
                <c:pt idx="366">
                  <c:v>0.31000000000000005</c:v>
                </c:pt>
                <c:pt idx="367">
                  <c:v>0.31100000000000005</c:v>
                </c:pt>
                <c:pt idx="368">
                  <c:v>0.31200000000000006</c:v>
                </c:pt>
                <c:pt idx="369">
                  <c:v>0.31299999999999994</c:v>
                </c:pt>
                <c:pt idx="370">
                  <c:v>0.31399999999999995</c:v>
                </c:pt>
                <c:pt idx="371">
                  <c:v>0.31499999999999995</c:v>
                </c:pt>
                <c:pt idx="372">
                  <c:v>0.31499999999999995</c:v>
                </c:pt>
                <c:pt idx="373">
                  <c:v>0.31599999999999995</c:v>
                </c:pt>
                <c:pt idx="374">
                  <c:v>0.31699999999999995</c:v>
                </c:pt>
                <c:pt idx="375">
                  <c:v>0.31799999999999995</c:v>
                </c:pt>
                <c:pt idx="376">
                  <c:v>0.31899999999999995</c:v>
                </c:pt>
                <c:pt idx="377">
                  <c:v>0.31999999999999995</c:v>
                </c:pt>
                <c:pt idx="378">
                  <c:v>0.32099999999999995</c:v>
                </c:pt>
                <c:pt idx="379">
                  <c:v>0.32199999999999995</c:v>
                </c:pt>
                <c:pt idx="380">
                  <c:v>0.32199999999999995</c:v>
                </c:pt>
                <c:pt idx="381">
                  <c:v>0.32299999999999995</c:v>
                </c:pt>
                <c:pt idx="382">
                  <c:v>0.32399999999999995</c:v>
                </c:pt>
                <c:pt idx="383">
                  <c:v>0.32499999999999996</c:v>
                </c:pt>
                <c:pt idx="384">
                  <c:v>0.32599999999999996</c:v>
                </c:pt>
                <c:pt idx="385">
                  <c:v>0.32699999999999996</c:v>
                </c:pt>
                <c:pt idx="386">
                  <c:v>0.32799999999999996</c:v>
                </c:pt>
                <c:pt idx="387">
                  <c:v>0.32799999999999996</c:v>
                </c:pt>
                <c:pt idx="388">
                  <c:v>0.32899999999999996</c:v>
                </c:pt>
                <c:pt idx="389">
                  <c:v>0.32999999999999996</c:v>
                </c:pt>
                <c:pt idx="390">
                  <c:v>0.33099999999999996</c:v>
                </c:pt>
                <c:pt idx="391">
                  <c:v>0.33199999999999996</c:v>
                </c:pt>
                <c:pt idx="392">
                  <c:v>0.33299999999999996</c:v>
                </c:pt>
                <c:pt idx="393">
                  <c:v>0.33399999999999996</c:v>
                </c:pt>
                <c:pt idx="394">
                  <c:v>0.33399999999999996</c:v>
                </c:pt>
                <c:pt idx="395">
                  <c:v>0.33499999999999996</c:v>
                </c:pt>
                <c:pt idx="396">
                  <c:v>0.33599999999999997</c:v>
                </c:pt>
                <c:pt idx="397">
                  <c:v>0.33699999999999997</c:v>
                </c:pt>
                <c:pt idx="398">
                  <c:v>0.33799999999999997</c:v>
                </c:pt>
                <c:pt idx="399">
                  <c:v>0.33899999999999997</c:v>
                </c:pt>
                <c:pt idx="400">
                  <c:v>0.33999999999999997</c:v>
                </c:pt>
                <c:pt idx="401">
                  <c:v>0.34099999999999997</c:v>
                </c:pt>
                <c:pt idx="402">
                  <c:v>0.34099999999999997</c:v>
                </c:pt>
                <c:pt idx="403">
                  <c:v>0.34199999999999997</c:v>
                </c:pt>
                <c:pt idx="404">
                  <c:v>0.34299999999999997</c:v>
                </c:pt>
                <c:pt idx="405">
                  <c:v>0.34399999999999997</c:v>
                </c:pt>
                <c:pt idx="406">
                  <c:v>0.34499999999999997</c:v>
                </c:pt>
                <c:pt idx="407">
                  <c:v>0.34599999999999997</c:v>
                </c:pt>
                <c:pt idx="408">
                  <c:v>0.34699999999999998</c:v>
                </c:pt>
                <c:pt idx="409">
                  <c:v>0.34699999999999998</c:v>
                </c:pt>
                <c:pt idx="410">
                  <c:v>0.34799999999999998</c:v>
                </c:pt>
                <c:pt idx="411">
                  <c:v>0.34899999999999998</c:v>
                </c:pt>
                <c:pt idx="412">
                  <c:v>0.35</c:v>
                </c:pt>
                <c:pt idx="413">
                  <c:v>0.35099999999999998</c:v>
                </c:pt>
                <c:pt idx="414">
                  <c:v>0.35199999999999998</c:v>
                </c:pt>
                <c:pt idx="415">
                  <c:v>0.35299999999999998</c:v>
                </c:pt>
                <c:pt idx="416">
                  <c:v>0.35399999999999998</c:v>
                </c:pt>
                <c:pt idx="417">
                  <c:v>0.35399999999999998</c:v>
                </c:pt>
                <c:pt idx="418">
                  <c:v>0.35499999999999998</c:v>
                </c:pt>
                <c:pt idx="419">
                  <c:v>0.35599999999999998</c:v>
                </c:pt>
                <c:pt idx="420">
                  <c:v>0.35699999999999998</c:v>
                </c:pt>
                <c:pt idx="421">
                  <c:v>0.35799999999999998</c:v>
                </c:pt>
                <c:pt idx="422">
                  <c:v>0.35899999999999999</c:v>
                </c:pt>
                <c:pt idx="423">
                  <c:v>0.36</c:v>
                </c:pt>
                <c:pt idx="424">
                  <c:v>0.36</c:v>
                </c:pt>
                <c:pt idx="425">
                  <c:v>0.36099999999999999</c:v>
                </c:pt>
                <c:pt idx="426">
                  <c:v>0.36199999999999999</c:v>
                </c:pt>
                <c:pt idx="427">
                  <c:v>0.36299999999999999</c:v>
                </c:pt>
                <c:pt idx="428">
                  <c:v>0.36399999999999999</c:v>
                </c:pt>
                <c:pt idx="429">
                  <c:v>0.36499999999999999</c:v>
                </c:pt>
                <c:pt idx="430">
                  <c:v>0.36599999999999999</c:v>
                </c:pt>
                <c:pt idx="431">
                  <c:v>0.36599999999999999</c:v>
                </c:pt>
                <c:pt idx="432">
                  <c:v>0.36699999999999999</c:v>
                </c:pt>
                <c:pt idx="433">
                  <c:v>0.36799999999999999</c:v>
                </c:pt>
                <c:pt idx="434">
                  <c:v>0.36899999999999999</c:v>
                </c:pt>
                <c:pt idx="435">
                  <c:v>0.37</c:v>
                </c:pt>
                <c:pt idx="436">
                  <c:v>0.371</c:v>
                </c:pt>
                <c:pt idx="437">
                  <c:v>0.372</c:v>
                </c:pt>
                <c:pt idx="438">
                  <c:v>0.373</c:v>
                </c:pt>
                <c:pt idx="439">
                  <c:v>0.373</c:v>
                </c:pt>
                <c:pt idx="440">
                  <c:v>0.374</c:v>
                </c:pt>
                <c:pt idx="441">
                  <c:v>0.375</c:v>
                </c:pt>
                <c:pt idx="442">
                  <c:v>0.376</c:v>
                </c:pt>
                <c:pt idx="443">
                  <c:v>0.377</c:v>
                </c:pt>
                <c:pt idx="444">
                  <c:v>0.378</c:v>
                </c:pt>
                <c:pt idx="445">
                  <c:v>0.379</c:v>
                </c:pt>
                <c:pt idx="446">
                  <c:v>0.379</c:v>
                </c:pt>
                <c:pt idx="447">
                  <c:v>0.38</c:v>
                </c:pt>
                <c:pt idx="448">
                  <c:v>0.38100000000000001</c:v>
                </c:pt>
                <c:pt idx="449">
                  <c:v>0.38200000000000001</c:v>
                </c:pt>
                <c:pt idx="450">
                  <c:v>0.38300000000000001</c:v>
                </c:pt>
                <c:pt idx="451">
                  <c:v>0.38400000000000001</c:v>
                </c:pt>
                <c:pt idx="452">
                  <c:v>0.38500000000000001</c:v>
                </c:pt>
                <c:pt idx="453">
                  <c:v>0.38500000000000001</c:v>
                </c:pt>
                <c:pt idx="454">
                  <c:v>0.38600000000000001</c:v>
                </c:pt>
                <c:pt idx="455">
                  <c:v>0.38700000000000001</c:v>
                </c:pt>
                <c:pt idx="456">
                  <c:v>0.38800000000000001</c:v>
                </c:pt>
                <c:pt idx="457">
                  <c:v>0.38900000000000001</c:v>
                </c:pt>
                <c:pt idx="458">
                  <c:v>0.39</c:v>
                </c:pt>
                <c:pt idx="459">
                  <c:v>0.39100000000000001</c:v>
                </c:pt>
                <c:pt idx="460">
                  <c:v>0.39200000000000002</c:v>
                </c:pt>
                <c:pt idx="461">
                  <c:v>0.39200000000000002</c:v>
                </c:pt>
                <c:pt idx="462">
                  <c:v>0.39300000000000002</c:v>
                </c:pt>
                <c:pt idx="463">
                  <c:v>0.39400000000000002</c:v>
                </c:pt>
                <c:pt idx="464">
                  <c:v>0.39500000000000002</c:v>
                </c:pt>
                <c:pt idx="465">
                  <c:v>0.39600000000000002</c:v>
                </c:pt>
                <c:pt idx="466">
                  <c:v>0.39700000000000002</c:v>
                </c:pt>
                <c:pt idx="467">
                  <c:v>0.39800000000000002</c:v>
                </c:pt>
                <c:pt idx="468">
                  <c:v>0.39800000000000002</c:v>
                </c:pt>
                <c:pt idx="469">
                  <c:v>0.39900000000000002</c:v>
                </c:pt>
                <c:pt idx="470">
                  <c:v>0.4</c:v>
                </c:pt>
                <c:pt idx="471">
                  <c:v>0.40100000000000002</c:v>
                </c:pt>
                <c:pt idx="472">
                  <c:v>0.40200000000000002</c:v>
                </c:pt>
                <c:pt idx="473">
                  <c:v>0.40300000000000002</c:v>
                </c:pt>
                <c:pt idx="474">
                  <c:v>0.40400000000000003</c:v>
                </c:pt>
                <c:pt idx="475">
                  <c:v>0.40400000000000003</c:v>
                </c:pt>
                <c:pt idx="476">
                  <c:v>0.40500000000000003</c:v>
                </c:pt>
                <c:pt idx="477">
                  <c:v>0.40600000000000003</c:v>
                </c:pt>
                <c:pt idx="478">
                  <c:v>0.40700000000000003</c:v>
                </c:pt>
                <c:pt idx="479">
                  <c:v>0.40800000000000003</c:v>
                </c:pt>
                <c:pt idx="480">
                  <c:v>0.40900000000000003</c:v>
                </c:pt>
                <c:pt idx="481">
                  <c:v>0.41000000000000003</c:v>
                </c:pt>
                <c:pt idx="482">
                  <c:v>0.41100000000000003</c:v>
                </c:pt>
                <c:pt idx="483">
                  <c:v>0.41100000000000003</c:v>
                </c:pt>
                <c:pt idx="484">
                  <c:v>0.41200000000000003</c:v>
                </c:pt>
                <c:pt idx="485">
                  <c:v>0.41300000000000003</c:v>
                </c:pt>
                <c:pt idx="486">
                  <c:v>0.41400000000000003</c:v>
                </c:pt>
                <c:pt idx="487">
                  <c:v>0.41500000000000004</c:v>
                </c:pt>
                <c:pt idx="488">
                  <c:v>0.41600000000000004</c:v>
                </c:pt>
                <c:pt idx="489">
                  <c:v>0.41700000000000004</c:v>
                </c:pt>
                <c:pt idx="490">
                  <c:v>0.41700000000000004</c:v>
                </c:pt>
                <c:pt idx="491">
                  <c:v>0.41800000000000004</c:v>
                </c:pt>
                <c:pt idx="492">
                  <c:v>0.41900000000000004</c:v>
                </c:pt>
                <c:pt idx="493">
                  <c:v>0.42000000000000004</c:v>
                </c:pt>
                <c:pt idx="494">
                  <c:v>0.42100000000000004</c:v>
                </c:pt>
                <c:pt idx="495">
                  <c:v>0.42200000000000004</c:v>
                </c:pt>
                <c:pt idx="496">
                  <c:v>0.42300000000000004</c:v>
                </c:pt>
                <c:pt idx="497">
                  <c:v>0.42400000000000004</c:v>
                </c:pt>
                <c:pt idx="498">
                  <c:v>0.42400000000000004</c:v>
                </c:pt>
                <c:pt idx="499">
                  <c:v>0.42500000000000004</c:v>
                </c:pt>
                <c:pt idx="500">
                  <c:v>0.42600000000000005</c:v>
                </c:pt>
                <c:pt idx="501">
                  <c:v>0.42700000000000005</c:v>
                </c:pt>
                <c:pt idx="502">
                  <c:v>0.42800000000000005</c:v>
                </c:pt>
                <c:pt idx="503">
                  <c:v>0.42900000000000005</c:v>
                </c:pt>
                <c:pt idx="504">
                  <c:v>0.43000000000000005</c:v>
                </c:pt>
                <c:pt idx="505">
                  <c:v>0.43000000000000005</c:v>
                </c:pt>
                <c:pt idx="506">
                  <c:v>0.43100000000000005</c:v>
                </c:pt>
                <c:pt idx="507">
                  <c:v>0.43200000000000005</c:v>
                </c:pt>
                <c:pt idx="508">
                  <c:v>0.43300000000000005</c:v>
                </c:pt>
                <c:pt idx="509">
                  <c:v>0.43400000000000005</c:v>
                </c:pt>
                <c:pt idx="510">
                  <c:v>0.43500000000000005</c:v>
                </c:pt>
                <c:pt idx="511">
                  <c:v>0.43600000000000005</c:v>
                </c:pt>
                <c:pt idx="512">
                  <c:v>0.43600000000000005</c:v>
                </c:pt>
                <c:pt idx="513">
                  <c:v>0.43700000000000006</c:v>
                </c:pt>
                <c:pt idx="514">
                  <c:v>0.43799999999999994</c:v>
                </c:pt>
                <c:pt idx="515">
                  <c:v>0.43899999999999995</c:v>
                </c:pt>
                <c:pt idx="516">
                  <c:v>0.43999999999999995</c:v>
                </c:pt>
                <c:pt idx="517">
                  <c:v>0.44099999999999995</c:v>
                </c:pt>
                <c:pt idx="518">
                  <c:v>0.44199999999999995</c:v>
                </c:pt>
                <c:pt idx="519">
                  <c:v>0.44299999999999995</c:v>
                </c:pt>
                <c:pt idx="520">
                  <c:v>0.44299999999999995</c:v>
                </c:pt>
                <c:pt idx="521">
                  <c:v>0.44399999999999995</c:v>
                </c:pt>
                <c:pt idx="522">
                  <c:v>0.44499999999999995</c:v>
                </c:pt>
                <c:pt idx="523">
                  <c:v>0.44599999999999995</c:v>
                </c:pt>
                <c:pt idx="524">
                  <c:v>0.44699999999999995</c:v>
                </c:pt>
                <c:pt idx="525">
                  <c:v>0.44799999999999995</c:v>
                </c:pt>
                <c:pt idx="526">
                  <c:v>0.44899999999999995</c:v>
                </c:pt>
                <c:pt idx="527">
                  <c:v>0.44899999999999995</c:v>
                </c:pt>
                <c:pt idx="528">
                  <c:v>0.44999999999999996</c:v>
                </c:pt>
                <c:pt idx="529">
                  <c:v>0.45099999999999996</c:v>
                </c:pt>
                <c:pt idx="530">
                  <c:v>0.45199999999999996</c:v>
                </c:pt>
                <c:pt idx="531">
                  <c:v>0.45299999999999996</c:v>
                </c:pt>
                <c:pt idx="532">
                  <c:v>0.45399999999999996</c:v>
                </c:pt>
                <c:pt idx="533">
                  <c:v>0.45499999999999996</c:v>
                </c:pt>
                <c:pt idx="534">
                  <c:v>0.45499999999999996</c:v>
                </c:pt>
                <c:pt idx="535">
                  <c:v>0.45599999999999996</c:v>
                </c:pt>
                <c:pt idx="536">
                  <c:v>0.45699999999999996</c:v>
                </c:pt>
                <c:pt idx="537">
                  <c:v>0.45799999999999996</c:v>
                </c:pt>
                <c:pt idx="538">
                  <c:v>0.45899999999999996</c:v>
                </c:pt>
                <c:pt idx="539">
                  <c:v>0.45999999999999996</c:v>
                </c:pt>
                <c:pt idx="540">
                  <c:v>0.46099999999999997</c:v>
                </c:pt>
                <c:pt idx="541">
                  <c:v>0.46199999999999997</c:v>
                </c:pt>
                <c:pt idx="542">
                  <c:v>0.46199999999999997</c:v>
                </c:pt>
                <c:pt idx="543">
                  <c:v>0.46299999999999997</c:v>
                </c:pt>
                <c:pt idx="544">
                  <c:v>0.46399999999999997</c:v>
                </c:pt>
                <c:pt idx="545">
                  <c:v>0.46499999999999997</c:v>
                </c:pt>
                <c:pt idx="546">
                  <c:v>0.46599999999999997</c:v>
                </c:pt>
                <c:pt idx="547">
                  <c:v>0.46699999999999997</c:v>
                </c:pt>
                <c:pt idx="548">
                  <c:v>0.46799999999999997</c:v>
                </c:pt>
                <c:pt idx="549">
                  <c:v>0.46799999999999997</c:v>
                </c:pt>
                <c:pt idx="550">
                  <c:v>0.46899999999999997</c:v>
                </c:pt>
                <c:pt idx="551">
                  <c:v>0.47</c:v>
                </c:pt>
                <c:pt idx="552">
                  <c:v>0.47099999999999997</c:v>
                </c:pt>
                <c:pt idx="553">
                  <c:v>0.47199999999999998</c:v>
                </c:pt>
                <c:pt idx="554">
                  <c:v>0.47299999999999998</c:v>
                </c:pt>
                <c:pt idx="555">
                  <c:v>0.47399999999999998</c:v>
                </c:pt>
                <c:pt idx="556">
                  <c:v>0.47499999999999998</c:v>
                </c:pt>
                <c:pt idx="557">
                  <c:v>0.47499999999999998</c:v>
                </c:pt>
                <c:pt idx="558">
                  <c:v>0.47599999999999998</c:v>
                </c:pt>
                <c:pt idx="559">
                  <c:v>0.47699999999999998</c:v>
                </c:pt>
                <c:pt idx="560">
                  <c:v>0.47799999999999998</c:v>
                </c:pt>
                <c:pt idx="561">
                  <c:v>0.47899999999999998</c:v>
                </c:pt>
                <c:pt idx="562">
                  <c:v>0.48</c:v>
                </c:pt>
                <c:pt idx="563">
                  <c:v>0.48099999999999998</c:v>
                </c:pt>
                <c:pt idx="564">
                  <c:v>0.48099999999999998</c:v>
                </c:pt>
                <c:pt idx="565">
                  <c:v>0.48199999999999998</c:v>
                </c:pt>
                <c:pt idx="566">
                  <c:v>0.48299999999999998</c:v>
                </c:pt>
                <c:pt idx="567">
                  <c:v>0.48399999999999999</c:v>
                </c:pt>
                <c:pt idx="568">
                  <c:v>0.48499999999999999</c:v>
                </c:pt>
                <c:pt idx="569">
                  <c:v>0.48599999999999999</c:v>
                </c:pt>
                <c:pt idx="570">
                  <c:v>0.48699999999999999</c:v>
                </c:pt>
                <c:pt idx="571">
                  <c:v>0.48699999999999999</c:v>
                </c:pt>
                <c:pt idx="572">
                  <c:v>0.48799999999999999</c:v>
                </c:pt>
                <c:pt idx="573">
                  <c:v>0.48899999999999999</c:v>
                </c:pt>
                <c:pt idx="574">
                  <c:v>0.49</c:v>
                </c:pt>
                <c:pt idx="575">
                  <c:v>0.49099999999999999</c:v>
                </c:pt>
                <c:pt idx="576">
                  <c:v>0.49199999999999999</c:v>
                </c:pt>
                <c:pt idx="577">
                  <c:v>0.49299999999999999</c:v>
                </c:pt>
                <c:pt idx="578">
                  <c:v>0.49399999999999999</c:v>
                </c:pt>
                <c:pt idx="579">
                  <c:v>0.49399999999999999</c:v>
                </c:pt>
                <c:pt idx="580">
                  <c:v>0.495</c:v>
                </c:pt>
                <c:pt idx="581">
                  <c:v>0.496</c:v>
                </c:pt>
                <c:pt idx="582">
                  <c:v>0.497</c:v>
                </c:pt>
                <c:pt idx="583">
                  <c:v>0.498</c:v>
                </c:pt>
                <c:pt idx="584">
                  <c:v>0.499</c:v>
                </c:pt>
                <c:pt idx="585">
                  <c:v>0.5</c:v>
                </c:pt>
                <c:pt idx="586">
                  <c:v>0.5</c:v>
                </c:pt>
                <c:pt idx="587">
                  <c:v>0.501</c:v>
                </c:pt>
                <c:pt idx="588">
                  <c:v>0.502</c:v>
                </c:pt>
                <c:pt idx="589">
                  <c:v>0.503</c:v>
                </c:pt>
                <c:pt idx="590">
                  <c:v>0.504</c:v>
                </c:pt>
                <c:pt idx="591">
                  <c:v>0.505</c:v>
                </c:pt>
                <c:pt idx="592">
                  <c:v>0.50600000000000001</c:v>
                </c:pt>
                <c:pt idx="593">
                  <c:v>0.50600000000000001</c:v>
                </c:pt>
                <c:pt idx="594">
                  <c:v>0.50700000000000001</c:v>
                </c:pt>
                <c:pt idx="595">
                  <c:v>0.50800000000000001</c:v>
                </c:pt>
                <c:pt idx="596">
                  <c:v>0.50900000000000001</c:v>
                </c:pt>
                <c:pt idx="597">
                  <c:v>0.51</c:v>
                </c:pt>
                <c:pt idx="598">
                  <c:v>0.51100000000000001</c:v>
                </c:pt>
                <c:pt idx="599">
                  <c:v>0.51200000000000001</c:v>
                </c:pt>
                <c:pt idx="600">
                  <c:v>0.51300000000000001</c:v>
                </c:pt>
                <c:pt idx="601">
                  <c:v>0.51300000000000001</c:v>
                </c:pt>
                <c:pt idx="602">
                  <c:v>0.51400000000000001</c:v>
                </c:pt>
                <c:pt idx="603">
                  <c:v>0.51500000000000001</c:v>
                </c:pt>
                <c:pt idx="604">
                  <c:v>0.51600000000000001</c:v>
                </c:pt>
                <c:pt idx="605">
                  <c:v>0.51700000000000002</c:v>
                </c:pt>
                <c:pt idx="606">
                  <c:v>0.51800000000000002</c:v>
                </c:pt>
                <c:pt idx="607">
                  <c:v>0.51900000000000002</c:v>
                </c:pt>
                <c:pt idx="608">
                  <c:v>0.51900000000000002</c:v>
                </c:pt>
                <c:pt idx="609">
                  <c:v>0.52</c:v>
                </c:pt>
                <c:pt idx="610">
                  <c:v>0.52100000000000002</c:v>
                </c:pt>
                <c:pt idx="611">
                  <c:v>0.52200000000000002</c:v>
                </c:pt>
                <c:pt idx="612">
                  <c:v>0.52300000000000002</c:v>
                </c:pt>
                <c:pt idx="613">
                  <c:v>0.52400000000000002</c:v>
                </c:pt>
                <c:pt idx="614">
                  <c:v>0.52500000000000002</c:v>
                </c:pt>
                <c:pt idx="615">
                  <c:v>0.52500000000000002</c:v>
                </c:pt>
                <c:pt idx="616">
                  <c:v>0.52600000000000002</c:v>
                </c:pt>
                <c:pt idx="617">
                  <c:v>0.52700000000000002</c:v>
                </c:pt>
                <c:pt idx="618">
                  <c:v>0.52800000000000002</c:v>
                </c:pt>
                <c:pt idx="619">
                  <c:v>0.52900000000000003</c:v>
                </c:pt>
                <c:pt idx="620">
                  <c:v>0.53</c:v>
                </c:pt>
                <c:pt idx="621">
                  <c:v>0.53100000000000003</c:v>
                </c:pt>
                <c:pt idx="622">
                  <c:v>0.53200000000000003</c:v>
                </c:pt>
                <c:pt idx="623">
                  <c:v>0.53200000000000003</c:v>
                </c:pt>
                <c:pt idx="624">
                  <c:v>0.53299999999999992</c:v>
                </c:pt>
                <c:pt idx="625">
                  <c:v>0.53400000000000003</c:v>
                </c:pt>
                <c:pt idx="626">
                  <c:v>0.53499999999999992</c:v>
                </c:pt>
                <c:pt idx="627">
                  <c:v>0.53600000000000003</c:v>
                </c:pt>
                <c:pt idx="628">
                  <c:v>0.53699999999999992</c:v>
                </c:pt>
                <c:pt idx="629">
                  <c:v>0.53800000000000003</c:v>
                </c:pt>
                <c:pt idx="630">
                  <c:v>0.53800000000000003</c:v>
                </c:pt>
                <c:pt idx="631">
                  <c:v>0.53899999999999992</c:v>
                </c:pt>
                <c:pt idx="632">
                  <c:v>0.54</c:v>
                </c:pt>
                <c:pt idx="633">
                  <c:v>0.54099999999999993</c:v>
                </c:pt>
                <c:pt idx="634">
                  <c:v>0.54200000000000004</c:v>
                </c:pt>
                <c:pt idx="635">
                  <c:v>0.54299999999999993</c:v>
                </c:pt>
                <c:pt idx="636">
                  <c:v>0.54400000000000004</c:v>
                </c:pt>
                <c:pt idx="637">
                  <c:v>0.54499999999999993</c:v>
                </c:pt>
                <c:pt idx="638">
                  <c:v>0.54499999999999993</c:v>
                </c:pt>
                <c:pt idx="639">
                  <c:v>0.54600000000000004</c:v>
                </c:pt>
                <c:pt idx="640">
                  <c:v>0.54699999999999993</c:v>
                </c:pt>
                <c:pt idx="641">
                  <c:v>0.54800000000000004</c:v>
                </c:pt>
                <c:pt idx="642">
                  <c:v>0.54899999999999993</c:v>
                </c:pt>
                <c:pt idx="643">
                  <c:v>0.55000000000000004</c:v>
                </c:pt>
                <c:pt idx="644">
                  <c:v>0.55099999999999993</c:v>
                </c:pt>
                <c:pt idx="645">
                  <c:v>0.55099999999999993</c:v>
                </c:pt>
                <c:pt idx="646">
                  <c:v>0.55200000000000005</c:v>
                </c:pt>
                <c:pt idx="647">
                  <c:v>0.55299999999999994</c:v>
                </c:pt>
                <c:pt idx="648">
                  <c:v>0.55400000000000005</c:v>
                </c:pt>
                <c:pt idx="649">
                  <c:v>0.55499999999999994</c:v>
                </c:pt>
                <c:pt idx="650">
                  <c:v>0.55600000000000005</c:v>
                </c:pt>
                <c:pt idx="651">
                  <c:v>0.55699999999999994</c:v>
                </c:pt>
                <c:pt idx="652">
                  <c:v>0.55699999999999994</c:v>
                </c:pt>
                <c:pt idx="653">
                  <c:v>0.55800000000000005</c:v>
                </c:pt>
                <c:pt idx="654">
                  <c:v>0.55899999999999994</c:v>
                </c:pt>
                <c:pt idx="655">
                  <c:v>0.56000000000000005</c:v>
                </c:pt>
                <c:pt idx="656">
                  <c:v>0.56099999999999994</c:v>
                </c:pt>
                <c:pt idx="657">
                  <c:v>0.56200000000000006</c:v>
                </c:pt>
                <c:pt idx="658">
                  <c:v>0.56299999999999994</c:v>
                </c:pt>
                <c:pt idx="659">
                  <c:v>0.56400000000000006</c:v>
                </c:pt>
                <c:pt idx="660">
                  <c:v>0.56400000000000006</c:v>
                </c:pt>
                <c:pt idx="661">
                  <c:v>0.56499999999999995</c:v>
                </c:pt>
                <c:pt idx="662">
                  <c:v>0.56600000000000006</c:v>
                </c:pt>
                <c:pt idx="663">
                  <c:v>0.56699999999999995</c:v>
                </c:pt>
                <c:pt idx="664">
                  <c:v>0.56800000000000006</c:v>
                </c:pt>
                <c:pt idx="665">
                  <c:v>0.56899999999999995</c:v>
                </c:pt>
                <c:pt idx="666">
                  <c:v>0.57000000000000006</c:v>
                </c:pt>
                <c:pt idx="667">
                  <c:v>0.57000000000000006</c:v>
                </c:pt>
                <c:pt idx="668">
                  <c:v>0.57099999999999995</c:v>
                </c:pt>
                <c:pt idx="669">
                  <c:v>0.57200000000000006</c:v>
                </c:pt>
                <c:pt idx="670">
                  <c:v>0.57299999999999995</c:v>
                </c:pt>
                <c:pt idx="671">
                  <c:v>0.57400000000000007</c:v>
                </c:pt>
                <c:pt idx="672">
                  <c:v>0.57499999999999996</c:v>
                </c:pt>
                <c:pt idx="673">
                  <c:v>0.57600000000000007</c:v>
                </c:pt>
                <c:pt idx="674">
                  <c:v>0.57600000000000007</c:v>
                </c:pt>
                <c:pt idx="675">
                  <c:v>0.57699999999999996</c:v>
                </c:pt>
                <c:pt idx="676">
                  <c:v>0.57800000000000007</c:v>
                </c:pt>
                <c:pt idx="677">
                  <c:v>0.57899999999999996</c:v>
                </c:pt>
                <c:pt idx="678">
                  <c:v>0.58000000000000007</c:v>
                </c:pt>
                <c:pt idx="679">
                  <c:v>0.58099999999999996</c:v>
                </c:pt>
                <c:pt idx="680">
                  <c:v>0.58200000000000007</c:v>
                </c:pt>
                <c:pt idx="681">
                  <c:v>0.58299999999999996</c:v>
                </c:pt>
                <c:pt idx="682">
                  <c:v>0.58299999999999996</c:v>
                </c:pt>
                <c:pt idx="683">
                  <c:v>0.58400000000000007</c:v>
                </c:pt>
                <c:pt idx="684">
                  <c:v>0.58499999999999996</c:v>
                </c:pt>
                <c:pt idx="685">
                  <c:v>0.58600000000000008</c:v>
                </c:pt>
                <c:pt idx="686">
                  <c:v>0.58699999999999997</c:v>
                </c:pt>
                <c:pt idx="687">
                  <c:v>0.58800000000000008</c:v>
                </c:pt>
                <c:pt idx="688">
                  <c:v>0.58899999999999997</c:v>
                </c:pt>
                <c:pt idx="689">
                  <c:v>0.58899999999999997</c:v>
                </c:pt>
                <c:pt idx="690">
                  <c:v>0.59000000000000008</c:v>
                </c:pt>
                <c:pt idx="691">
                  <c:v>0.59099999999999997</c:v>
                </c:pt>
                <c:pt idx="692">
                  <c:v>0.59200000000000008</c:v>
                </c:pt>
                <c:pt idx="693">
                  <c:v>0.59299999999999997</c:v>
                </c:pt>
                <c:pt idx="694">
                  <c:v>0.59399999999999997</c:v>
                </c:pt>
                <c:pt idx="695">
                  <c:v>0.59499999999999997</c:v>
                </c:pt>
                <c:pt idx="696">
                  <c:v>0.59599999999999997</c:v>
                </c:pt>
                <c:pt idx="697">
                  <c:v>0.59599999999999997</c:v>
                </c:pt>
                <c:pt idx="698">
                  <c:v>0.59699999999999998</c:v>
                </c:pt>
                <c:pt idx="699">
                  <c:v>0.59799999999999998</c:v>
                </c:pt>
                <c:pt idx="700">
                  <c:v>0.59899999999999998</c:v>
                </c:pt>
                <c:pt idx="701">
                  <c:v>0.6</c:v>
                </c:pt>
                <c:pt idx="702">
                  <c:v>0.60099999999999998</c:v>
                </c:pt>
                <c:pt idx="703">
                  <c:v>0.60199999999999998</c:v>
                </c:pt>
                <c:pt idx="704">
                  <c:v>0.60199999999999998</c:v>
                </c:pt>
                <c:pt idx="705">
                  <c:v>0.60299999999999998</c:v>
                </c:pt>
                <c:pt idx="706">
                  <c:v>0.60399999999999998</c:v>
                </c:pt>
                <c:pt idx="707">
                  <c:v>0.60499999999999998</c:v>
                </c:pt>
                <c:pt idx="708">
                  <c:v>0.60599999999999998</c:v>
                </c:pt>
                <c:pt idx="709">
                  <c:v>0.60699999999999998</c:v>
                </c:pt>
                <c:pt idx="710">
                  <c:v>0.60799999999999998</c:v>
                </c:pt>
                <c:pt idx="711">
                  <c:v>0.60799999999999998</c:v>
                </c:pt>
                <c:pt idx="712">
                  <c:v>0.60899999999999999</c:v>
                </c:pt>
                <c:pt idx="713">
                  <c:v>0.61</c:v>
                </c:pt>
                <c:pt idx="714">
                  <c:v>0.61099999999999999</c:v>
                </c:pt>
                <c:pt idx="715">
                  <c:v>0.61199999999999999</c:v>
                </c:pt>
                <c:pt idx="716">
                  <c:v>0.61299999999999999</c:v>
                </c:pt>
                <c:pt idx="717">
                  <c:v>0.61399999999999999</c:v>
                </c:pt>
                <c:pt idx="718">
                  <c:v>0.61499999999999999</c:v>
                </c:pt>
                <c:pt idx="719">
                  <c:v>0.61499999999999999</c:v>
                </c:pt>
                <c:pt idx="720">
                  <c:v>0.61599999999999999</c:v>
                </c:pt>
                <c:pt idx="721">
                  <c:v>0.61699999999999999</c:v>
                </c:pt>
                <c:pt idx="722">
                  <c:v>0.61799999999999999</c:v>
                </c:pt>
                <c:pt idx="723">
                  <c:v>0.61899999999999999</c:v>
                </c:pt>
                <c:pt idx="724">
                  <c:v>0.62</c:v>
                </c:pt>
                <c:pt idx="725">
                  <c:v>0.621</c:v>
                </c:pt>
                <c:pt idx="726">
                  <c:v>0.621</c:v>
                </c:pt>
                <c:pt idx="727">
                  <c:v>0.622</c:v>
                </c:pt>
                <c:pt idx="728">
                  <c:v>0.623</c:v>
                </c:pt>
                <c:pt idx="729">
                  <c:v>0.624</c:v>
                </c:pt>
                <c:pt idx="730">
                  <c:v>0.625</c:v>
                </c:pt>
                <c:pt idx="731">
                  <c:v>0.626</c:v>
                </c:pt>
                <c:pt idx="732">
                  <c:v>0.627</c:v>
                </c:pt>
                <c:pt idx="733">
                  <c:v>0.627</c:v>
                </c:pt>
                <c:pt idx="734">
                  <c:v>0.628</c:v>
                </c:pt>
                <c:pt idx="735">
                  <c:v>0.629</c:v>
                </c:pt>
                <c:pt idx="736">
                  <c:v>0.63</c:v>
                </c:pt>
                <c:pt idx="737">
                  <c:v>0.63100000000000001</c:v>
                </c:pt>
                <c:pt idx="738">
                  <c:v>0.63200000000000001</c:v>
                </c:pt>
                <c:pt idx="739">
                  <c:v>0.63300000000000001</c:v>
                </c:pt>
                <c:pt idx="740">
                  <c:v>0.63400000000000001</c:v>
                </c:pt>
                <c:pt idx="741">
                  <c:v>0.63400000000000001</c:v>
                </c:pt>
                <c:pt idx="742">
                  <c:v>0.63500000000000001</c:v>
                </c:pt>
                <c:pt idx="743">
                  <c:v>0.63600000000000001</c:v>
                </c:pt>
                <c:pt idx="744">
                  <c:v>0.63700000000000001</c:v>
                </c:pt>
                <c:pt idx="745">
                  <c:v>0.63800000000000001</c:v>
                </c:pt>
                <c:pt idx="746">
                  <c:v>0.63900000000000001</c:v>
                </c:pt>
                <c:pt idx="747">
                  <c:v>0.64</c:v>
                </c:pt>
                <c:pt idx="748">
                  <c:v>0.64</c:v>
                </c:pt>
                <c:pt idx="749">
                  <c:v>0.64100000000000001</c:v>
                </c:pt>
                <c:pt idx="750">
                  <c:v>0.64200000000000002</c:v>
                </c:pt>
                <c:pt idx="751">
                  <c:v>0.64300000000000002</c:v>
                </c:pt>
                <c:pt idx="752">
                  <c:v>0.64400000000000002</c:v>
                </c:pt>
                <c:pt idx="753">
                  <c:v>0.64500000000000002</c:v>
                </c:pt>
                <c:pt idx="754">
                  <c:v>0.64600000000000002</c:v>
                </c:pt>
                <c:pt idx="755">
                  <c:v>0.64600000000000002</c:v>
                </c:pt>
                <c:pt idx="756">
                  <c:v>0.64700000000000002</c:v>
                </c:pt>
                <c:pt idx="757">
                  <c:v>0.64800000000000002</c:v>
                </c:pt>
                <c:pt idx="758">
                  <c:v>0.64900000000000002</c:v>
                </c:pt>
                <c:pt idx="759">
                  <c:v>0.65</c:v>
                </c:pt>
                <c:pt idx="760">
                  <c:v>0.65100000000000002</c:v>
                </c:pt>
                <c:pt idx="761">
                  <c:v>0.65200000000000002</c:v>
                </c:pt>
                <c:pt idx="762">
                  <c:v>0.65300000000000002</c:v>
                </c:pt>
                <c:pt idx="763">
                  <c:v>0.65300000000000002</c:v>
                </c:pt>
                <c:pt idx="764">
                  <c:v>0.65400000000000003</c:v>
                </c:pt>
                <c:pt idx="765">
                  <c:v>0.65500000000000003</c:v>
                </c:pt>
                <c:pt idx="766">
                  <c:v>0.65600000000000003</c:v>
                </c:pt>
                <c:pt idx="767">
                  <c:v>0.65700000000000003</c:v>
                </c:pt>
                <c:pt idx="768">
                  <c:v>0.65799999999999992</c:v>
                </c:pt>
                <c:pt idx="769">
                  <c:v>0.65900000000000003</c:v>
                </c:pt>
                <c:pt idx="770">
                  <c:v>0.65900000000000003</c:v>
                </c:pt>
                <c:pt idx="771">
                  <c:v>0.65999999999999992</c:v>
                </c:pt>
                <c:pt idx="772">
                  <c:v>0.66100000000000003</c:v>
                </c:pt>
                <c:pt idx="773">
                  <c:v>0.66199999999999992</c:v>
                </c:pt>
                <c:pt idx="774">
                  <c:v>0.66300000000000003</c:v>
                </c:pt>
                <c:pt idx="775">
                  <c:v>0.66399999999999992</c:v>
                </c:pt>
                <c:pt idx="776">
                  <c:v>0.66500000000000004</c:v>
                </c:pt>
                <c:pt idx="777">
                  <c:v>0.66599999999999993</c:v>
                </c:pt>
                <c:pt idx="778">
                  <c:v>0.66599999999999993</c:v>
                </c:pt>
                <c:pt idx="779">
                  <c:v>0.66700000000000004</c:v>
                </c:pt>
                <c:pt idx="780">
                  <c:v>0.66799999999999993</c:v>
                </c:pt>
                <c:pt idx="781">
                  <c:v>0.66900000000000004</c:v>
                </c:pt>
                <c:pt idx="782">
                  <c:v>0.66999999999999993</c:v>
                </c:pt>
                <c:pt idx="783">
                  <c:v>0.67100000000000004</c:v>
                </c:pt>
                <c:pt idx="784">
                  <c:v>0.67199999999999993</c:v>
                </c:pt>
                <c:pt idx="785">
                  <c:v>0.67199999999999993</c:v>
                </c:pt>
                <c:pt idx="786">
                  <c:v>0.67300000000000004</c:v>
                </c:pt>
                <c:pt idx="787">
                  <c:v>0.67399999999999993</c:v>
                </c:pt>
                <c:pt idx="788">
                  <c:v>0.67500000000000004</c:v>
                </c:pt>
                <c:pt idx="789">
                  <c:v>0.67599999999999993</c:v>
                </c:pt>
                <c:pt idx="790">
                  <c:v>0.67700000000000005</c:v>
                </c:pt>
                <c:pt idx="791">
                  <c:v>0.67799999999999994</c:v>
                </c:pt>
                <c:pt idx="792">
                  <c:v>0.67799999999999994</c:v>
                </c:pt>
                <c:pt idx="793">
                  <c:v>0.67900000000000005</c:v>
                </c:pt>
                <c:pt idx="794">
                  <c:v>0.67999999999999994</c:v>
                </c:pt>
                <c:pt idx="795">
                  <c:v>0.68100000000000005</c:v>
                </c:pt>
                <c:pt idx="796">
                  <c:v>0.68199999999999994</c:v>
                </c:pt>
                <c:pt idx="797">
                  <c:v>0.68300000000000005</c:v>
                </c:pt>
                <c:pt idx="798">
                  <c:v>0.68399999999999994</c:v>
                </c:pt>
                <c:pt idx="799">
                  <c:v>0.68500000000000005</c:v>
                </c:pt>
                <c:pt idx="800">
                  <c:v>0.68500000000000005</c:v>
                </c:pt>
                <c:pt idx="801">
                  <c:v>0.68599999999999994</c:v>
                </c:pt>
                <c:pt idx="802">
                  <c:v>0.68700000000000006</c:v>
                </c:pt>
                <c:pt idx="803">
                  <c:v>0.68799999999999994</c:v>
                </c:pt>
                <c:pt idx="804">
                  <c:v>0.68900000000000006</c:v>
                </c:pt>
                <c:pt idx="805">
                  <c:v>0.69</c:v>
                </c:pt>
                <c:pt idx="806">
                  <c:v>0.69100000000000006</c:v>
                </c:pt>
                <c:pt idx="807">
                  <c:v>0.69100000000000006</c:v>
                </c:pt>
                <c:pt idx="808">
                  <c:v>0.69199999999999995</c:v>
                </c:pt>
                <c:pt idx="809">
                  <c:v>0.69300000000000006</c:v>
                </c:pt>
                <c:pt idx="810">
                  <c:v>0.69399999999999995</c:v>
                </c:pt>
                <c:pt idx="811">
                  <c:v>0.69500000000000006</c:v>
                </c:pt>
                <c:pt idx="812">
                  <c:v>0.69599999999999995</c:v>
                </c:pt>
                <c:pt idx="813">
                  <c:v>0.69700000000000006</c:v>
                </c:pt>
                <c:pt idx="814">
                  <c:v>0.69700000000000006</c:v>
                </c:pt>
                <c:pt idx="815">
                  <c:v>0.69799999999999995</c:v>
                </c:pt>
                <c:pt idx="816">
                  <c:v>0.69900000000000007</c:v>
                </c:pt>
                <c:pt idx="817">
                  <c:v>0.7</c:v>
                </c:pt>
                <c:pt idx="818">
                  <c:v>0.70100000000000007</c:v>
                </c:pt>
                <c:pt idx="819">
                  <c:v>0.70199999999999996</c:v>
                </c:pt>
                <c:pt idx="820">
                  <c:v>0.70300000000000007</c:v>
                </c:pt>
                <c:pt idx="821">
                  <c:v>0.70399999999999996</c:v>
                </c:pt>
                <c:pt idx="822">
                  <c:v>0.70399999999999996</c:v>
                </c:pt>
                <c:pt idx="823">
                  <c:v>0.70500000000000007</c:v>
                </c:pt>
                <c:pt idx="824">
                  <c:v>0.70599999999999996</c:v>
                </c:pt>
                <c:pt idx="825">
                  <c:v>0.70700000000000007</c:v>
                </c:pt>
                <c:pt idx="826">
                  <c:v>0.70799999999999996</c:v>
                </c:pt>
                <c:pt idx="827">
                  <c:v>0.70900000000000007</c:v>
                </c:pt>
                <c:pt idx="828">
                  <c:v>0.71</c:v>
                </c:pt>
                <c:pt idx="829">
                  <c:v>0.71</c:v>
                </c:pt>
                <c:pt idx="830">
                  <c:v>0.71100000000000008</c:v>
                </c:pt>
                <c:pt idx="831">
                  <c:v>0.71199999999999997</c:v>
                </c:pt>
                <c:pt idx="832">
                  <c:v>0.71300000000000008</c:v>
                </c:pt>
                <c:pt idx="833">
                  <c:v>0.71399999999999997</c:v>
                </c:pt>
                <c:pt idx="834">
                  <c:v>0.71500000000000008</c:v>
                </c:pt>
                <c:pt idx="835">
                  <c:v>0.71599999999999997</c:v>
                </c:pt>
                <c:pt idx="836">
                  <c:v>0.71700000000000008</c:v>
                </c:pt>
                <c:pt idx="837">
                  <c:v>0.71700000000000008</c:v>
                </c:pt>
                <c:pt idx="838">
                  <c:v>0.71799999999999997</c:v>
                </c:pt>
                <c:pt idx="839">
                  <c:v>0.71899999999999997</c:v>
                </c:pt>
                <c:pt idx="840">
                  <c:v>0.72</c:v>
                </c:pt>
                <c:pt idx="841">
                  <c:v>0.72099999999999997</c:v>
                </c:pt>
                <c:pt idx="842">
                  <c:v>0.72199999999999998</c:v>
                </c:pt>
                <c:pt idx="843">
                  <c:v>0.72299999999999998</c:v>
                </c:pt>
                <c:pt idx="844">
                  <c:v>0.72299999999999998</c:v>
                </c:pt>
                <c:pt idx="845">
                  <c:v>0.72399999999999998</c:v>
                </c:pt>
                <c:pt idx="846">
                  <c:v>0.72499999999999998</c:v>
                </c:pt>
                <c:pt idx="847">
                  <c:v>0.72599999999999998</c:v>
                </c:pt>
                <c:pt idx="848">
                  <c:v>0.72699999999999998</c:v>
                </c:pt>
                <c:pt idx="849">
                  <c:v>0.72799999999999998</c:v>
                </c:pt>
                <c:pt idx="850">
                  <c:v>0.72899999999999998</c:v>
                </c:pt>
                <c:pt idx="851">
                  <c:v>0.72899999999999998</c:v>
                </c:pt>
                <c:pt idx="852">
                  <c:v>0.73</c:v>
                </c:pt>
                <c:pt idx="853">
                  <c:v>0.73099999999999998</c:v>
                </c:pt>
                <c:pt idx="854">
                  <c:v>0.73199999999999998</c:v>
                </c:pt>
                <c:pt idx="855">
                  <c:v>0.73299999999999998</c:v>
                </c:pt>
                <c:pt idx="856">
                  <c:v>0.73399999999999999</c:v>
                </c:pt>
                <c:pt idx="857">
                  <c:v>0.73499999999999999</c:v>
                </c:pt>
                <c:pt idx="858">
                  <c:v>0.73599999999999999</c:v>
                </c:pt>
                <c:pt idx="859">
                  <c:v>0.73599999999999999</c:v>
                </c:pt>
                <c:pt idx="860">
                  <c:v>0.73699999999999999</c:v>
                </c:pt>
                <c:pt idx="861">
                  <c:v>0.73799999999999999</c:v>
                </c:pt>
                <c:pt idx="862">
                  <c:v>0.73899999999999999</c:v>
                </c:pt>
                <c:pt idx="863">
                  <c:v>0.74</c:v>
                </c:pt>
                <c:pt idx="864">
                  <c:v>0.74099999999999999</c:v>
                </c:pt>
                <c:pt idx="865">
                  <c:v>0.74199999999999999</c:v>
                </c:pt>
                <c:pt idx="866">
                  <c:v>0.74199999999999999</c:v>
                </c:pt>
                <c:pt idx="867">
                  <c:v>0.74299999999999999</c:v>
                </c:pt>
                <c:pt idx="868">
                  <c:v>0.74399999999999999</c:v>
                </c:pt>
                <c:pt idx="869">
                  <c:v>0.745</c:v>
                </c:pt>
                <c:pt idx="870">
                  <c:v>0.746</c:v>
                </c:pt>
                <c:pt idx="871">
                  <c:v>0.747</c:v>
                </c:pt>
                <c:pt idx="872">
                  <c:v>0.748</c:v>
                </c:pt>
                <c:pt idx="873">
                  <c:v>0.748</c:v>
                </c:pt>
                <c:pt idx="874">
                  <c:v>0.749</c:v>
                </c:pt>
                <c:pt idx="875">
                  <c:v>0.75</c:v>
                </c:pt>
                <c:pt idx="876">
                  <c:v>0.751</c:v>
                </c:pt>
                <c:pt idx="877">
                  <c:v>0.752</c:v>
                </c:pt>
                <c:pt idx="878">
                  <c:v>0.753</c:v>
                </c:pt>
                <c:pt idx="879">
                  <c:v>0.754</c:v>
                </c:pt>
                <c:pt idx="880">
                  <c:v>0.755</c:v>
                </c:pt>
                <c:pt idx="881">
                  <c:v>0.755</c:v>
                </c:pt>
                <c:pt idx="882">
                  <c:v>0.75600000000000001</c:v>
                </c:pt>
                <c:pt idx="883">
                  <c:v>0.75700000000000001</c:v>
                </c:pt>
                <c:pt idx="884">
                  <c:v>0.75800000000000001</c:v>
                </c:pt>
                <c:pt idx="885">
                  <c:v>0.75900000000000001</c:v>
                </c:pt>
                <c:pt idx="886">
                  <c:v>0.76</c:v>
                </c:pt>
                <c:pt idx="887">
                  <c:v>0.76100000000000001</c:v>
                </c:pt>
                <c:pt idx="888">
                  <c:v>0.76100000000000001</c:v>
                </c:pt>
                <c:pt idx="889">
                  <c:v>0.76200000000000001</c:v>
                </c:pt>
                <c:pt idx="890">
                  <c:v>0.76300000000000001</c:v>
                </c:pt>
                <c:pt idx="891">
                  <c:v>0.76400000000000001</c:v>
                </c:pt>
                <c:pt idx="892">
                  <c:v>0.76500000000000001</c:v>
                </c:pt>
                <c:pt idx="893">
                  <c:v>0.76600000000000001</c:v>
                </c:pt>
                <c:pt idx="894">
                  <c:v>0.76700000000000002</c:v>
                </c:pt>
                <c:pt idx="895">
                  <c:v>0.76800000000000002</c:v>
                </c:pt>
                <c:pt idx="896">
                  <c:v>0.76800000000000002</c:v>
                </c:pt>
                <c:pt idx="897">
                  <c:v>0.76900000000000002</c:v>
                </c:pt>
                <c:pt idx="898">
                  <c:v>0.77</c:v>
                </c:pt>
                <c:pt idx="899">
                  <c:v>0.77100000000000002</c:v>
                </c:pt>
                <c:pt idx="900">
                  <c:v>0.77200000000000002</c:v>
                </c:pt>
                <c:pt idx="901">
                  <c:v>0.77300000000000002</c:v>
                </c:pt>
                <c:pt idx="902">
                  <c:v>0.77400000000000002</c:v>
                </c:pt>
                <c:pt idx="903">
                  <c:v>0.77400000000000002</c:v>
                </c:pt>
                <c:pt idx="904">
                  <c:v>0.77500000000000002</c:v>
                </c:pt>
                <c:pt idx="905">
                  <c:v>0.77600000000000002</c:v>
                </c:pt>
                <c:pt idx="906">
                  <c:v>0.77700000000000002</c:v>
                </c:pt>
                <c:pt idx="907">
                  <c:v>0.77800000000000002</c:v>
                </c:pt>
                <c:pt idx="908">
                  <c:v>0.77900000000000003</c:v>
                </c:pt>
                <c:pt idx="909">
                  <c:v>0.78</c:v>
                </c:pt>
                <c:pt idx="910">
                  <c:v>0.78</c:v>
                </c:pt>
                <c:pt idx="911">
                  <c:v>0.78100000000000003</c:v>
                </c:pt>
                <c:pt idx="912">
                  <c:v>0.78200000000000003</c:v>
                </c:pt>
                <c:pt idx="913">
                  <c:v>0.78300000000000003</c:v>
                </c:pt>
                <c:pt idx="914">
                  <c:v>0.78400000000000003</c:v>
                </c:pt>
                <c:pt idx="915">
                  <c:v>0.78500000000000003</c:v>
                </c:pt>
                <c:pt idx="916">
                  <c:v>0.78600000000000003</c:v>
                </c:pt>
                <c:pt idx="917">
                  <c:v>0.78700000000000003</c:v>
                </c:pt>
                <c:pt idx="918">
                  <c:v>0.78700000000000003</c:v>
                </c:pt>
                <c:pt idx="919">
                  <c:v>0.78800000000000003</c:v>
                </c:pt>
                <c:pt idx="920">
                  <c:v>0.78900000000000003</c:v>
                </c:pt>
                <c:pt idx="921">
                  <c:v>0.79</c:v>
                </c:pt>
                <c:pt idx="922">
                  <c:v>0.79100000000000004</c:v>
                </c:pt>
                <c:pt idx="923">
                  <c:v>0.79200000000000004</c:v>
                </c:pt>
                <c:pt idx="924">
                  <c:v>0.79300000000000004</c:v>
                </c:pt>
                <c:pt idx="925">
                  <c:v>0.79300000000000004</c:v>
                </c:pt>
                <c:pt idx="926">
                  <c:v>0.79400000000000004</c:v>
                </c:pt>
                <c:pt idx="927">
                  <c:v>0.79500000000000004</c:v>
                </c:pt>
                <c:pt idx="928">
                  <c:v>0.79600000000000004</c:v>
                </c:pt>
                <c:pt idx="929">
                  <c:v>0.79699999999999993</c:v>
                </c:pt>
                <c:pt idx="930">
                  <c:v>0.79800000000000004</c:v>
                </c:pt>
                <c:pt idx="931">
                  <c:v>0.79899999999999993</c:v>
                </c:pt>
                <c:pt idx="932">
                  <c:v>0.79899999999999993</c:v>
                </c:pt>
                <c:pt idx="933">
                  <c:v>0.8</c:v>
                </c:pt>
                <c:pt idx="934">
                  <c:v>0.80099999999999993</c:v>
                </c:pt>
                <c:pt idx="935">
                  <c:v>0.80200000000000005</c:v>
                </c:pt>
                <c:pt idx="936">
                  <c:v>0.80299999999999994</c:v>
                </c:pt>
                <c:pt idx="937">
                  <c:v>0.80400000000000005</c:v>
                </c:pt>
                <c:pt idx="938">
                  <c:v>0.80499999999999994</c:v>
                </c:pt>
                <c:pt idx="939">
                  <c:v>0.80600000000000005</c:v>
                </c:pt>
                <c:pt idx="940">
                  <c:v>0.80600000000000005</c:v>
                </c:pt>
                <c:pt idx="941">
                  <c:v>0.80699999999999994</c:v>
                </c:pt>
                <c:pt idx="942">
                  <c:v>0.80800000000000005</c:v>
                </c:pt>
                <c:pt idx="943">
                  <c:v>0.80899999999999994</c:v>
                </c:pt>
                <c:pt idx="944">
                  <c:v>0.81</c:v>
                </c:pt>
                <c:pt idx="945">
                  <c:v>0.81099999999999994</c:v>
                </c:pt>
                <c:pt idx="946">
                  <c:v>0.81200000000000006</c:v>
                </c:pt>
                <c:pt idx="947">
                  <c:v>0.81200000000000006</c:v>
                </c:pt>
                <c:pt idx="948">
                  <c:v>0.81299999999999994</c:v>
                </c:pt>
                <c:pt idx="949">
                  <c:v>0.81400000000000006</c:v>
                </c:pt>
                <c:pt idx="950">
                  <c:v>0.81499999999999995</c:v>
                </c:pt>
                <c:pt idx="951">
                  <c:v>0.81600000000000006</c:v>
                </c:pt>
                <c:pt idx="952">
                  <c:v>0.81699999999999995</c:v>
                </c:pt>
                <c:pt idx="953">
                  <c:v>0.81800000000000006</c:v>
                </c:pt>
                <c:pt idx="954">
                  <c:v>0.81800000000000006</c:v>
                </c:pt>
                <c:pt idx="955">
                  <c:v>0.81899999999999995</c:v>
                </c:pt>
                <c:pt idx="956">
                  <c:v>0.82000000000000006</c:v>
                </c:pt>
                <c:pt idx="957">
                  <c:v>0.82099999999999995</c:v>
                </c:pt>
                <c:pt idx="958">
                  <c:v>0.82200000000000006</c:v>
                </c:pt>
                <c:pt idx="959">
                  <c:v>0.82299999999999995</c:v>
                </c:pt>
                <c:pt idx="960">
                  <c:v>0.82400000000000007</c:v>
                </c:pt>
                <c:pt idx="961">
                  <c:v>0.82499999999999996</c:v>
                </c:pt>
                <c:pt idx="962">
                  <c:v>0.82499999999999996</c:v>
                </c:pt>
                <c:pt idx="963">
                  <c:v>0.82600000000000007</c:v>
                </c:pt>
                <c:pt idx="964">
                  <c:v>0.82699999999999996</c:v>
                </c:pt>
                <c:pt idx="965">
                  <c:v>0.82800000000000007</c:v>
                </c:pt>
                <c:pt idx="966">
                  <c:v>0.82899999999999996</c:v>
                </c:pt>
                <c:pt idx="967">
                  <c:v>0.83</c:v>
                </c:pt>
                <c:pt idx="968">
                  <c:v>0.83099999999999996</c:v>
                </c:pt>
                <c:pt idx="969">
                  <c:v>0.83099999999999996</c:v>
                </c:pt>
                <c:pt idx="970">
                  <c:v>0.83199999999999996</c:v>
                </c:pt>
                <c:pt idx="971">
                  <c:v>0.83299999999999996</c:v>
                </c:pt>
                <c:pt idx="972">
                  <c:v>0.83399999999999996</c:v>
                </c:pt>
                <c:pt idx="973">
                  <c:v>0.83499999999999996</c:v>
                </c:pt>
                <c:pt idx="974">
                  <c:v>0.83599999999999997</c:v>
                </c:pt>
                <c:pt idx="975">
                  <c:v>0.83699999999999997</c:v>
                </c:pt>
                <c:pt idx="976">
                  <c:v>0.83799999999999997</c:v>
                </c:pt>
                <c:pt idx="977">
                  <c:v>0.83799999999999997</c:v>
                </c:pt>
                <c:pt idx="978">
                  <c:v>0.83899999999999997</c:v>
                </c:pt>
                <c:pt idx="979">
                  <c:v>0.84</c:v>
                </c:pt>
                <c:pt idx="980">
                  <c:v>0.84099999999999997</c:v>
                </c:pt>
                <c:pt idx="981">
                  <c:v>0.84199999999999997</c:v>
                </c:pt>
                <c:pt idx="982">
                  <c:v>0.84299999999999997</c:v>
                </c:pt>
                <c:pt idx="983">
                  <c:v>0.84399999999999997</c:v>
                </c:pt>
                <c:pt idx="984">
                  <c:v>0.84399999999999997</c:v>
                </c:pt>
                <c:pt idx="985">
                  <c:v>0.84499999999999997</c:v>
                </c:pt>
                <c:pt idx="986">
                  <c:v>0.84599999999999997</c:v>
                </c:pt>
                <c:pt idx="987">
                  <c:v>0.84699999999999998</c:v>
                </c:pt>
                <c:pt idx="988">
                  <c:v>0.84799999999999998</c:v>
                </c:pt>
                <c:pt idx="989">
                  <c:v>0.84899999999999998</c:v>
                </c:pt>
                <c:pt idx="990">
                  <c:v>0.85</c:v>
                </c:pt>
                <c:pt idx="991">
                  <c:v>0.85</c:v>
                </c:pt>
                <c:pt idx="992">
                  <c:v>0.85099999999999998</c:v>
                </c:pt>
                <c:pt idx="993">
                  <c:v>0.85199999999999998</c:v>
                </c:pt>
                <c:pt idx="994">
                  <c:v>0.85299999999999998</c:v>
                </c:pt>
                <c:pt idx="995">
                  <c:v>0.85399999999999998</c:v>
                </c:pt>
                <c:pt idx="996">
                  <c:v>0.85499999999999998</c:v>
                </c:pt>
                <c:pt idx="997">
                  <c:v>0.85599999999999998</c:v>
                </c:pt>
                <c:pt idx="998">
                  <c:v>0.85699999999999998</c:v>
                </c:pt>
                <c:pt idx="999">
                  <c:v>0.85699999999999998</c:v>
                </c:pt>
                <c:pt idx="1000">
                  <c:v>0.85799999999999998</c:v>
                </c:pt>
                <c:pt idx="1001">
                  <c:v>0.85899999999999999</c:v>
                </c:pt>
                <c:pt idx="1002">
                  <c:v>0.86</c:v>
                </c:pt>
                <c:pt idx="1003">
                  <c:v>0.86099999999999999</c:v>
                </c:pt>
                <c:pt idx="1004">
                  <c:v>0.86199999999999999</c:v>
                </c:pt>
                <c:pt idx="1005">
                  <c:v>0.86299999999999999</c:v>
                </c:pt>
                <c:pt idx="1006">
                  <c:v>0.86299999999999999</c:v>
                </c:pt>
                <c:pt idx="1007">
                  <c:v>0.86399999999999999</c:v>
                </c:pt>
                <c:pt idx="1008">
                  <c:v>0.86499999999999999</c:v>
                </c:pt>
                <c:pt idx="1009">
                  <c:v>0.86599999999999999</c:v>
                </c:pt>
                <c:pt idx="1010">
                  <c:v>0.86699999999999999</c:v>
                </c:pt>
                <c:pt idx="1011">
                  <c:v>0.86799999999999999</c:v>
                </c:pt>
                <c:pt idx="1012">
                  <c:v>0.86899999999999999</c:v>
                </c:pt>
                <c:pt idx="1013">
                  <c:v>0.86899999999999999</c:v>
                </c:pt>
                <c:pt idx="1014">
                  <c:v>0.87</c:v>
                </c:pt>
                <c:pt idx="1015">
                  <c:v>0.871</c:v>
                </c:pt>
                <c:pt idx="1016">
                  <c:v>0.872</c:v>
                </c:pt>
                <c:pt idx="1017">
                  <c:v>0.873</c:v>
                </c:pt>
                <c:pt idx="1018">
                  <c:v>0.874</c:v>
                </c:pt>
                <c:pt idx="1019">
                  <c:v>0.875</c:v>
                </c:pt>
                <c:pt idx="1020">
                  <c:v>0.876</c:v>
                </c:pt>
                <c:pt idx="1021">
                  <c:v>0.876</c:v>
                </c:pt>
                <c:pt idx="1022">
                  <c:v>0.877</c:v>
                </c:pt>
                <c:pt idx="1023">
                  <c:v>0.878</c:v>
                </c:pt>
                <c:pt idx="1024">
                  <c:v>0.879</c:v>
                </c:pt>
                <c:pt idx="1025">
                  <c:v>0.88</c:v>
                </c:pt>
                <c:pt idx="1026">
                  <c:v>0.88100000000000001</c:v>
                </c:pt>
                <c:pt idx="1027">
                  <c:v>0.88200000000000001</c:v>
                </c:pt>
                <c:pt idx="1028">
                  <c:v>0.88200000000000001</c:v>
                </c:pt>
                <c:pt idx="1029">
                  <c:v>0.88300000000000001</c:v>
                </c:pt>
                <c:pt idx="1030">
                  <c:v>0.88400000000000001</c:v>
                </c:pt>
                <c:pt idx="1031">
                  <c:v>0.88500000000000001</c:v>
                </c:pt>
                <c:pt idx="1032">
                  <c:v>0.88600000000000001</c:v>
                </c:pt>
                <c:pt idx="1033">
                  <c:v>0.88700000000000001</c:v>
                </c:pt>
                <c:pt idx="1034">
                  <c:v>0.88800000000000001</c:v>
                </c:pt>
                <c:pt idx="1035">
                  <c:v>0.88900000000000001</c:v>
                </c:pt>
                <c:pt idx="1036">
                  <c:v>0.88900000000000001</c:v>
                </c:pt>
                <c:pt idx="1037">
                  <c:v>0.89</c:v>
                </c:pt>
                <c:pt idx="1038">
                  <c:v>0.89100000000000001</c:v>
                </c:pt>
                <c:pt idx="1039">
                  <c:v>0.89200000000000002</c:v>
                </c:pt>
                <c:pt idx="1040">
                  <c:v>0.89300000000000002</c:v>
                </c:pt>
                <c:pt idx="1041">
                  <c:v>0.89400000000000002</c:v>
                </c:pt>
                <c:pt idx="1042">
                  <c:v>0.89500000000000002</c:v>
                </c:pt>
                <c:pt idx="1043">
                  <c:v>0.89500000000000002</c:v>
                </c:pt>
                <c:pt idx="1044">
                  <c:v>0.89600000000000002</c:v>
                </c:pt>
                <c:pt idx="1045">
                  <c:v>0.89700000000000002</c:v>
                </c:pt>
                <c:pt idx="1046">
                  <c:v>0.89800000000000002</c:v>
                </c:pt>
                <c:pt idx="1047">
                  <c:v>0.89900000000000002</c:v>
                </c:pt>
                <c:pt idx="1048">
                  <c:v>0.9</c:v>
                </c:pt>
                <c:pt idx="1049">
                  <c:v>0.90100000000000002</c:v>
                </c:pt>
                <c:pt idx="1050">
                  <c:v>0.90100000000000002</c:v>
                </c:pt>
                <c:pt idx="1051">
                  <c:v>0.90200000000000002</c:v>
                </c:pt>
                <c:pt idx="1052">
                  <c:v>0.90300000000000002</c:v>
                </c:pt>
                <c:pt idx="1053">
                  <c:v>0.90400000000000003</c:v>
                </c:pt>
                <c:pt idx="1054">
                  <c:v>0.90500000000000003</c:v>
                </c:pt>
                <c:pt idx="1055">
                  <c:v>0.90600000000000003</c:v>
                </c:pt>
                <c:pt idx="1056">
                  <c:v>0.90700000000000003</c:v>
                </c:pt>
                <c:pt idx="1057">
                  <c:v>0.90800000000000003</c:v>
                </c:pt>
                <c:pt idx="1058">
                  <c:v>0.90800000000000003</c:v>
                </c:pt>
                <c:pt idx="1059">
                  <c:v>0.90900000000000003</c:v>
                </c:pt>
                <c:pt idx="1060">
                  <c:v>0.91</c:v>
                </c:pt>
                <c:pt idx="1061">
                  <c:v>0.91100000000000003</c:v>
                </c:pt>
                <c:pt idx="1062">
                  <c:v>0.91200000000000003</c:v>
                </c:pt>
                <c:pt idx="1063">
                  <c:v>0.91300000000000003</c:v>
                </c:pt>
                <c:pt idx="1064">
                  <c:v>0.91400000000000003</c:v>
                </c:pt>
                <c:pt idx="1065">
                  <c:v>0.91400000000000003</c:v>
                </c:pt>
                <c:pt idx="1066">
                  <c:v>0.91500000000000004</c:v>
                </c:pt>
                <c:pt idx="1067">
                  <c:v>0.91600000000000004</c:v>
                </c:pt>
                <c:pt idx="1068">
                  <c:v>0.91700000000000004</c:v>
                </c:pt>
                <c:pt idx="1069">
                  <c:v>0.91800000000000004</c:v>
                </c:pt>
                <c:pt idx="1070">
                  <c:v>0.91900000000000004</c:v>
                </c:pt>
                <c:pt idx="1071">
                  <c:v>0.92</c:v>
                </c:pt>
                <c:pt idx="1072">
                  <c:v>0.92</c:v>
                </c:pt>
                <c:pt idx="1073">
                  <c:v>0.92100000000000004</c:v>
                </c:pt>
                <c:pt idx="1074">
                  <c:v>0.92200000000000004</c:v>
                </c:pt>
                <c:pt idx="1075">
                  <c:v>0.92300000000000004</c:v>
                </c:pt>
                <c:pt idx="1076">
                  <c:v>0.92400000000000004</c:v>
                </c:pt>
                <c:pt idx="1077">
                  <c:v>0.92500000000000004</c:v>
                </c:pt>
                <c:pt idx="1078">
                  <c:v>0.92600000000000005</c:v>
                </c:pt>
                <c:pt idx="1079">
                  <c:v>0.92700000000000005</c:v>
                </c:pt>
                <c:pt idx="1080">
                  <c:v>0.92700000000000005</c:v>
                </c:pt>
                <c:pt idx="1081">
                  <c:v>0.92800000000000005</c:v>
                </c:pt>
                <c:pt idx="1082">
                  <c:v>0.92900000000000005</c:v>
                </c:pt>
                <c:pt idx="1083">
                  <c:v>0.92999999999999994</c:v>
                </c:pt>
                <c:pt idx="1084">
                  <c:v>0.93100000000000005</c:v>
                </c:pt>
                <c:pt idx="1085">
                  <c:v>0.93199999999999994</c:v>
                </c:pt>
                <c:pt idx="1086">
                  <c:v>0.93300000000000005</c:v>
                </c:pt>
                <c:pt idx="1087">
                  <c:v>0.93300000000000005</c:v>
                </c:pt>
                <c:pt idx="1088">
                  <c:v>0.93399999999999994</c:v>
                </c:pt>
                <c:pt idx="1089">
                  <c:v>0.93500000000000005</c:v>
                </c:pt>
                <c:pt idx="1090">
                  <c:v>0.93599999999999994</c:v>
                </c:pt>
                <c:pt idx="1091">
                  <c:v>0.93700000000000006</c:v>
                </c:pt>
                <c:pt idx="1092">
                  <c:v>0.93799999999999994</c:v>
                </c:pt>
                <c:pt idx="1093">
                  <c:v>0.93900000000000006</c:v>
                </c:pt>
                <c:pt idx="1094">
                  <c:v>0.93900000000000006</c:v>
                </c:pt>
                <c:pt idx="1095">
                  <c:v>0.94</c:v>
                </c:pt>
                <c:pt idx="1096">
                  <c:v>0.94100000000000006</c:v>
                </c:pt>
                <c:pt idx="1097">
                  <c:v>0.94199999999999995</c:v>
                </c:pt>
                <c:pt idx="1098">
                  <c:v>0.94299999999999995</c:v>
                </c:pt>
                <c:pt idx="1099">
                  <c:v>0.94399999999999995</c:v>
                </c:pt>
                <c:pt idx="1100">
                  <c:v>0.94499999999999995</c:v>
                </c:pt>
                <c:pt idx="1101">
                  <c:v>0.94599999999999995</c:v>
                </c:pt>
                <c:pt idx="1102">
                  <c:v>0.94599999999999995</c:v>
                </c:pt>
                <c:pt idx="1103">
                  <c:v>0.94699999999999995</c:v>
                </c:pt>
                <c:pt idx="1104">
                  <c:v>0.94799999999999995</c:v>
                </c:pt>
                <c:pt idx="1105">
                  <c:v>0.94899999999999995</c:v>
                </c:pt>
                <c:pt idx="1106">
                  <c:v>0.95</c:v>
                </c:pt>
                <c:pt idx="1107">
                  <c:v>0.95099999999999996</c:v>
                </c:pt>
                <c:pt idx="1108">
                  <c:v>0.95199999999999996</c:v>
                </c:pt>
                <c:pt idx="1109">
                  <c:v>0.95199999999999996</c:v>
                </c:pt>
                <c:pt idx="1110">
                  <c:v>0.95299999999999996</c:v>
                </c:pt>
                <c:pt idx="1111">
                  <c:v>0.95399999999999996</c:v>
                </c:pt>
                <c:pt idx="1112">
                  <c:v>0.95499999999999996</c:v>
                </c:pt>
                <c:pt idx="1113">
                  <c:v>0.95599999999999996</c:v>
                </c:pt>
                <c:pt idx="1114">
                  <c:v>0.95699999999999996</c:v>
                </c:pt>
                <c:pt idx="1115">
                  <c:v>0.95799999999999996</c:v>
                </c:pt>
                <c:pt idx="1116">
                  <c:v>0.95899999999999996</c:v>
                </c:pt>
                <c:pt idx="1117">
                  <c:v>0.95899999999999996</c:v>
                </c:pt>
                <c:pt idx="1118">
                  <c:v>0.96</c:v>
                </c:pt>
                <c:pt idx="1119">
                  <c:v>0.96099999999999997</c:v>
                </c:pt>
                <c:pt idx="1120">
                  <c:v>0.96199999999999997</c:v>
                </c:pt>
                <c:pt idx="1121">
                  <c:v>0.96299999999999997</c:v>
                </c:pt>
                <c:pt idx="1122">
                  <c:v>0.96399999999999997</c:v>
                </c:pt>
                <c:pt idx="1123">
                  <c:v>0.96499999999999997</c:v>
                </c:pt>
                <c:pt idx="1124">
                  <c:v>0.96499999999999997</c:v>
                </c:pt>
                <c:pt idx="1125">
                  <c:v>0.96599999999999997</c:v>
                </c:pt>
                <c:pt idx="1126">
                  <c:v>0.96699999999999997</c:v>
                </c:pt>
                <c:pt idx="1127">
                  <c:v>0.96799999999999997</c:v>
                </c:pt>
                <c:pt idx="1128">
                  <c:v>0.96899999999999997</c:v>
                </c:pt>
                <c:pt idx="1129">
                  <c:v>0.97</c:v>
                </c:pt>
                <c:pt idx="1130">
                  <c:v>0.97099999999999997</c:v>
                </c:pt>
                <c:pt idx="1131">
                  <c:v>0.97099999999999997</c:v>
                </c:pt>
                <c:pt idx="1132">
                  <c:v>0.97199999999999998</c:v>
                </c:pt>
                <c:pt idx="1133">
                  <c:v>0.97299999999999998</c:v>
                </c:pt>
                <c:pt idx="1134">
                  <c:v>0.97399999999999998</c:v>
                </c:pt>
                <c:pt idx="1135">
                  <c:v>0.97499999999999998</c:v>
                </c:pt>
                <c:pt idx="1136">
                  <c:v>0.97599999999999998</c:v>
                </c:pt>
                <c:pt idx="1137">
                  <c:v>0.97699999999999998</c:v>
                </c:pt>
                <c:pt idx="1138">
                  <c:v>0.97799999999999998</c:v>
                </c:pt>
                <c:pt idx="1139">
                  <c:v>0.97799999999999998</c:v>
                </c:pt>
                <c:pt idx="1140">
                  <c:v>0.97899999999999998</c:v>
                </c:pt>
                <c:pt idx="1141">
                  <c:v>0.98</c:v>
                </c:pt>
                <c:pt idx="1142">
                  <c:v>0.98099999999999998</c:v>
                </c:pt>
                <c:pt idx="1143">
                  <c:v>0.98199999999999998</c:v>
                </c:pt>
                <c:pt idx="1144">
                  <c:v>0.98299999999999998</c:v>
                </c:pt>
                <c:pt idx="1145">
                  <c:v>0.98399999999999999</c:v>
                </c:pt>
                <c:pt idx="1146">
                  <c:v>0.98399999999999999</c:v>
                </c:pt>
                <c:pt idx="1147">
                  <c:v>0.98499999999999999</c:v>
                </c:pt>
                <c:pt idx="1148">
                  <c:v>0.98599999999999999</c:v>
                </c:pt>
                <c:pt idx="1149">
                  <c:v>0.98699999999999999</c:v>
                </c:pt>
                <c:pt idx="1150">
                  <c:v>0.98799999999999999</c:v>
                </c:pt>
                <c:pt idx="1151">
                  <c:v>0.98899999999999999</c:v>
                </c:pt>
                <c:pt idx="1152">
                  <c:v>0.99</c:v>
                </c:pt>
                <c:pt idx="1153">
                  <c:v>0.99</c:v>
                </c:pt>
                <c:pt idx="1154">
                  <c:v>0.99099999999999999</c:v>
                </c:pt>
                <c:pt idx="1155">
                  <c:v>0.99199999999999999</c:v>
                </c:pt>
                <c:pt idx="1156">
                  <c:v>0.99299999999999999</c:v>
                </c:pt>
                <c:pt idx="1157">
                  <c:v>0.99399999999999999</c:v>
                </c:pt>
                <c:pt idx="1158">
                  <c:v>0.995</c:v>
                </c:pt>
                <c:pt idx="1159">
                  <c:v>0.996</c:v>
                </c:pt>
                <c:pt idx="1160">
                  <c:v>0.997</c:v>
                </c:pt>
                <c:pt idx="1161">
                  <c:v>0.997</c:v>
                </c:pt>
                <c:pt idx="1162">
                  <c:v>0.998</c:v>
                </c:pt>
                <c:pt idx="1163">
                  <c:v>0.999</c:v>
                </c:pt>
                <c:pt idx="1164">
                  <c:v>1</c:v>
                </c:pt>
                <c:pt idx="1165">
                  <c:v>1</c:v>
                </c:pt>
                <c:pt idx="1166">
                  <c:v>1</c:v>
                </c:pt>
                <c:pt idx="1167">
                  <c:v>1</c:v>
                </c:pt>
                <c:pt idx="1168">
                  <c:v>1</c:v>
                </c:pt>
                <c:pt idx="1169">
                  <c:v>1</c:v>
                </c:pt>
                <c:pt idx="1170">
                  <c:v>1</c:v>
                </c:pt>
                <c:pt idx="1171">
                  <c:v>1</c:v>
                </c:pt>
                <c:pt idx="1172">
                  <c:v>1</c:v>
                </c:pt>
                <c:pt idx="1173">
                  <c:v>1</c:v>
                </c:pt>
                <c:pt idx="1174">
                  <c:v>1</c:v>
                </c:pt>
                <c:pt idx="1175">
                  <c:v>1</c:v>
                </c:pt>
                <c:pt idx="1176">
                  <c:v>1</c:v>
                </c:pt>
                <c:pt idx="1177">
                  <c:v>1</c:v>
                </c:pt>
                <c:pt idx="1178">
                  <c:v>1</c:v>
                </c:pt>
                <c:pt idx="1179">
                  <c:v>1</c:v>
                </c:pt>
                <c:pt idx="1180">
                  <c:v>1</c:v>
                </c:pt>
                <c:pt idx="1181">
                  <c:v>1</c:v>
                </c:pt>
                <c:pt idx="1182">
                  <c:v>1</c:v>
                </c:pt>
                <c:pt idx="1183">
                  <c:v>1</c:v>
                </c:pt>
                <c:pt idx="1184">
                  <c:v>1</c:v>
                </c:pt>
                <c:pt idx="1185">
                  <c:v>1</c:v>
                </c:pt>
                <c:pt idx="1186">
                  <c:v>1</c:v>
                </c:pt>
                <c:pt idx="1187">
                  <c:v>1</c:v>
                </c:pt>
                <c:pt idx="1188">
                  <c:v>1</c:v>
                </c:pt>
                <c:pt idx="1189">
                  <c:v>1</c:v>
                </c:pt>
                <c:pt idx="1190">
                  <c:v>1</c:v>
                </c:pt>
                <c:pt idx="1191">
                  <c:v>1</c:v>
                </c:pt>
                <c:pt idx="1192">
                  <c:v>1</c:v>
                </c:pt>
                <c:pt idx="1193">
                  <c:v>1</c:v>
                </c:pt>
                <c:pt idx="1194">
                  <c:v>1</c:v>
                </c:pt>
                <c:pt idx="1195">
                  <c:v>1</c:v>
                </c:pt>
                <c:pt idx="1196">
                  <c:v>1</c:v>
                </c:pt>
                <c:pt idx="1197">
                  <c:v>1</c:v>
                </c:pt>
                <c:pt idx="1198">
                  <c:v>1</c:v>
                </c:pt>
                <c:pt idx="1199">
                  <c:v>1</c:v>
                </c:pt>
                <c:pt idx="1200">
                  <c:v>1</c:v>
                </c:pt>
                <c:pt idx="1201">
                  <c:v>1</c:v>
                </c:pt>
                <c:pt idx="1202">
                  <c:v>1</c:v>
                </c:pt>
                <c:pt idx="1203">
                  <c:v>1</c:v>
                </c:pt>
                <c:pt idx="1204">
                  <c:v>1</c:v>
                </c:pt>
                <c:pt idx="1205">
                  <c:v>1</c:v>
                </c:pt>
              </c:numCache>
            </c:numRef>
          </c:xVal>
          <c:yVal>
            <c:numRef>
              <c:f>ROC!$G$2:$G$1207</c:f>
              <c:numCache>
                <c:formatCode>General</c:formatCode>
                <c:ptCount val="1206"/>
                <c:pt idx="0">
                  <c:v>0.111</c:v>
                </c:pt>
                <c:pt idx="1">
                  <c:v>0.222</c:v>
                </c:pt>
                <c:pt idx="2">
                  <c:v>0.33300000000000002</c:v>
                </c:pt>
                <c:pt idx="3">
                  <c:v>0.375</c:v>
                </c:pt>
                <c:pt idx="4">
                  <c:v>0.44400000000000001</c:v>
                </c:pt>
                <c:pt idx="5">
                  <c:v>0.55600000000000005</c:v>
                </c:pt>
                <c:pt idx="6">
                  <c:v>0.625</c:v>
                </c:pt>
                <c:pt idx="7">
                  <c:v>0.625</c:v>
                </c:pt>
                <c:pt idx="8">
                  <c:v>0.625</c:v>
                </c:pt>
                <c:pt idx="9">
                  <c:v>0.66700000000000004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  <c:pt idx="14">
                  <c:v>0.75</c:v>
                </c:pt>
                <c:pt idx="15">
                  <c:v>0.77800000000000002</c:v>
                </c:pt>
                <c:pt idx="16">
                  <c:v>0.875</c:v>
                </c:pt>
                <c:pt idx="17">
                  <c:v>0.875</c:v>
                </c:pt>
                <c:pt idx="18">
                  <c:v>0.875</c:v>
                </c:pt>
                <c:pt idx="19">
                  <c:v>0.875</c:v>
                </c:pt>
                <c:pt idx="20">
                  <c:v>0.875</c:v>
                </c:pt>
                <c:pt idx="21">
                  <c:v>0.88900000000000001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  <c:pt idx="240">
                  <c:v>1</c:v>
                </c:pt>
                <c:pt idx="241">
                  <c:v>1</c:v>
                </c:pt>
                <c:pt idx="242">
                  <c:v>1</c:v>
                </c:pt>
                <c:pt idx="243">
                  <c:v>1</c:v>
                </c:pt>
                <c:pt idx="244">
                  <c:v>1</c:v>
                </c:pt>
                <c:pt idx="245">
                  <c:v>1</c:v>
                </c:pt>
                <c:pt idx="246">
                  <c:v>1</c:v>
                </c:pt>
                <c:pt idx="247">
                  <c:v>1</c:v>
                </c:pt>
                <c:pt idx="248">
                  <c:v>1</c:v>
                </c:pt>
                <c:pt idx="249">
                  <c:v>1</c:v>
                </c:pt>
                <c:pt idx="250">
                  <c:v>1</c:v>
                </c:pt>
                <c:pt idx="251">
                  <c:v>1</c:v>
                </c:pt>
                <c:pt idx="252">
                  <c:v>1</c:v>
                </c:pt>
                <c:pt idx="253">
                  <c:v>1</c:v>
                </c:pt>
                <c:pt idx="254">
                  <c:v>1</c:v>
                </c:pt>
                <c:pt idx="255">
                  <c:v>1</c:v>
                </c:pt>
                <c:pt idx="256">
                  <c:v>1</c:v>
                </c:pt>
                <c:pt idx="257">
                  <c:v>1</c:v>
                </c:pt>
                <c:pt idx="258">
                  <c:v>1</c:v>
                </c:pt>
                <c:pt idx="259">
                  <c:v>1</c:v>
                </c:pt>
                <c:pt idx="260">
                  <c:v>1</c:v>
                </c:pt>
                <c:pt idx="261">
                  <c:v>1</c:v>
                </c:pt>
                <c:pt idx="262">
                  <c:v>1</c:v>
                </c:pt>
                <c:pt idx="263">
                  <c:v>1</c:v>
                </c:pt>
                <c:pt idx="264">
                  <c:v>1</c:v>
                </c:pt>
                <c:pt idx="265">
                  <c:v>1</c:v>
                </c:pt>
                <c:pt idx="266">
                  <c:v>1</c:v>
                </c:pt>
                <c:pt idx="267">
                  <c:v>1</c:v>
                </c:pt>
                <c:pt idx="268">
                  <c:v>1</c:v>
                </c:pt>
                <c:pt idx="269">
                  <c:v>1</c:v>
                </c:pt>
                <c:pt idx="270">
                  <c:v>1</c:v>
                </c:pt>
                <c:pt idx="271">
                  <c:v>1</c:v>
                </c:pt>
                <c:pt idx="272">
                  <c:v>1</c:v>
                </c:pt>
                <c:pt idx="273">
                  <c:v>1</c:v>
                </c:pt>
                <c:pt idx="274">
                  <c:v>1</c:v>
                </c:pt>
                <c:pt idx="275">
                  <c:v>1</c:v>
                </c:pt>
                <c:pt idx="276">
                  <c:v>1</c:v>
                </c:pt>
                <c:pt idx="277">
                  <c:v>1</c:v>
                </c:pt>
                <c:pt idx="278">
                  <c:v>1</c:v>
                </c:pt>
                <c:pt idx="279">
                  <c:v>1</c:v>
                </c:pt>
                <c:pt idx="280">
                  <c:v>1</c:v>
                </c:pt>
                <c:pt idx="281">
                  <c:v>1</c:v>
                </c:pt>
                <c:pt idx="282">
                  <c:v>1</c:v>
                </c:pt>
                <c:pt idx="283">
                  <c:v>1</c:v>
                </c:pt>
                <c:pt idx="284">
                  <c:v>1</c:v>
                </c:pt>
                <c:pt idx="285">
                  <c:v>1</c:v>
                </c:pt>
                <c:pt idx="286">
                  <c:v>1</c:v>
                </c:pt>
                <c:pt idx="287">
                  <c:v>1</c:v>
                </c:pt>
                <c:pt idx="288">
                  <c:v>1</c:v>
                </c:pt>
                <c:pt idx="289">
                  <c:v>1</c:v>
                </c:pt>
                <c:pt idx="290">
                  <c:v>1</c:v>
                </c:pt>
                <c:pt idx="291">
                  <c:v>1</c:v>
                </c:pt>
                <c:pt idx="292">
                  <c:v>1</c:v>
                </c:pt>
                <c:pt idx="293">
                  <c:v>1</c:v>
                </c:pt>
                <c:pt idx="294">
                  <c:v>1</c:v>
                </c:pt>
                <c:pt idx="295">
                  <c:v>1</c:v>
                </c:pt>
                <c:pt idx="296">
                  <c:v>1</c:v>
                </c:pt>
                <c:pt idx="297">
                  <c:v>1</c:v>
                </c:pt>
                <c:pt idx="298">
                  <c:v>1</c:v>
                </c:pt>
                <c:pt idx="299">
                  <c:v>1</c:v>
                </c:pt>
                <c:pt idx="300">
                  <c:v>1</c:v>
                </c:pt>
                <c:pt idx="301">
                  <c:v>1</c:v>
                </c:pt>
                <c:pt idx="302">
                  <c:v>1</c:v>
                </c:pt>
                <c:pt idx="303">
                  <c:v>1</c:v>
                </c:pt>
                <c:pt idx="304">
                  <c:v>1</c:v>
                </c:pt>
                <c:pt idx="305">
                  <c:v>1</c:v>
                </c:pt>
                <c:pt idx="306">
                  <c:v>1</c:v>
                </c:pt>
                <c:pt idx="307">
                  <c:v>1</c:v>
                </c:pt>
                <c:pt idx="308">
                  <c:v>1</c:v>
                </c:pt>
                <c:pt idx="309">
                  <c:v>1</c:v>
                </c:pt>
                <c:pt idx="310">
                  <c:v>1</c:v>
                </c:pt>
                <c:pt idx="311">
                  <c:v>1</c:v>
                </c:pt>
                <c:pt idx="312">
                  <c:v>1</c:v>
                </c:pt>
                <c:pt idx="313">
                  <c:v>1</c:v>
                </c:pt>
                <c:pt idx="314">
                  <c:v>1</c:v>
                </c:pt>
                <c:pt idx="315">
                  <c:v>1</c:v>
                </c:pt>
                <c:pt idx="316">
                  <c:v>1</c:v>
                </c:pt>
                <c:pt idx="317">
                  <c:v>1</c:v>
                </c:pt>
                <c:pt idx="318">
                  <c:v>1</c:v>
                </c:pt>
                <c:pt idx="319">
                  <c:v>1</c:v>
                </c:pt>
                <c:pt idx="320">
                  <c:v>1</c:v>
                </c:pt>
                <c:pt idx="321">
                  <c:v>1</c:v>
                </c:pt>
                <c:pt idx="322">
                  <c:v>1</c:v>
                </c:pt>
                <c:pt idx="323">
                  <c:v>1</c:v>
                </c:pt>
                <c:pt idx="324">
                  <c:v>1</c:v>
                </c:pt>
                <c:pt idx="325">
                  <c:v>1</c:v>
                </c:pt>
                <c:pt idx="326">
                  <c:v>1</c:v>
                </c:pt>
                <c:pt idx="327">
                  <c:v>1</c:v>
                </c:pt>
                <c:pt idx="328">
                  <c:v>1</c:v>
                </c:pt>
                <c:pt idx="329">
                  <c:v>1</c:v>
                </c:pt>
                <c:pt idx="330">
                  <c:v>1</c:v>
                </c:pt>
                <c:pt idx="331">
                  <c:v>1</c:v>
                </c:pt>
                <c:pt idx="332">
                  <c:v>1</c:v>
                </c:pt>
                <c:pt idx="333">
                  <c:v>1</c:v>
                </c:pt>
                <c:pt idx="334">
                  <c:v>1</c:v>
                </c:pt>
                <c:pt idx="335">
                  <c:v>1</c:v>
                </c:pt>
                <c:pt idx="336">
                  <c:v>1</c:v>
                </c:pt>
                <c:pt idx="337">
                  <c:v>1</c:v>
                </c:pt>
                <c:pt idx="338">
                  <c:v>1</c:v>
                </c:pt>
                <c:pt idx="339">
                  <c:v>1</c:v>
                </c:pt>
                <c:pt idx="340">
                  <c:v>1</c:v>
                </c:pt>
                <c:pt idx="341">
                  <c:v>1</c:v>
                </c:pt>
                <c:pt idx="342">
                  <c:v>1</c:v>
                </c:pt>
                <c:pt idx="343">
                  <c:v>1</c:v>
                </c:pt>
                <c:pt idx="344">
                  <c:v>1</c:v>
                </c:pt>
                <c:pt idx="345">
                  <c:v>1</c:v>
                </c:pt>
                <c:pt idx="346">
                  <c:v>1</c:v>
                </c:pt>
                <c:pt idx="347">
                  <c:v>1</c:v>
                </c:pt>
                <c:pt idx="348">
                  <c:v>1</c:v>
                </c:pt>
                <c:pt idx="349">
                  <c:v>1</c:v>
                </c:pt>
                <c:pt idx="350">
                  <c:v>1</c:v>
                </c:pt>
                <c:pt idx="351">
                  <c:v>1</c:v>
                </c:pt>
                <c:pt idx="352">
                  <c:v>1</c:v>
                </c:pt>
                <c:pt idx="353">
                  <c:v>1</c:v>
                </c:pt>
                <c:pt idx="354">
                  <c:v>1</c:v>
                </c:pt>
                <c:pt idx="355">
                  <c:v>1</c:v>
                </c:pt>
                <c:pt idx="356">
                  <c:v>1</c:v>
                </c:pt>
                <c:pt idx="357">
                  <c:v>1</c:v>
                </c:pt>
                <c:pt idx="358">
                  <c:v>1</c:v>
                </c:pt>
                <c:pt idx="359">
                  <c:v>1</c:v>
                </c:pt>
                <c:pt idx="360">
                  <c:v>1</c:v>
                </c:pt>
                <c:pt idx="361">
                  <c:v>1</c:v>
                </c:pt>
                <c:pt idx="362">
                  <c:v>1</c:v>
                </c:pt>
                <c:pt idx="363">
                  <c:v>1</c:v>
                </c:pt>
                <c:pt idx="364">
                  <c:v>1</c:v>
                </c:pt>
                <c:pt idx="365">
                  <c:v>1</c:v>
                </c:pt>
                <c:pt idx="366">
                  <c:v>1</c:v>
                </c:pt>
                <c:pt idx="367">
                  <c:v>1</c:v>
                </c:pt>
                <c:pt idx="368">
                  <c:v>1</c:v>
                </c:pt>
                <c:pt idx="369">
                  <c:v>1</c:v>
                </c:pt>
                <c:pt idx="370">
                  <c:v>1</c:v>
                </c:pt>
                <c:pt idx="371">
                  <c:v>1</c:v>
                </c:pt>
                <c:pt idx="372">
                  <c:v>1</c:v>
                </c:pt>
                <c:pt idx="373">
                  <c:v>1</c:v>
                </c:pt>
                <c:pt idx="374">
                  <c:v>1</c:v>
                </c:pt>
                <c:pt idx="375">
                  <c:v>1</c:v>
                </c:pt>
                <c:pt idx="376">
                  <c:v>1</c:v>
                </c:pt>
                <c:pt idx="377">
                  <c:v>1</c:v>
                </c:pt>
                <c:pt idx="378">
                  <c:v>1</c:v>
                </c:pt>
                <c:pt idx="379">
                  <c:v>1</c:v>
                </c:pt>
                <c:pt idx="380">
                  <c:v>1</c:v>
                </c:pt>
                <c:pt idx="381">
                  <c:v>1</c:v>
                </c:pt>
                <c:pt idx="382">
                  <c:v>1</c:v>
                </c:pt>
                <c:pt idx="383">
                  <c:v>1</c:v>
                </c:pt>
                <c:pt idx="384">
                  <c:v>1</c:v>
                </c:pt>
                <c:pt idx="385">
                  <c:v>1</c:v>
                </c:pt>
                <c:pt idx="386">
                  <c:v>1</c:v>
                </c:pt>
                <c:pt idx="387">
                  <c:v>1</c:v>
                </c:pt>
                <c:pt idx="388">
                  <c:v>1</c:v>
                </c:pt>
                <c:pt idx="389">
                  <c:v>1</c:v>
                </c:pt>
                <c:pt idx="390">
                  <c:v>1</c:v>
                </c:pt>
                <c:pt idx="391">
                  <c:v>1</c:v>
                </c:pt>
                <c:pt idx="392">
                  <c:v>1</c:v>
                </c:pt>
                <c:pt idx="393">
                  <c:v>1</c:v>
                </c:pt>
                <c:pt idx="394">
                  <c:v>1</c:v>
                </c:pt>
                <c:pt idx="395">
                  <c:v>1</c:v>
                </c:pt>
                <c:pt idx="396">
                  <c:v>1</c:v>
                </c:pt>
                <c:pt idx="397">
                  <c:v>1</c:v>
                </c:pt>
                <c:pt idx="398">
                  <c:v>1</c:v>
                </c:pt>
                <c:pt idx="399">
                  <c:v>1</c:v>
                </c:pt>
                <c:pt idx="400">
                  <c:v>1</c:v>
                </c:pt>
                <c:pt idx="401">
                  <c:v>1</c:v>
                </c:pt>
                <c:pt idx="402">
                  <c:v>1</c:v>
                </c:pt>
                <c:pt idx="403">
                  <c:v>1</c:v>
                </c:pt>
                <c:pt idx="404">
                  <c:v>1</c:v>
                </c:pt>
                <c:pt idx="405">
                  <c:v>1</c:v>
                </c:pt>
                <c:pt idx="406">
                  <c:v>1</c:v>
                </c:pt>
                <c:pt idx="407">
                  <c:v>1</c:v>
                </c:pt>
                <c:pt idx="408">
                  <c:v>1</c:v>
                </c:pt>
                <c:pt idx="409">
                  <c:v>1</c:v>
                </c:pt>
                <c:pt idx="410">
                  <c:v>1</c:v>
                </c:pt>
                <c:pt idx="411">
                  <c:v>1</c:v>
                </c:pt>
                <c:pt idx="412">
                  <c:v>1</c:v>
                </c:pt>
                <c:pt idx="413">
                  <c:v>1</c:v>
                </c:pt>
                <c:pt idx="414">
                  <c:v>1</c:v>
                </c:pt>
                <c:pt idx="415">
                  <c:v>1</c:v>
                </c:pt>
                <c:pt idx="416">
                  <c:v>1</c:v>
                </c:pt>
                <c:pt idx="417">
                  <c:v>1</c:v>
                </c:pt>
                <c:pt idx="418">
                  <c:v>1</c:v>
                </c:pt>
                <c:pt idx="419">
                  <c:v>1</c:v>
                </c:pt>
                <c:pt idx="420">
                  <c:v>1</c:v>
                </c:pt>
                <c:pt idx="421">
                  <c:v>1</c:v>
                </c:pt>
                <c:pt idx="422">
                  <c:v>1</c:v>
                </c:pt>
                <c:pt idx="423">
                  <c:v>1</c:v>
                </c:pt>
                <c:pt idx="424">
                  <c:v>1</c:v>
                </c:pt>
                <c:pt idx="425">
                  <c:v>1</c:v>
                </c:pt>
                <c:pt idx="426">
                  <c:v>1</c:v>
                </c:pt>
                <c:pt idx="427">
                  <c:v>1</c:v>
                </c:pt>
                <c:pt idx="428">
                  <c:v>1</c:v>
                </c:pt>
                <c:pt idx="429">
                  <c:v>1</c:v>
                </c:pt>
                <c:pt idx="430">
                  <c:v>1</c:v>
                </c:pt>
                <c:pt idx="431">
                  <c:v>1</c:v>
                </c:pt>
                <c:pt idx="432">
                  <c:v>1</c:v>
                </c:pt>
                <c:pt idx="433">
                  <c:v>1</c:v>
                </c:pt>
                <c:pt idx="434">
                  <c:v>1</c:v>
                </c:pt>
                <c:pt idx="435">
                  <c:v>1</c:v>
                </c:pt>
                <c:pt idx="436">
                  <c:v>1</c:v>
                </c:pt>
                <c:pt idx="437">
                  <c:v>1</c:v>
                </c:pt>
                <c:pt idx="438">
                  <c:v>1</c:v>
                </c:pt>
                <c:pt idx="439">
                  <c:v>1</c:v>
                </c:pt>
                <c:pt idx="440">
                  <c:v>1</c:v>
                </c:pt>
                <c:pt idx="441">
                  <c:v>1</c:v>
                </c:pt>
                <c:pt idx="442">
                  <c:v>1</c:v>
                </c:pt>
                <c:pt idx="443">
                  <c:v>1</c:v>
                </c:pt>
                <c:pt idx="444">
                  <c:v>1</c:v>
                </c:pt>
                <c:pt idx="445">
                  <c:v>1</c:v>
                </c:pt>
                <c:pt idx="446">
                  <c:v>1</c:v>
                </c:pt>
                <c:pt idx="447">
                  <c:v>1</c:v>
                </c:pt>
                <c:pt idx="448">
                  <c:v>1</c:v>
                </c:pt>
                <c:pt idx="449">
                  <c:v>1</c:v>
                </c:pt>
                <c:pt idx="450">
                  <c:v>1</c:v>
                </c:pt>
                <c:pt idx="451">
                  <c:v>1</c:v>
                </c:pt>
                <c:pt idx="452">
                  <c:v>1</c:v>
                </c:pt>
                <c:pt idx="453">
                  <c:v>1</c:v>
                </c:pt>
                <c:pt idx="454">
                  <c:v>1</c:v>
                </c:pt>
                <c:pt idx="455">
                  <c:v>1</c:v>
                </c:pt>
                <c:pt idx="456">
                  <c:v>1</c:v>
                </c:pt>
                <c:pt idx="457">
                  <c:v>1</c:v>
                </c:pt>
                <c:pt idx="458">
                  <c:v>1</c:v>
                </c:pt>
                <c:pt idx="459">
                  <c:v>1</c:v>
                </c:pt>
                <c:pt idx="460">
                  <c:v>1</c:v>
                </c:pt>
                <c:pt idx="461">
                  <c:v>1</c:v>
                </c:pt>
                <c:pt idx="462">
                  <c:v>1</c:v>
                </c:pt>
                <c:pt idx="463">
                  <c:v>1</c:v>
                </c:pt>
                <c:pt idx="464">
                  <c:v>1</c:v>
                </c:pt>
                <c:pt idx="465">
                  <c:v>1</c:v>
                </c:pt>
                <c:pt idx="466">
                  <c:v>1</c:v>
                </c:pt>
                <c:pt idx="467">
                  <c:v>1</c:v>
                </c:pt>
                <c:pt idx="468">
                  <c:v>1</c:v>
                </c:pt>
                <c:pt idx="469">
                  <c:v>1</c:v>
                </c:pt>
                <c:pt idx="470">
                  <c:v>1</c:v>
                </c:pt>
                <c:pt idx="471">
                  <c:v>1</c:v>
                </c:pt>
                <c:pt idx="472">
                  <c:v>1</c:v>
                </c:pt>
                <c:pt idx="473">
                  <c:v>1</c:v>
                </c:pt>
                <c:pt idx="474">
                  <c:v>1</c:v>
                </c:pt>
                <c:pt idx="475">
                  <c:v>1</c:v>
                </c:pt>
                <c:pt idx="476">
                  <c:v>1</c:v>
                </c:pt>
                <c:pt idx="477">
                  <c:v>1</c:v>
                </c:pt>
                <c:pt idx="478">
                  <c:v>1</c:v>
                </c:pt>
                <c:pt idx="479">
                  <c:v>1</c:v>
                </c:pt>
                <c:pt idx="480">
                  <c:v>1</c:v>
                </c:pt>
                <c:pt idx="481">
                  <c:v>1</c:v>
                </c:pt>
                <c:pt idx="482">
                  <c:v>1</c:v>
                </c:pt>
                <c:pt idx="483">
                  <c:v>1</c:v>
                </c:pt>
                <c:pt idx="484">
                  <c:v>1</c:v>
                </c:pt>
                <c:pt idx="485">
                  <c:v>1</c:v>
                </c:pt>
                <c:pt idx="486">
                  <c:v>1</c:v>
                </c:pt>
                <c:pt idx="487">
                  <c:v>1</c:v>
                </c:pt>
                <c:pt idx="488">
                  <c:v>1</c:v>
                </c:pt>
                <c:pt idx="489">
                  <c:v>1</c:v>
                </c:pt>
                <c:pt idx="490">
                  <c:v>1</c:v>
                </c:pt>
                <c:pt idx="491">
                  <c:v>1</c:v>
                </c:pt>
                <c:pt idx="492">
                  <c:v>1</c:v>
                </c:pt>
                <c:pt idx="493">
                  <c:v>1</c:v>
                </c:pt>
                <c:pt idx="494">
                  <c:v>1</c:v>
                </c:pt>
                <c:pt idx="495">
                  <c:v>1</c:v>
                </c:pt>
                <c:pt idx="496">
                  <c:v>1</c:v>
                </c:pt>
                <c:pt idx="497">
                  <c:v>1</c:v>
                </c:pt>
                <c:pt idx="498">
                  <c:v>1</c:v>
                </c:pt>
                <c:pt idx="499">
                  <c:v>1</c:v>
                </c:pt>
                <c:pt idx="500">
                  <c:v>1</c:v>
                </c:pt>
                <c:pt idx="501">
                  <c:v>1</c:v>
                </c:pt>
                <c:pt idx="502">
                  <c:v>1</c:v>
                </c:pt>
                <c:pt idx="503">
                  <c:v>1</c:v>
                </c:pt>
                <c:pt idx="504">
                  <c:v>1</c:v>
                </c:pt>
                <c:pt idx="505">
                  <c:v>1</c:v>
                </c:pt>
                <c:pt idx="506">
                  <c:v>1</c:v>
                </c:pt>
                <c:pt idx="507">
                  <c:v>1</c:v>
                </c:pt>
                <c:pt idx="508">
                  <c:v>1</c:v>
                </c:pt>
                <c:pt idx="509">
                  <c:v>1</c:v>
                </c:pt>
                <c:pt idx="510">
                  <c:v>1</c:v>
                </c:pt>
                <c:pt idx="511">
                  <c:v>1</c:v>
                </c:pt>
                <c:pt idx="512">
                  <c:v>1</c:v>
                </c:pt>
                <c:pt idx="513">
                  <c:v>1</c:v>
                </c:pt>
                <c:pt idx="514">
                  <c:v>1</c:v>
                </c:pt>
                <c:pt idx="515">
                  <c:v>1</c:v>
                </c:pt>
                <c:pt idx="516">
                  <c:v>1</c:v>
                </c:pt>
                <c:pt idx="517">
                  <c:v>1</c:v>
                </c:pt>
                <c:pt idx="518">
                  <c:v>1</c:v>
                </c:pt>
                <c:pt idx="519">
                  <c:v>1</c:v>
                </c:pt>
                <c:pt idx="520">
                  <c:v>1</c:v>
                </c:pt>
                <c:pt idx="521">
                  <c:v>1</c:v>
                </c:pt>
                <c:pt idx="522">
                  <c:v>1</c:v>
                </c:pt>
                <c:pt idx="523">
                  <c:v>1</c:v>
                </c:pt>
                <c:pt idx="524">
                  <c:v>1</c:v>
                </c:pt>
                <c:pt idx="525">
                  <c:v>1</c:v>
                </c:pt>
                <c:pt idx="526">
                  <c:v>1</c:v>
                </c:pt>
                <c:pt idx="527">
                  <c:v>1</c:v>
                </c:pt>
                <c:pt idx="528">
                  <c:v>1</c:v>
                </c:pt>
                <c:pt idx="529">
                  <c:v>1</c:v>
                </c:pt>
                <c:pt idx="530">
                  <c:v>1</c:v>
                </c:pt>
                <c:pt idx="531">
                  <c:v>1</c:v>
                </c:pt>
                <c:pt idx="532">
                  <c:v>1</c:v>
                </c:pt>
                <c:pt idx="533">
                  <c:v>1</c:v>
                </c:pt>
                <c:pt idx="534">
                  <c:v>1</c:v>
                </c:pt>
                <c:pt idx="535">
                  <c:v>1</c:v>
                </c:pt>
                <c:pt idx="536">
                  <c:v>1</c:v>
                </c:pt>
                <c:pt idx="537">
                  <c:v>1</c:v>
                </c:pt>
                <c:pt idx="538">
                  <c:v>1</c:v>
                </c:pt>
                <c:pt idx="539">
                  <c:v>1</c:v>
                </c:pt>
                <c:pt idx="540">
                  <c:v>1</c:v>
                </c:pt>
                <c:pt idx="541">
                  <c:v>1</c:v>
                </c:pt>
                <c:pt idx="542">
                  <c:v>1</c:v>
                </c:pt>
                <c:pt idx="543">
                  <c:v>1</c:v>
                </c:pt>
                <c:pt idx="544">
                  <c:v>1</c:v>
                </c:pt>
                <c:pt idx="545">
                  <c:v>1</c:v>
                </c:pt>
                <c:pt idx="546">
                  <c:v>1</c:v>
                </c:pt>
                <c:pt idx="547">
                  <c:v>1</c:v>
                </c:pt>
                <c:pt idx="548">
                  <c:v>1</c:v>
                </c:pt>
                <c:pt idx="549">
                  <c:v>1</c:v>
                </c:pt>
                <c:pt idx="550">
                  <c:v>1</c:v>
                </c:pt>
                <c:pt idx="551">
                  <c:v>1</c:v>
                </c:pt>
                <c:pt idx="552">
                  <c:v>1</c:v>
                </c:pt>
                <c:pt idx="553">
                  <c:v>1</c:v>
                </c:pt>
                <c:pt idx="554">
                  <c:v>1</c:v>
                </c:pt>
                <c:pt idx="555">
                  <c:v>1</c:v>
                </c:pt>
                <c:pt idx="556">
                  <c:v>1</c:v>
                </c:pt>
                <c:pt idx="557">
                  <c:v>1</c:v>
                </c:pt>
                <c:pt idx="558">
                  <c:v>1</c:v>
                </c:pt>
                <c:pt idx="559">
                  <c:v>1</c:v>
                </c:pt>
                <c:pt idx="560">
                  <c:v>1</c:v>
                </c:pt>
                <c:pt idx="561">
                  <c:v>1</c:v>
                </c:pt>
                <c:pt idx="562">
                  <c:v>1</c:v>
                </c:pt>
                <c:pt idx="563">
                  <c:v>1</c:v>
                </c:pt>
                <c:pt idx="564">
                  <c:v>1</c:v>
                </c:pt>
                <c:pt idx="565">
                  <c:v>1</c:v>
                </c:pt>
                <c:pt idx="566">
                  <c:v>1</c:v>
                </c:pt>
                <c:pt idx="567">
                  <c:v>1</c:v>
                </c:pt>
                <c:pt idx="568">
                  <c:v>1</c:v>
                </c:pt>
                <c:pt idx="569">
                  <c:v>1</c:v>
                </c:pt>
                <c:pt idx="570">
                  <c:v>1</c:v>
                </c:pt>
                <c:pt idx="571">
                  <c:v>1</c:v>
                </c:pt>
                <c:pt idx="572">
                  <c:v>1</c:v>
                </c:pt>
                <c:pt idx="573">
                  <c:v>1</c:v>
                </c:pt>
                <c:pt idx="574">
                  <c:v>1</c:v>
                </c:pt>
                <c:pt idx="575">
                  <c:v>1</c:v>
                </c:pt>
                <c:pt idx="576">
                  <c:v>1</c:v>
                </c:pt>
                <c:pt idx="577">
                  <c:v>1</c:v>
                </c:pt>
                <c:pt idx="578">
                  <c:v>1</c:v>
                </c:pt>
                <c:pt idx="579">
                  <c:v>1</c:v>
                </c:pt>
                <c:pt idx="580">
                  <c:v>1</c:v>
                </c:pt>
                <c:pt idx="581">
                  <c:v>1</c:v>
                </c:pt>
                <c:pt idx="582">
                  <c:v>1</c:v>
                </c:pt>
                <c:pt idx="583">
                  <c:v>1</c:v>
                </c:pt>
                <c:pt idx="584">
                  <c:v>1</c:v>
                </c:pt>
                <c:pt idx="585">
                  <c:v>1</c:v>
                </c:pt>
                <c:pt idx="586">
                  <c:v>1</c:v>
                </c:pt>
                <c:pt idx="587">
                  <c:v>1</c:v>
                </c:pt>
                <c:pt idx="588">
                  <c:v>1</c:v>
                </c:pt>
                <c:pt idx="589">
                  <c:v>1</c:v>
                </c:pt>
                <c:pt idx="590">
                  <c:v>1</c:v>
                </c:pt>
                <c:pt idx="591">
                  <c:v>1</c:v>
                </c:pt>
                <c:pt idx="592">
                  <c:v>1</c:v>
                </c:pt>
                <c:pt idx="593">
                  <c:v>1</c:v>
                </c:pt>
                <c:pt idx="594">
                  <c:v>1</c:v>
                </c:pt>
                <c:pt idx="595">
                  <c:v>1</c:v>
                </c:pt>
                <c:pt idx="596">
                  <c:v>1</c:v>
                </c:pt>
                <c:pt idx="597">
                  <c:v>1</c:v>
                </c:pt>
                <c:pt idx="598">
                  <c:v>1</c:v>
                </c:pt>
                <c:pt idx="599">
                  <c:v>1</c:v>
                </c:pt>
                <c:pt idx="600">
                  <c:v>1</c:v>
                </c:pt>
                <c:pt idx="601">
                  <c:v>1</c:v>
                </c:pt>
                <c:pt idx="602">
                  <c:v>1</c:v>
                </c:pt>
                <c:pt idx="603">
                  <c:v>1</c:v>
                </c:pt>
                <c:pt idx="604">
                  <c:v>1</c:v>
                </c:pt>
                <c:pt idx="605">
                  <c:v>1</c:v>
                </c:pt>
                <c:pt idx="606">
                  <c:v>1</c:v>
                </c:pt>
                <c:pt idx="607">
                  <c:v>1</c:v>
                </c:pt>
                <c:pt idx="608">
                  <c:v>1</c:v>
                </c:pt>
                <c:pt idx="609">
                  <c:v>1</c:v>
                </c:pt>
                <c:pt idx="610">
                  <c:v>1</c:v>
                </c:pt>
                <c:pt idx="611">
                  <c:v>1</c:v>
                </c:pt>
                <c:pt idx="612">
                  <c:v>1</c:v>
                </c:pt>
                <c:pt idx="613">
                  <c:v>1</c:v>
                </c:pt>
                <c:pt idx="614">
                  <c:v>1</c:v>
                </c:pt>
                <c:pt idx="615">
                  <c:v>1</c:v>
                </c:pt>
                <c:pt idx="616">
                  <c:v>1</c:v>
                </c:pt>
                <c:pt idx="617">
                  <c:v>1</c:v>
                </c:pt>
                <c:pt idx="618">
                  <c:v>1</c:v>
                </c:pt>
                <c:pt idx="619">
                  <c:v>1</c:v>
                </c:pt>
                <c:pt idx="620">
                  <c:v>1</c:v>
                </c:pt>
                <c:pt idx="621">
                  <c:v>1</c:v>
                </c:pt>
                <c:pt idx="622">
                  <c:v>1</c:v>
                </c:pt>
                <c:pt idx="623">
                  <c:v>1</c:v>
                </c:pt>
                <c:pt idx="624">
                  <c:v>1</c:v>
                </c:pt>
                <c:pt idx="625">
                  <c:v>1</c:v>
                </c:pt>
                <c:pt idx="626">
                  <c:v>1</c:v>
                </c:pt>
                <c:pt idx="627">
                  <c:v>1</c:v>
                </c:pt>
                <c:pt idx="628">
                  <c:v>1</c:v>
                </c:pt>
                <c:pt idx="629">
                  <c:v>1</c:v>
                </c:pt>
                <c:pt idx="630">
                  <c:v>1</c:v>
                </c:pt>
                <c:pt idx="631">
                  <c:v>1</c:v>
                </c:pt>
                <c:pt idx="632">
                  <c:v>1</c:v>
                </c:pt>
                <c:pt idx="633">
                  <c:v>1</c:v>
                </c:pt>
                <c:pt idx="634">
                  <c:v>1</c:v>
                </c:pt>
                <c:pt idx="635">
                  <c:v>1</c:v>
                </c:pt>
                <c:pt idx="636">
                  <c:v>1</c:v>
                </c:pt>
                <c:pt idx="637">
                  <c:v>1</c:v>
                </c:pt>
                <c:pt idx="638">
                  <c:v>1</c:v>
                </c:pt>
                <c:pt idx="639">
                  <c:v>1</c:v>
                </c:pt>
                <c:pt idx="640">
                  <c:v>1</c:v>
                </c:pt>
                <c:pt idx="641">
                  <c:v>1</c:v>
                </c:pt>
                <c:pt idx="642">
                  <c:v>1</c:v>
                </c:pt>
                <c:pt idx="643">
                  <c:v>1</c:v>
                </c:pt>
                <c:pt idx="644">
                  <c:v>1</c:v>
                </c:pt>
                <c:pt idx="645">
                  <c:v>1</c:v>
                </c:pt>
                <c:pt idx="646">
                  <c:v>1</c:v>
                </c:pt>
                <c:pt idx="647">
                  <c:v>1</c:v>
                </c:pt>
                <c:pt idx="648">
                  <c:v>1</c:v>
                </c:pt>
                <c:pt idx="649">
                  <c:v>1</c:v>
                </c:pt>
                <c:pt idx="650">
                  <c:v>1</c:v>
                </c:pt>
                <c:pt idx="651">
                  <c:v>1</c:v>
                </c:pt>
                <c:pt idx="652">
                  <c:v>1</c:v>
                </c:pt>
                <c:pt idx="653">
                  <c:v>1</c:v>
                </c:pt>
                <c:pt idx="654">
                  <c:v>1</c:v>
                </c:pt>
                <c:pt idx="655">
                  <c:v>1</c:v>
                </c:pt>
                <c:pt idx="656">
                  <c:v>1</c:v>
                </c:pt>
                <c:pt idx="657">
                  <c:v>1</c:v>
                </c:pt>
                <c:pt idx="658">
                  <c:v>1</c:v>
                </c:pt>
                <c:pt idx="659">
                  <c:v>1</c:v>
                </c:pt>
                <c:pt idx="660">
                  <c:v>1</c:v>
                </c:pt>
                <c:pt idx="661">
                  <c:v>1</c:v>
                </c:pt>
                <c:pt idx="662">
                  <c:v>1</c:v>
                </c:pt>
                <c:pt idx="663">
                  <c:v>1</c:v>
                </c:pt>
                <c:pt idx="664">
                  <c:v>1</c:v>
                </c:pt>
                <c:pt idx="665">
                  <c:v>1</c:v>
                </c:pt>
                <c:pt idx="666">
                  <c:v>1</c:v>
                </c:pt>
                <c:pt idx="667">
                  <c:v>1</c:v>
                </c:pt>
                <c:pt idx="668">
                  <c:v>1</c:v>
                </c:pt>
                <c:pt idx="669">
                  <c:v>1</c:v>
                </c:pt>
                <c:pt idx="670">
                  <c:v>1</c:v>
                </c:pt>
                <c:pt idx="671">
                  <c:v>1</c:v>
                </c:pt>
                <c:pt idx="672">
                  <c:v>1</c:v>
                </c:pt>
                <c:pt idx="673">
                  <c:v>1</c:v>
                </c:pt>
                <c:pt idx="674">
                  <c:v>1</c:v>
                </c:pt>
                <c:pt idx="675">
                  <c:v>1</c:v>
                </c:pt>
                <c:pt idx="676">
                  <c:v>1</c:v>
                </c:pt>
                <c:pt idx="677">
                  <c:v>1</c:v>
                </c:pt>
                <c:pt idx="678">
                  <c:v>1</c:v>
                </c:pt>
                <c:pt idx="679">
                  <c:v>1</c:v>
                </c:pt>
                <c:pt idx="680">
                  <c:v>1</c:v>
                </c:pt>
                <c:pt idx="681">
                  <c:v>1</c:v>
                </c:pt>
                <c:pt idx="682">
                  <c:v>1</c:v>
                </c:pt>
                <c:pt idx="683">
                  <c:v>1</c:v>
                </c:pt>
                <c:pt idx="684">
                  <c:v>1</c:v>
                </c:pt>
                <c:pt idx="685">
                  <c:v>1</c:v>
                </c:pt>
                <c:pt idx="686">
                  <c:v>1</c:v>
                </c:pt>
                <c:pt idx="687">
                  <c:v>1</c:v>
                </c:pt>
                <c:pt idx="688">
                  <c:v>1</c:v>
                </c:pt>
                <c:pt idx="689">
                  <c:v>1</c:v>
                </c:pt>
                <c:pt idx="690">
                  <c:v>1</c:v>
                </c:pt>
                <c:pt idx="691">
                  <c:v>1</c:v>
                </c:pt>
                <c:pt idx="692">
                  <c:v>1</c:v>
                </c:pt>
                <c:pt idx="693">
                  <c:v>1</c:v>
                </c:pt>
                <c:pt idx="694">
                  <c:v>1</c:v>
                </c:pt>
                <c:pt idx="695">
                  <c:v>1</c:v>
                </c:pt>
                <c:pt idx="696">
                  <c:v>1</c:v>
                </c:pt>
                <c:pt idx="697">
                  <c:v>1</c:v>
                </c:pt>
                <c:pt idx="698">
                  <c:v>1</c:v>
                </c:pt>
                <c:pt idx="699">
                  <c:v>1</c:v>
                </c:pt>
                <c:pt idx="700">
                  <c:v>1</c:v>
                </c:pt>
                <c:pt idx="701">
                  <c:v>1</c:v>
                </c:pt>
                <c:pt idx="702">
                  <c:v>1</c:v>
                </c:pt>
                <c:pt idx="703">
                  <c:v>1</c:v>
                </c:pt>
                <c:pt idx="704">
                  <c:v>1</c:v>
                </c:pt>
                <c:pt idx="705">
                  <c:v>1</c:v>
                </c:pt>
                <c:pt idx="706">
                  <c:v>1</c:v>
                </c:pt>
                <c:pt idx="707">
                  <c:v>1</c:v>
                </c:pt>
                <c:pt idx="708">
                  <c:v>1</c:v>
                </c:pt>
                <c:pt idx="709">
                  <c:v>1</c:v>
                </c:pt>
                <c:pt idx="710">
                  <c:v>1</c:v>
                </c:pt>
                <c:pt idx="711">
                  <c:v>1</c:v>
                </c:pt>
                <c:pt idx="712">
                  <c:v>1</c:v>
                </c:pt>
                <c:pt idx="713">
                  <c:v>1</c:v>
                </c:pt>
                <c:pt idx="714">
                  <c:v>1</c:v>
                </c:pt>
                <c:pt idx="715">
                  <c:v>1</c:v>
                </c:pt>
                <c:pt idx="716">
                  <c:v>1</c:v>
                </c:pt>
                <c:pt idx="717">
                  <c:v>1</c:v>
                </c:pt>
                <c:pt idx="718">
                  <c:v>1</c:v>
                </c:pt>
                <c:pt idx="719">
                  <c:v>1</c:v>
                </c:pt>
                <c:pt idx="720">
                  <c:v>1</c:v>
                </c:pt>
                <c:pt idx="721">
                  <c:v>1</c:v>
                </c:pt>
                <c:pt idx="722">
                  <c:v>1</c:v>
                </c:pt>
                <c:pt idx="723">
                  <c:v>1</c:v>
                </c:pt>
                <c:pt idx="724">
                  <c:v>1</c:v>
                </c:pt>
                <c:pt idx="725">
                  <c:v>1</c:v>
                </c:pt>
                <c:pt idx="726">
                  <c:v>1</c:v>
                </c:pt>
                <c:pt idx="727">
                  <c:v>1</c:v>
                </c:pt>
                <c:pt idx="728">
                  <c:v>1</c:v>
                </c:pt>
                <c:pt idx="729">
                  <c:v>1</c:v>
                </c:pt>
                <c:pt idx="730">
                  <c:v>1</c:v>
                </c:pt>
                <c:pt idx="731">
                  <c:v>1</c:v>
                </c:pt>
                <c:pt idx="732">
                  <c:v>1</c:v>
                </c:pt>
                <c:pt idx="733">
                  <c:v>1</c:v>
                </c:pt>
                <c:pt idx="734">
                  <c:v>1</c:v>
                </c:pt>
                <c:pt idx="735">
                  <c:v>1</c:v>
                </c:pt>
                <c:pt idx="736">
                  <c:v>1</c:v>
                </c:pt>
                <c:pt idx="737">
                  <c:v>1</c:v>
                </c:pt>
                <c:pt idx="738">
                  <c:v>1</c:v>
                </c:pt>
                <c:pt idx="739">
                  <c:v>1</c:v>
                </c:pt>
                <c:pt idx="740">
                  <c:v>1</c:v>
                </c:pt>
                <c:pt idx="741">
                  <c:v>1</c:v>
                </c:pt>
                <c:pt idx="742">
                  <c:v>1</c:v>
                </c:pt>
                <c:pt idx="743">
                  <c:v>1</c:v>
                </c:pt>
                <c:pt idx="744">
                  <c:v>1</c:v>
                </c:pt>
                <c:pt idx="745">
                  <c:v>1</c:v>
                </c:pt>
                <c:pt idx="746">
                  <c:v>1</c:v>
                </c:pt>
                <c:pt idx="747">
                  <c:v>1</c:v>
                </c:pt>
                <c:pt idx="748">
                  <c:v>1</c:v>
                </c:pt>
                <c:pt idx="749">
                  <c:v>1</c:v>
                </c:pt>
                <c:pt idx="750">
                  <c:v>1</c:v>
                </c:pt>
                <c:pt idx="751">
                  <c:v>1</c:v>
                </c:pt>
                <c:pt idx="752">
                  <c:v>1</c:v>
                </c:pt>
                <c:pt idx="753">
                  <c:v>1</c:v>
                </c:pt>
                <c:pt idx="754">
                  <c:v>1</c:v>
                </c:pt>
                <c:pt idx="755">
                  <c:v>1</c:v>
                </c:pt>
                <c:pt idx="756">
                  <c:v>1</c:v>
                </c:pt>
                <c:pt idx="757">
                  <c:v>1</c:v>
                </c:pt>
                <c:pt idx="758">
                  <c:v>1</c:v>
                </c:pt>
                <c:pt idx="759">
                  <c:v>1</c:v>
                </c:pt>
                <c:pt idx="760">
                  <c:v>1</c:v>
                </c:pt>
                <c:pt idx="761">
                  <c:v>1</c:v>
                </c:pt>
                <c:pt idx="762">
                  <c:v>1</c:v>
                </c:pt>
                <c:pt idx="763">
                  <c:v>1</c:v>
                </c:pt>
                <c:pt idx="764">
                  <c:v>1</c:v>
                </c:pt>
                <c:pt idx="765">
                  <c:v>1</c:v>
                </c:pt>
                <c:pt idx="766">
                  <c:v>1</c:v>
                </c:pt>
                <c:pt idx="767">
                  <c:v>1</c:v>
                </c:pt>
                <c:pt idx="768">
                  <c:v>1</c:v>
                </c:pt>
                <c:pt idx="769">
                  <c:v>1</c:v>
                </c:pt>
                <c:pt idx="770">
                  <c:v>1</c:v>
                </c:pt>
                <c:pt idx="771">
                  <c:v>1</c:v>
                </c:pt>
                <c:pt idx="772">
                  <c:v>1</c:v>
                </c:pt>
                <c:pt idx="773">
                  <c:v>1</c:v>
                </c:pt>
                <c:pt idx="774">
                  <c:v>1</c:v>
                </c:pt>
                <c:pt idx="775">
                  <c:v>1</c:v>
                </c:pt>
                <c:pt idx="776">
                  <c:v>1</c:v>
                </c:pt>
                <c:pt idx="777">
                  <c:v>1</c:v>
                </c:pt>
                <c:pt idx="778">
                  <c:v>1</c:v>
                </c:pt>
                <c:pt idx="779">
                  <c:v>1</c:v>
                </c:pt>
                <c:pt idx="780">
                  <c:v>1</c:v>
                </c:pt>
                <c:pt idx="781">
                  <c:v>1</c:v>
                </c:pt>
                <c:pt idx="782">
                  <c:v>1</c:v>
                </c:pt>
                <c:pt idx="783">
                  <c:v>1</c:v>
                </c:pt>
                <c:pt idx="784">
                  <c:v>1</c:v>
                </c:pt>
                <c:pt idx="785">
                  <c:v>1</c:v>
                </c:pt>
                <c:pt idx="786">
                  <c:v>1</c:v>
                </c:pt>
                <c:pt idx="787">
                  <c:v>1</c:v>
                </c:pt>
                <c:pt idx="788">
                  <c:v>1</c:v>
                </c:pt>
                <c:pt idx="789">
                  <c:v>1</c:v>
                </c:pt>
                <c:pt idx="790">
                  <c:v>1</c:v>
                </c:pt>
                <c:pt idx="791">
                  <c:v>1</c:v>
                </c:pt>
                <c:pt idx="792">
                  <c:v>1</c:v>
                </c:pt>
                <c:pt idx="793">
                  <c:v>1</c:v>
                </c:pt>
                <c:pt idx="794">
                  <c:v>1</c:v>
                </c:pt>
                <c:pt idx="795">
                  <c:v>1</c:v>
                </c:pt>
                <c:pt idx="796">
                  <c:v>1</c:v>
                </c:pt>
                <c:pt idx="797">
                  <c:v>1</c:v>
                </c:pt>
                <c:pt idx="798">
                  <c:v>1</c:v>
                </c:pt>
                <c:pt idx="799">
                  <c:v>1</c:v>
                </c:pt>
                <c:pt idx="800">
                  <c:v>1</c:v>
                </c:pt>
                <c:pt idx="801">
                  <c:v>1</c:v>
                </c:pt>
                <c:pt idx="802">
                  <c:v>1</c:v>
                </c:pt>
                <c:pt idx="803">
                  <c:v>1</c:v>
                </c:pt>
                <c:pt idx="804">
                  <c:v>1</c:v>
                </c:pt>
                <c:pt idx="805">
                  <c:v>1</c:v>
                </c:pt>
                <c:pt idx="806">
                  <c:v>1</c:v>
                </c:pt>
                <c:pt idx="807">
                  <c:v>1</c:v>
                </c:pt>
                <c:pt idx="808">
                  <c:v>1</c:v>
                </c:pt>
                <c:pt idx="809">
                  <c:v>1</c:v>
                </c:pt>
                <c:pt idx="810">
                  <c:v>1</c:v>
                </c:pt>
                <c:pt idx="811">
                  <c:v>1</c:v>
                </c:pt>
                <c:pt idx="812">
                  <c:v>1</c:v>
                </c:pt>
                <c:pt idx="813">
                  <c:v>1</c:v>
                </c:pt>
                <c:pt idx="814">
                  <c:v>1</c:v>
                </c:pt>
                <c:pt idx="815">
                  <c:v>1</c:v>
                </c:pt>
                <c:pt idx="816">
                  <c:v>1</c:v>
                </c:pt>
                <c:pt idx="817">
                  <c:v>1</c:v>
                </c:pt>
                <c:pt idx="818">
                  <c:v>1</c:v>
                </c:pt>
                <c:pt idx="819">
                  <c:v>1</c:v>
                </c:pt>
                <c:pt idx="820">
                  <c:v>1</c:v>
                </c:pt>
                <c:pt idx="821">
                  <c:v>1</c:v>
                </c:pt>
                <c:pt idx="822">
                  <c:v>1</c:v>
                </c:pt>
                <c:pt idx="823">
                  <c:v>1</c:v>
                </c:pt>
                <c:pt idx="824">
                  <c:v>1</c:v>
                </c:pt>
                <c:pt idx="825">
                  <c:v>1</c:v>
                </c:pt>
                <c:pt idx="826">
                  <c:v>1</c:v>
                </c:pt>
                <c:pt idx="827">
                  <c:v>1</c:v>
                </c:pt>
                <c:pt idx="828">
                  <c:v>1</c:v>
                </c:pt>
                <c:pt idx="829">
                  <c:v>1</c:v>
                </c:pt>
                <c:pt idx="830">
                  <c:v>1</c:v>
                </c:pt>
                <c:pt idx="831">
                  <c:v>1</c:v>
                </c:pt>
                <c:pt idx="832">
                  <c:v>1</c:v>
                </c:pt>
                <c:pt idx="833">
                  <c:v>1</c:v>
                </c:pt>
                <c:pt idx="834">
                  <c:v>1</c:v>
                </c:pt>
                <c:pt idx="835">
                  <c:v>1</c:v>
                </c:pt>
                <c:pt idx="836">
                  <c:v>1</c:v>
                </c:pt>
                <c:pt idx="837">
                  <c:v>1</c:v>
                </c:pt>
                <c:pt idx="838">
                  <c:v>1</c:v>
                </c:pt>
                <c:pt idx="839">
                  <c:v>1</c:v>
                </c:pt>
                <c:pt idx="840">
                  <c:v>1</c:v>
                </c:pt>
                <c:pt idx="841">
                  <c:v>1</c:v>
                </c:pt>
                <c:pt idx="842">
                  <c:v>1</c:v>
                </c:pt>
                <c:pt idx="843">
                  <c:v>1</c:v>
                </c:pt>
                <c:pt idx="844">
                  <c:v>1</c:v>
                </c:pt>
                <c:pt idx="845">
                  <c:v>1</c:v>
                </c:pt>
                <c:pt idx="846">
                  <c:v>1</c:v>
                </c:pt>
                <c:pt idx="847">
                  <c:v>1</c:v>
                </c:pt>
                <c:pt idx="848">
                  <c:v>1</c:v>
                </c:pt>
                <c:pt idx="849">
                  <c:v>1</c:v>
                </c:pt>
                <c:pt idx="850">
                  <c:v>1</c:v>
                </c:pt>
                <c:pt idx="851">
                  <c:v>1</c:v>
                </c:pt>
                <c:pt idx="852">
                  <c:v>1</c:v>
                </c:pt>
                <c:pt idx="853">
                  <c:v>1</c:v>
                </c:pt>
                <c:pt idx="854">
                  <c:v>1</c:v>
                </c:pt>
                <c:pt idx="855">
                  <c:v>1</c:v>
                </c:pt>
                <c:pt idx="856">
                  <c:v>1</c:v>
                </c:pt>
                <c:pt idx="857">
                  <c:v>1</c:v>
                </c:pt>
                <c:pt idx="858">
                  <c:v>1</c:v>
                </c:pt>
                <c:pt idx="859">
                  <c:v>1</c:v>
                </c:pt>
                <c:pt idx="860">
                  <c:v>1</c:v>
                </c:pt>
                <c:pt idx="861">
                  <c:v>1</c:v>
                </c:pt>
                <c:pt idx="862">
                  <c:v>1</c:v>
                </c:pt>
                <c:pt idx="863">
                  <c:v>1</c:v>
                </c:pt>
                <c:pt idx="864">
                  <c:v>1</c:v>
                </c:pt>
                <c:pt idx="865">
                  <c:v>1</c:v>
                </c:pt>
                <c:pt idx="866">
                  <c:v>1</c:v>
                </c:pt>
                <c:pt idx="867">
                  <c:v>1</c:v>
                </c:pt>
                <c:pt idx="868">
                  <c:v>1</c:v>
                </c:pt>
                <c:pt idx="869">
                  <c:v>1</c:v>
                </c:pt>
                <c:pt idx="870">
                  <c:v>1</c:v>
                </c:pt>
                <c:pt idx="871">
                  <c:v>1</c:v>
                </c:pt>
                <c:pt idx="872">
                  <c:v>1</c:v>
                </c:pt>
                <c:pt idx="873">
                  <c:v>1</c:v>
                </c:pt>
                <c:pt idx="874">
                  <c:v>1</c:v>
                </c:pt>
                <c:pt idx="875">
                  <c:v>1</c:v>
                </c:pt>
                <c:pt idx="876">
                  <c:v>1</c:v>
                </c:pt>
                <c:pt idx="877">
                  <c:v>1</c:v>
                </c:pt>
                <c:pt idx="878">
                  <c:v>1</c:v>
                </c:pt>
                <c:pt idx="879">
                  <c:v>1</c:v>
                </c:pt>
                <c:pt idx="880">
                  <c:v>1</c:v>
                </c:pt>
                <c:pt idx="881">
                  <c:v>1</c:v>
                </c:pt>
                <c:pt idx="882">
                  <c:v>1</c:v>
                </c:pt>
                <c:pt idx="883">
                  <c:v>1</c:v>
                </c:pt>
                <c:pt idx="884">
                  <c:v>1</c:v>
                </c:pt>
                <c:pt idx="885">
                  <c:v>1</c:v>
                </c:pt>
                <c:pt idx="886">
                  <c:v>1</c:v>
                </c:pt>
                <c:pt idx="887">
                  <c:v>1</c:v>
                </c:pt>
                <c:pt idx="888">
                  <c:v>1</c:v>
                </c:pt>
                <c:pt idx="889">
                  <c:v>1</c:v>
                </c:pt>
                <c:pt idx="890">
                  <c:v>1</c:v>
                </c:pt>
                <c:pt idx="891">
                  <c:v>1</c:v>
                </c:pt>
                <c:pt idx="892">
                  <c:v>1</c:v>
                </c:pt>
                <c:pt idx="893">
                  <c:v>1</c:v>
                </c:pt>
                <c:pt idx="894">
                  <c:v>1</c:v>
                </c:pt>
                <c:pt idx="895">
                  <c:v>1</c:v>
                </c:pt>
                <c:pt idx="896">
                  <c:v>1</c:v>
                </c:pt>
                <c:pt idx="897">
                  <c:v>1</c:v>
                </c:pt>
                <c:pt idx="898">
                  <c:v>1</c:v>
                </c:pt>
                <c:pt idx="899">
                  <c:v>1</c:v>
                </c:pt>
                <c:pt idx="900">
                  <c:v>1</c:v>
                </c:pt>
                <c:pt idx="901">
                  <c:v>1</c:v>
                </c:pt>
                <c:pt idx="902">
                  <c:v>1</c:v>
                </c:pt>
                <c:pt idx="903">
                  <c:v>1</c:v>
                </c:pt>
                <c:pt idx="904">
                  <c:v>1</c:v>
                </c:pt>
                <c:pt idx="905">
                  <c:v>1</c:v>
                </c:pt>
                <c:pt idx="906">
                  <c:v>1</c:v>
                </c:pt>
                <c:pt idx="907">
                  <c:v>1</c:v>
                </c:pt>
                <c:pt idx="908">
                  <c:v>1</c:v>
                </c:pt>
                <c:pt idx="909">
                  <c:v>1</c:v>
                </c:pt>
                <c:pt idx="910">
                  <c:v>1</c:v>
                </c:pt>
                <c:pt idx="911">
                  <c:v>1</c:v>
                </c:pt>
                <c:pt idx="912">
                  <c:v>1</c:v>
                </c:pt>
                <c:pt idx="913">
                  <c:v>1</c:v>
                </c:pt>
                <c:pt idx="914">
                  <c:v>1</c:v>
                </c:pt>
                <c:pt idx="915">
                  <c:v>1</c:v>
                </c:pt>
                <c:pt idx="916">
                  <c:v>1</c:v>
                </c:pt>
                <c:pt idx="917">
                  <c:v>1</c:v>
                </c:pt>
                <c:pt idx="918">
                  <c:v>1</c:v>
                </c:pt>
                <c:pt idx="919">
                  <c:v>1</c:v>
                </c:pt>
                <c:pt idx="920">
                  <c:v>1</c:v>
                </c:pt>
                <c:pt idx="921">
                  <c:v>1</c:v>
                </c:pt>
                <c:pt idx="922">
                  <c:v>1</c:v>
                </c:pt>
                <c:pt idx="923">
                  <c:v>1</c:v>
                </c:pt>
                <c:pt idx="924">
                  <c:v>1</c:v>
                </c:pt>
                <c:pt idx="925">
                  <c:v>1</c:v>
                </c:pt>
                <c:pt idx="926">
                  <c:v>1</c:v>
                </c:pt>
                <c:pt idx="927">
                  <c:v>1</c:v>
                </c:pt>
                <c:pt idx="928">
                  <c:v>1</c:v>
                </c:pt>
                <c:pt idx="929">
                  <c:v>1</c:v>
                </c:pt>
                <c:pt idx="930">
                  <c:v>1</c:v>
                </c:pt>
                <c:pt idx="931">
                  <c:v>1</c:v>
                </c:pt>
                <c:pt idx="932">
                  <c:v>1</c:v>
                </c:pt>
                <c:pt idx="933">
                  <c:v>1</c:v>
                </c:pt>
                <c:pt idx="934">
                  <c:v>1</c:v>
                </c:pt>
                <c:pt idx="935">
                  <c:v>1</c:v>
                </c:pt>
                <c:pt idx="936">
                  <c:v>1</c:v>
                </c:pt>
                <c:pt idx="937">
                  <c:v>1</c:v>
                </c:pt>
                <c:pt idx="938">
                  <c:v>1</c:v>
                </c:pt>
                <c:pt idx="939">
                  <c:v>1</c:v>
                </c:pt>
                <c:pt idx="940">
                  <c:v>1</c:v>
                </c:pt>
                <c:pt idx="941">
                  <c:v>1</c:v>
                </c:pt>
                <c:pt idx="942">
                  <c:v>1</c:v>
                </c:pt>
                <c:pt idx="943">
                  <c:v>1</c:v>
                </c:pt>
                <c:pt idx="944">
                  <c:v>1</c:v>
                </c:pt>
                <c:pt idx="945">
                  <c:v>1</c:v>
                </c:pt>
                <c:pt idx="946">
                  <c:v>1</c:v>
                </c:pt>
                <c:pt idx="947">
                  <c:v>1</c:v>
                </c:pt>
                <c:pt idx="948">
                  <c:v>1</c:v>
                </c:pt>
                <c:pt idx="949">
                  <c:v>1</c:v>
                </c:pt>
                <c:pt idx="950">
                  <c:v>1</c:v>
                </c:pt>
                <c:pt idx="951">
                  <c:v>1</c:v>
                </c:pt>
                <c:pt idx="952">
                  <c:v>1</c:v>
                </c:pt>
                <c:pt idx="953">
                  <c:v>1</c:v>
                </c:pt>
                <c:pt idx="954">
                  <c:v>1</c:v>
                </c:pt>
                <c:pt idx="955">
                  <c:v>1</c:v>
                </c:pt>
                <c:pt idx="956">
                  <c:v>1</c:v>
                </c:pt>
                <c:pt idx="957">
                  <c:v>1</c:v>
                </c:pt>
                <c:pt idx="958">
                  <c:v>1</c:v>
                </c:pt>
                <c:pt idx="959">
                  <c:v>1</c:v>
                </c:pt>
                <c:pt idx="960">
                  <c:v>1</c:v>
                </c:pt>
                <c:pt idx="961">
                  <c:v>1</c:v>
                </c:pt>
                <c:pt idx="962">
                  <c:v>1</c:v>
                </c:pt>
                <c:pt idx="963">
                  <c:v>1</c:v>
                </c:pt>
                <c:pt idx="964">
                  <c:v>1</c:v>
                </c:pt>
                <c:pt idx="965">
                  <c:v>1</c:v>
                </c:pt>
                <c:pt idx="966">
                  <c:v>1</c:v>
                </c:pt>
                <c:pt idx="967">
                  <c:v>1</c:v>
                </c:pt>
                <c:pt idx="968">
                  <c:v>1</c:v>
                </c:pt>
                <c:pt idx="969">
                  <c:v>1</c:v>
                </c:pt>
                <c:pt idx="970">
                  <c:v>1</c:v>
                </c:pt>
                <c:pt idx="971">
                  <c:v>1</c:v>
                </c:pt>
                <c:pt idx="972">
                  <c:v>1</c:v>
                </c:pt>
                <c:pt idx="973">
                  <c:v>1</c:v>
                </c:pt>
                <c:pt idx="974">
                  <c:v>1</c:v>
                </c:pt>
                <c:pt idx="975">
                  <c:v>1</c:v>
                </c:pt>
                <c:pt idx="976">
                  <c:v>1</c:v>
                </c:pt>
                <c:pt idx="977">
                  <c:v>1</c:v>
                </c:pt>
                <c:pt idx="978">
                  <c:v>1</c:v>
                </c:pt>
                <c:pt idx="979">
                  <c:v>1</c:v>
                </c:pt>
                <c:pt idx="980">
                  <c:v>1</c:v>
                </c:pt>
                <c:pt idx="981">
                  <c:v>1</c:v>
                </c:pt>
                <c:pt idx="982">
                  <c:v>1</c:v>
                </c:pt>
                <c:pt idx="983">
                  <c:v>1</c:v>
                </c:pt>
                <c:pt idx="984">
                  <c:v>1</c:v>
                </c:pt>
                <c:pt idx="985">
                  <c:v>1</c:v>
                </c:pt>
                <c:pt idx="986">
                  <c:v>1</c:v>
                </c:pt>
                <c:pt idx="987">
                  <c:v>1</c:v>
                </c:pt>
                <c:pt idx="988">
                  <c:v>1</c:v>
                </c:pt>
                <c:pt idx="989">
                  <c:v>1</c:v>
                </c:pt>
                <c:pt idx="990">
                  <c:v>1</c:v>
                </c:pt>
                <c:pt idx="991">
                  <c:v>1</c:v>
                </c:pt>
                <c:pt idx="992">
                  <c:v>1</c:v>
                </c:pt>
                <c:pt idx="993">
                  <c:v>1</c:v>
                </c:pt>
                <c:pt idx="994">
                  <c:v>1</c:v>
                </c:pt>
                <c:pt idx="995">
                  <c:v>1</c:v>
                </c:pt>
                <c:pt idx="996">
                  <c:v>1</c:v>
                </c:pt>
                <c:pt idx="997">
                  <c:v>1</c:v>
                </c:pt>
                <c:pt idx="998">
                  <c:v>1</c:v>
                </c:pt>
                <c:pt idx="999">
                  <c:v>1</c:v>
                </c:pt>
                <c:pt idx="1000">
                  <c:v>1</c:v>
                </c:pt>
                <c:pt idx="1001">
                  <c:v>1</c:v>
                </c:pt>
                <c:pt idx="1002">
                  <c:v>1</c:v>
                </c:pt>
                <c:pt idx="1003">
                  <c:v>1</c:v>
                </c:pt>
                <c:pt idx="1004">
                  <c:v>1</c:v>
                </c:pt>
                <c:pt idx="1005">
                  <c:v>1</c:v>
                </c:pt>
                <c:pt idx="1006">
                  <c:v>1</c:v>
                </c:pt>
                <c:pt idx="1007">
                  <c:v>1</c:v>
                </c:pt>
                <c:pt idx="1008">
                  <c:v>1</c:v>
                </c:pt>
                <c:pt idx="1009">
                  <c:v>1</c:v>
                </c:pt>
                <c:pt idx="1010">
                  <c:v>1</c:v>
                </c:pt>
                <c:pt idx="1011">
                  <c:v>1</c:v>
                </c:pt>
                <c:pt idx="1012">
                  <c:v>1</c:v>
                </c:pt>
                <c:pt idx="1013">
                  <c:v>1</c:v>
                </c:pt>
                <c:pt idx="1014">
                  <c:v>1</c:v>
                </c:pt>
                <c:pt idx="1015">
                  <c:v>1</c:v>
                </c:pt>
                <c:pt idx="1016">
                  <c:v>1</c:v>
                </c:pt>
                <c:pt idx="1017">
                  <c:v>1</c:v>
                </c:pt>
                <c:pt idx="1018">
                  <c:v>1</c:v>
                </c:pt>
                <c:pt idx="1019">
                  <c:v>1</c:v>
                </c:pt>
                <c:pt idx="1020">
                  <c:v>1</c:v>
                </c:pt>
                <c:pt idx="1021">
                  <c:v>1</c:v>
                </c:pt>
                <c:pt idx="1022">
                  <c:v>1</c:v>
                </c:pt>
                <c:pt idx="1023">
                  <c:v>1</c:v>
                </c:pt>
                <c:pt idx="1024">
                  <c:v>1</c:v>
                </c:pt>
                <c:pt idx="1025">
                  <c:v>1</c:v>
                </c:pt>
                <c:pt idx="1026">
                  <c:v>1</c:v>
                </c:pt>
                <c:pt idx="1027">
                  <c:v>1</c:v>
                </c:pt>
                <c:pt idx="1028">
                  <c:v>1</c:v>
                </c:pt>
                <c:pt idx="1029">
                  <c:v>1</c:v>
                </c:pt>
                <c:pt idx="1030">
                  <c:v>1</c:v>
                </c:pt>
                <c:pt idx="1031">
                  <c:v>1</c:v>
                </c:pt>
                <c:pt idx="1032">
                  <c:v>1</c:v>
                </c:pt>
                <c:pt idx="1033">
                  <c:v>1</c:v>
                </c:pt>
                <c:pt idx="1034">
                  <c:v>1</c:v>
                </c:pt>
                <c:pt idx="1035">
                  <c:v>1</c:v>
                </c:pt>
                <c:pt idx="1036">
                  <c:v>1</c:v>
                </c:pt>
                <c:pt idx="1037">
                  <c:v>1</c:v>
                </c:pt>
                <c:pt idx="1038">
                  <c:v>1</c:v>
                </c:pt>
                <c:pt idx="1039">
                  <c:v>1</c:v>
                </c:pt>
                <c:pt idx="1040">
                  <c:v>1</c:v>
                </c:pt>
                <c:pt idx="1041">
                  <c:v>1</c:v>
                </c:pt>
                <c:pt idx="1042">
                  <c:v>1</c:v>
                </c:pt>
                <c:pt idx="1043">
                  <c:v>1</c:v>
                </c:pt>
                <c:pt idx="1044">
                  <c:v>1</c:v>
                </c:pt>
                <c:pt idx="1045">
                  <c:v>1</c:v>
                </c:pt>
                <c:pt idx="1046">
                  <c:v>1</c:v>
                </c:pt>
                <c:pt idx="1047">
                  <c:v>1</c:v>
                </c:pt>
                <c:pt idx="1048">
                  <c:v>1</c:v>
                </c:pt>
                <c:pt idx="1049">
                  <c:v>1</c:v>
                </c:pt>
                <c:pt idx="1050">
                  <c:v>1</c:v>
                </c:pt>
                <c:pt idx="1051">
                  <c:v>1</c:v>
                </c:pt>
                <c:pt idx="1052">
                  <c:v>1</c:v>
                </c:pt>
                <c:pt idx="1053">
                  <c:v>1</c:v>
                </c:pt>
                <c:pt idx="1054">
                  <c:v>1</c:v>
                </c:pt>
                <c:pt idx="1055">
                  <c:v>1</c:v>
                </c:pt>
                <c:pt idx="1056">
                  <c:v>1</c:v>
                </c:pt>
                <c:pt idx="1057">
                  <c:v>1</c:v>
                </c:pt>
                <c:pt idx="1058">
                  <c:v>1</c:v>
                </c:pt>
                <c:pt idx="1059">
                  <c:v>1</c:v>
                </c:pt>
                <c:pt idx="1060">
                  <c:v>1</c:v>
                </c:pt>
                <c:pt idx="1061">
                  <c:v>1</c:v>
                </c:pt>
                <c:pt idx="1062">
                  <c:v>1</c:v>
                </c:pt>
                <c:pt idx="1063">
                  <c:v>1</c:v>
                </c:pt>
                <c:pt idx="1064">
                  <c:v>1</c:v>
                </c:pt>
                <c:pt idx="1065">
                  <c:v>1</c:v>
                </c:pt>
                <c:pt idx="1066">
                  <c:v>1</c:v>
                </c:pt>
                <c:pt idx="1067">
                  <c:v>1</c:v>
                </c:pt>
                <c:pt idx="1068">
                  <c:v>1</c:v>
                </c:pt>
                <c:pt idx="1069">
                  <c:v>1</c:v>
                </c:pt>
                <c:pt idx="1070">
                  <c:v>1</c:v>
                </c:pt>
                <c:pt idx="1071">
                  <c:v>1</c:v>
                </c:pt>
                <c:pt idx="1072">
                  <c:v>1</c:v>
                </c:pt>
                <c:pt idx="1073">
                  <c:v>1</c:v>
                </c:pt>
                <c:pt idx="1074">
                  <c:v>1</c:v>
                </c:pt>
                <c:pt idx="1075">
                  <c:v>1</c:v>
                </c:pt>
                <c:pt idx="1076">
                  <c:v>1</c:v>
                </c:pt>
                <c:pt idx="1077">
                  <c:v>1</c:v>
                </c:pt>
                <c:pt idx="1078">
                  <c:v>1</c:v>
                </c:pt>
                <c:pt idx="1079">
                  <c:v>1</c:v>
                </c:pt>
                <c:pt idx="1080">
                  <c:v>1</c:v>
                </c:pt>
                <c:pt idx="1081">
                  <c:v>1</c:v>
                </c:pt>
                <c:pt idx="1082">
                  <c:v>1</c:v>
                </c:pt>
                <c:pt idx="1083">
                  <c:v>1</c:v>
                </c:pt>
                <c:pt idx="1084">
                  <c:v>1</c:v>
                </c:pt>
                <c:pt idx="1085">
                  <c:v>1</c:v>
                </c:pt>
                <c:pt idx="1086">
                  <c:v>1</c:v>
                </c:pt>
                <c:pt idx="1087">
                  <c:v>1</c:v>
                </c:pt>
                <c:pt idx="1088">
                  <c:v>1</c:v>
                </c:pt>
                <c:pt idx="1089">
                  <c:v>1</c:v>
                </c:pt>
                <c:pt idx="1090">
                  <c:v>1</c:v>
                </c:pt>
                <c:pt idx="1091">
                  <c:v>1</c:v>
                </c:pt>
                <c:pt idx="1092">
                  <c:v>1</c:v>
                </c:pt>
                <c:pt idx="1093">
                  <c:v>1</c:v>
                </c:pt>
                <c:pt idx="1094">
                  <c:v>1</c:v>
                </c:pt>
                <c:pt idx="1095">
                  <c:v>1</c:v>
                </c:pt>
                <c:pt idx="1096">
                  <c:v>1</c:v>
                </c:pt>
                <c:pt idx="1097">
                  <c:v>1</c:v>
                </c:pt>
                <c:pt idx="1098">
                  <c:v>1</c:v>
                </c:pt>
                <c:pt idx="1099">
                  <c:v>1</c:v>
                </c:pt>
                <c:pt idx="1100">
                  <c:v>1</c:v>
                </c:pt>
                <c:pt idx="1101">
                  <c:v>1</c:v>
                </c:pt>
                <c:pt idx="1102">
                  <c:v>1</c:v>
                </c:pt>
                <c:pt idx="1103">
                  <c:v>1</c:v>
                </c:pt>
                <c:pt idx="1104">
                  <c:v>1</c:v>
                </c:pt>
                <c:pt idx="1105">
                  <c:v>1</c:v>
                </c:pt>
                <c:pt idx="1106">
                  <c:v>1</c:v>
                </c:pt>
                <c:pt idx="1107">
                  <c:v>1</c:v>
                </c:pt>
                <c:pt idx="1108">
                  <c:v>1</c:v>
                </c:pt>
                <c:pt idx="1109">
                  <c:v>1</c:v>
                </c:pt>
                <c:pt idx="1110">
                  <c:v>1</c:v>
                </c:pt>
                <c:pt idx="1111">
                  <c:v>1</c:v>
                </c:pt>
                <c:pt idx="1112">
                  <c:v>1</c:v>
                </c:pt>
                <c:pt idx="1113">
                  <c:v>1</c:v>
                </c:pt>
                <c:pt idx="1114">
                  <c:v>1</c:v>
                </c:pt>
                <c:pt idx="1115">
                  <c:v>1</c:v>
                </c:pt>
                <c:pt idx="1116">
                  <c:v>1</c:v>
                </c:pt>
                <c:pt idx="1117">
                  <c:v>1</c:v>
                </c:pt>
                <c:pt idx="1118">
                  <c:v>1</c:v>
                </c:pt>
                <c:pt idx="1119">
                  <c:v>1</c:v>
                </c:pt>
                <c:pt idx="1120">
                  <c:v>1</c:v>
                </c:pt>
                <c:pt idx="1121">
                  <c:v>1</c:v>
                </c:pt>
                <c:pt idx="1122">
                  <c:v>1</c:v>
                </c:pt>
                <c:pt idx="1123">
                  <c:v>1</c:v>
                </c:pt>
                <c:pt idx="1124">
                  <c:v>1</c:v>
                </c:pt>
                <c:pt idx="1125">
                  <c:v>1</c:v>
                </c:pt>
                <c:pt idx="1126">
                  <c:v>1</c:v>
                </c:pt>
                <c:pt idx="1127">
                  <c:v>1</c:v>
                </c:pt>
                <c:pt idx="1128">
                  <c:v>1</c:v>
                </c:pt>
                <c:pt idx="1129">
                  <c:v>1</c:v>
                </c:pt>
                <c:pt idx="1130">
                  <c:v>1</c:v>
                </c:pt>
                <c:pt idx="1131">
                  <c:v>1</c:v>
                </c:pt>
                <c:pt idx="1132">
                  <c:v>1</c:v>
                </c:pt>
                <c:pt idx="1133">
                  <c:v>1</c:v>
                </c:pt>
                <c:pt idx="1134">
                  <c:v>1</c:v>
                </c:pt>
                <c:pt idx="1135">
                  <c:v>1</c:v>
                </c:pt>
                <c:pt idx="1136">
                  <c:v>1</c:v>
                </c:pt>
                <c:pt idx="1137">
                  <c:v>1</c:v>
                </c:pt>
                <c:pt idx="1138">
                  <c:v>1</c:v>
                </c:pt>
                <c:pt idx="1139">
                  <c:v>1</c:v>
                </c:pt>
                <c:pt idx="1140">
                  <c:v>1</c:v>
                </c:pt>
                <c:pt idx="1141">
                  <c:v>1</c:v>
                </c:pt>
                <c:pt idx="1142">
                  <c:v>1</c:v>
                </c:pt>
                <c:pt idx="1143">
                  <c:v>1</c:v>
                </c:pt>
                <c:pt idx="1144">
                  <c:v>1</c:v>
                </c:pt>
                <c:pt idx="1145">
                  <c:v>1</c:v>
                </c:pt>
                <c:pt idx="1146">
                  <c:v>1</c:v>
                </c:pt>
                <c:pt idx="1147">
                  <c:v>1</c:v>
                </c:pt>
                <c:pt idx="1148">
                  <c:v>1</c:v>
                </c:pt>
                <c:pt idx="1149">
                  <c:v>1</c:v>
                </c:pt>
                <c:pt idx="1150">
                  <c:v>1</c:v>
                </c:pt>
                <c:pt idx="1151">
                  <c:v>1</c:v>
                </c:pt>
                <c:pt idx="1152">
                  <c:v>1</c:v>
                </c:pt>
                <c:pt idx="1153">
                  <c:v>1</c:v>
                </c:pt>
                <c:pt idx="1154">
                  <c:v>1</c:v>
                </c:pt>
                <c:pt idx="1155">
                  <c:v>1</c:v>
                </c:pt>
                <c:pt idx="1156">
                  <c:v>1</c:v>
                </c:pt>
                <c:pt idx="1157">
                  <c:v>1</c:v>
                </c:pt>
                <c:pt idx="1158">
                  <c:v>1</c:v>
                </c:pt>
                <c:pt idx="1159">
                  <c:v>1</c:v>
                </c:pt>
                <c:pt idx="1160">
                  <c:v>1</c:v>
                </c:pt>
                <c:pt idx="1161">
                  <c:v>1</c:v>
                </c:pt>
                <c:pt idx="1162">
                  <c:v>1</c:v>
                </c:pt>
                <c:pt idx="1163">
                  <c:v>1</c:v>
                </c:pt>
                <c:pt idx="1164">
                  <c:v>1</c:v>
                </c:pt>
                <c:pt idx="1165">
                  <c:v>1</c:v>
                </c:pt>
                <c:pt idx="1166">
                  <c:v>1</c:v>
                </c:pt>
                <c:pt idx="1167">
                  <c:v>1</c:v>
                </c:pt>
                <c:pt idx="1168">
                  <c:v>1</c:v>
                </c:pt>
                <c:pt idx="1169">
                  <c:v>1</c:v>
                </c:pt>
                <c:pt idx="1170">
                  <c:v>1</c:v>
                </c:pt>
                <c:pt idx="1171">
                  <c:v>1</c:v>
                </c:pt>
                <c:pt idx="1172">
                  <c:v>1</c:v>
                </c:pt>
                <c:pt idx="1173">
                  <c:v>1</c:v>
                </c:pt>
                <c:pt idx="1174">
                  <c:v>1</c:v>
                </c:pt>
                <c:pt idx="1175">
                  <c:v>1</c:v>
                </c:pt>
                <c:pt idx="1176">
                  <c:v>1</c:v>
                </c:pt>
                <c:pt idx="1177">
                  <c:v>1</c:v>
                </c:pt>
                <c:pt idx="1178">
                  <c:v>1</c:v>
                </c:pt>
                <c:pt idx="1179">
                  <c:v>1</c:v>
                </c:pt>
                <c:pt idx="1180">
                  <c:v>1</c:v>
                </c:pt>
                <c:pt idx="1181">
                  <c:v>1</c:v>
                </c:pt>
                <c:pt idx="1182">
                  <c:v>1</c:v>
                </c:pt>
                <c:pt idx="1183">
                  <c:v>1</c:v>
                </c:pt>
                <c:pt idx="1184">
                  <c:v>1</c:v>
                </c:pt>
                <c:pt idx="1185">
                  <c:v>1</c:v>
                </c:pt>
                <c:pt idx="1186">
                  <c:v>1</c:v>
                </c:pt>
                <c:pt idx="1187">
                  <c:v>1</c:v>
                </c:pt>
                <c:pt idx="1188">
                  <c:v>1</c:v>
                </c:pt>
                <c:pt idx="1189">
                  <c:v>1</c:v>
                </c:pt>
                <c:pt idx="1190">
                  <c:v>1</c:v>
                </c:pt>
                <c:pt idx="1191">
                  <c:v>1</c:v>
                </c:pt>
                <c:pt idx="1192">
                  <c:v>1</c:v>
                </c:pt>
                <c:pt idx="1193">
                  <c:v>1</c:v>
                </c:pt>
                <c:pt idx="1194">
                  <c:v>1</c:v>
                </c:pt>
                <c:pt idx="1195">
                  <c:v>1</c:v>
                </c:pt>
                <c:pt idx="1196">
                  <c:v>1</c:v>
                </c:pt>
                <c:pt idx="1197">
                  <c:v>1</c:v>
                </c:pt>
                <c:pt idx="1198">
                  <c:v>1</c:v>
                </c:pt>
                <c:pt idx="1199">
                  <c:v>1</c:v>
                </c:pt>
                <c:pt idx="1200">
                  <c:v>1</c:v>
                </c:pt>
                <c:pt idx="1201">
                  <c:v>1</c:v>
                </c:pt>
                <c:pt idx="1202">
                  <c:v>1</c:v>
                </c:pt>
                <c:pt idx="1203">
                  <c:v>1</c:v>
                </c:pt>
                <c:pt idx="1204">
                  <c:v>1</c:v>
                </c:pt>
                <c:pt idx="1205">
                  <c:v>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7333128"/>
        <c:axId val="407333520"/>
      </c:scatterChart>
      <c:valAx>
        <c:axId val="407333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1-SP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07333520"/>
        <c:crosses val="autoZero"/>
        <c:crossBetween val="midCat"/>
      </c:valAx>
      <c:valAx>
        <c:axId val="407333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SE</a:t>
                </a:r>
                <a:endParaRPr lang="ru-RU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073331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Гистограмма весов находок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Hist!$D$2:$D$17</c:f>
              <c:strCache>
                <c:ptCount val="16"/>
                <c:pt idx="0">
                  <c:v>&lt;0</c:v>
                </c:pt>
                <c:pt idx="1">
                  <c:v>0-10</c:v>
                </c:pt>
                <c:pt idx="2">
                  <c:v>10-20</c:v>
                </c:pt>
                <c:pt idx="3">
                  <c:v>20-30</c:v>
                </c:pt>
                <c:pt idx="4">
                  <c:v>30-40</c:v>
                </c:pt>
                <c:pt idx="5">
                  <c:v>40-50</c:v>
                </c:pt>
                <c:pt idx="6">
                  <c:v>50-60</c:v>
                </c:pt>
                <c:pt idx="7">
                  <c:v>60-70</c:v>
                </c:pt>
                <c:pt idx="8">
                  <c:v>70-80</c:v>
                </c:pt>
                <c:pt idx="9">
                  <c:v>80-90</c:v>
                </c:pt>
                <c:pt idx="10">
                  <c:v>90-100</c:v>
                </c:pt>
                <c:pt idx="11">
                  <c:v>100-110</c:v>
                </c:pt>
                <c:pt idx="12">
                  <c:v>110-120</c:v>
                </c:pt>
                <c:pt idx="13">
                  <c:v>120-130</c:v>
                </c:pt>
                <c:pt idx="14">
                  <c:v>130-140</c:v>
                </c:pt>
                <c:pt idx="15">
                  <c:v>140-150</c:v>
                </c:pt>
              </c:strCache>
            </c:strRef>
          </c:cat>
          <c:val>
            <c:numRef>
              <c:f>Hist!$F$2:$F$17</c:f>
              <c:numCache>
                <c:formatCode>General</c:formatCode>
                <c:ptCount val="16"/>
                <c:pt idx="0">
                  <c:v>21</c:v>
                </c:pt>
                <c:pt idx="1">
                  <c:v>15</c:v>
                </c:pt>
                <c:pt idx="2">
                  <c:v>83</c:v>
                </c:pt>
                <c:pt idx="3">
                  <c:v>177</c:v>
                </c:pt>
                <c:pt idx="4">
                  <c:v>502</c:v>
                </c:pt>
                <c:pt idx="5">
                  <c:v>230</c:v>
                </c:pt>
                <c:pt idx="6">
                  <c:v>47</c:v>
                </c:pt>
                <c:pt idx="7">
                  <c:v>5</c:v>
                </c:pt>
                <c:pt idx="8">
                  <c:v>0</c:v>
                </c:pt>
                <c:pt idx="9">
                  <c:v>19</c:v>
                </c:pt>
                <c:pt idx="10">
                  <c:v>3</c:v>
                </c:pt>
                <c:pt idx="11">
                  <c:v>5</c:v>
                </c:pt>
                <c:pt idx="12">
                  <c:v>9</c:v>
                </c:pt>
                <c:pt idx="13">
                  <c:v>18</c:v>
                </c:pt>
                <c:pt idx="14">
                  <c:v>22</c:v>
                </c:pt>
                <c:pt idx="15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16515456"/>
        <c:axId val="405653584"/>
      </c:barChart>
      <c:catAx>
        <c:axId val="516515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05653584"/>
        <c:crosses val="autoZero"/>
        <c:auto val="1"/>
        <c:lblAlgn val="ctr"/>
        <c:lblOffset val="100"/>
        <c:noMultiLvlLbl val="0"/>
      </c:catAx>
      <c:valAx>
        <c:axId val="405653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16515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6</xdr:row>
      <xdr:rowOff>0</xdr:rowOff>
    </xdr:from>
    <xdr:to>
      <xdr:col>20</xdr:col>
      <xdr:colOff>22860</xdr:colOff>
      <xdr:row>25</xdr:row>
      <xdr:rowOff>99060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</xdr:colOff>
      <xdr:row>4</xdr:row>
      <xdr:rowOff>106680</xdr:rowOff>
    </xdr:from>
    <xdr:to>
      <xdr:col>17</xdr:col>
      <xdr:colOff>457200</xdr:colOff>
      <xdr:row>23</xdr:row>
      <xdr:rowOff>19050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find_1" preserveFormatting="0" connectionId="2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find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957"/>
  <sheetViews>
    <sheetView topLeftCell="A19" workbookViewId="0">
      <selection activeCell="E44" sqref="E44"/>
    </sheetView>
  </sheetViews>
  <sheetFormatPr defaultRowHeight="14.4" x14ac:dyDescent="0.3"/>
  <cols>
    <col min="1" max="1" width="57.5546875" bestFit="1" customWidth="1"/>
    <col min="2" max="2" width="8.6640625" bestFit="1" customWidth="1"/>
    <col min="3" max="3" width="14.44140625" bestFit="1" customWidth="1"/>
    <col min="4" max="4" width="14.6640625" bestFit="1" customWidth="1"/>
  </cols>
  <sheetData>
    <row r="1" spans="1:3" x14ac:dyDescent="0.3">
      <c r="A1" s="6" t="s">
        <v>2911</v>
      </c>
      <c r="B1" t="s">
        <v>9846</v>
      </c>
    </row>
    <row r="2" spans="1:3" x14ac:dyDescent="0.3">
      <c r="A2" s="6" t="s">
        <v>0</v>
      </c>
    </row>
    <row r="3" spans="1:3" x14ac:dyDescent="0.3">
      <c r="A3" s="6" t="s">
        <v>2912</v>
      </c>
      <c r="B3" t="s">
        <v>9847</v>
      </c>
      <c r="C3" t="s">
        <v>12</v>
      </c>
    </row>
    <row r="4" spans="1:3" x14ac:dyDescent="0.3">
      <c r="A4" s="6" t="s">
        <v>2913</v>
      </c>
      <c r="B4" t="s">
        <v>9848</v>
      </c>
    </row>
    <row r="5" spans="1:3" x14ac:dyDescent="0.3">
      <c r="A5" s="6" t="s">
        <v>2914</v>
      </c>
      <c r="B5" t="s">
        <v>9849</v>
      </c>
      <c r="C5" t="s">
        <v>13</v>
      </c>
    </row>
    <row r="6" spans="1:3" x14ac:dyDescent="0.3">
      <c r="A6" s="6" t="s">
        <v>2915</v>
      </c>
    </row>
    <row r="7" spans="1:3" x14ac:dyDescent="0.3">
      <c r="A7" s="6" t="s">
        <v>2916</v>
      </c>
    </row>
    <row r="8" spans="1:3" x14ac:dyDescent="0.3">
      <c r="A8" s="6" t="s">
        <v>2917</v>
      </c>
    </row>
    <row r="9" spans="1:3" x14ac:dyDescent="0.3">
      <c r="A9" s="6" t="s">
        <v>2918</v>
      </c>
    </row>
    <row r="10" spans="1:3" x14ac:dyDescent="0.3">
      <c r="A10" s="6" t="s">
        <v>2919</v>
      </c>
    </row>
    <row r="11" spans="1:3" x14ac:dyDescent="0.3">
      <c r="A11" s="6" t="s">
        <v>2920</v>
      </c>
    </row>
    <row r="12" spans="1:3" x14ac:dyDescent="0.3">
      <c r="A12" s="6" t="s">
        <v>2914</v>
      </c>
      <c r="B12" t="s">
        <v>9849</v>
      </c>
      <c r="C12" t="s">
        <v>14</v>
      </c>
    </row>
    <row r="14" spans="1:3" x14ac:dyDescent="0.3">
      <c r="A14" s="6" t="s">
        <v>1</v>
      </c>
    </row>
    <row r="15" spans="1:3" x14ac:dyDescent="0.3">
      <c r="A15" s="6" t="s">
        <v>2</v>
      </c>
    </row>
    <row r="16" spans="1:3" x14ac:dyDescent="0.3">
      <c r="A16" s="6" t="s">
        <v>3</v>
      </c>
    </row>
    <row r="17" spans="1:6" x14ac:dyDescent="0.3">
      <c r="A17" s="6" t="s">
        <v>2921</v>
      </c>
      <c r="B17" t="s">
        <v>9850</v>
      </c>
    </row>
    <row r="19" spans="1:6" x14ac:dyDescent="0.3">
      <c r="A19" s="6" t="s">
        <v>2922</v>
      </c>
      <c r="B19" t="s">
        <v>9851</v>
      </c>
    </row>
    <row r="20" spans="1:6" x14ac:dyDescent="0.3">
      <c r="A20" s="6" t="s">
        <v>2923</v>
      </c>
      <c r="B20" t="s">
        <v>15</v>
      </c>
      <c r="C20" t="s">
        <v>16</v>
      </c>
      <c r="D20" t="s">
        <v>17</v>
      </c>
      <c r="E20" t="s">
        <v>17</v>
      </c>
      <c r="F20" t="s">
        <v>2901</v>
      </c>
    </row>
    <row r="21" spans="1:6" x14ac:dyDescent="0.3">
      <c r="A21" s="6" t="s">
        <v>2924</v>
      </c>
      <c r="B21" t="s">
        <v>18</v>
      </c>
      <c r="C21" t="s">
        <v>19</v>
      </c>
      <c r="D21" t="s">
        <v>20</v>
      </c>
      <c r="E21" t="s">
        <v>20</v>
      </c>
    </row>
    <row r="22" spans="1:6" x14ac:dyDescent="0.3">
      <c r="A22" s="6" t="s">
        <v>2925</v>
      </c>
      <c r="B22">
        <v>146.19999999999999</v>
      </c>
      <c r="C22" s="1">
        <v>1.1E-41</v>
      </c>
      <c r="D22">
        <v>1</v>
      </c>
      <c r="E22">
        <v>1</v>
      </c>
      <c r="F22" t="s">
        <v>1202</v>
      </c>
    </row>
    <row r="23" spans="1:6" x14ac:dyDescent="0.3">
      <c r="A23" s="6" t="s">
        <v>2926</v>
      </c>
      <c r="B23">
        <v>143.1</v>
      </c>
      <c r="C23" s="1">
        <v>9.9000000000000002E-41</v>
      </c>
      <c r="D23">
        <v>1</v>
      </c>
      <c r="E23">
        <v>1</v>
      </c>
      <c r="F23" t="s">
        <v>1202</v>
      </c>
    </row>
    <row r="24" spans="1:6" x14ac:dyDescent="0.3">
      <c r="A24" s="6" t="s">
        <v>2927</v>
      </c>
      <c r="B24">
        <v>142.69999999999999</v>
      </c>
      <c r="C24" s="1">
        <v>1.4E-40</v>
      </c>
      <c r="D24">
        <v>1</v>
      </c>
      <c r="E24">
        <v>1</v>
      </c>
      <c r="F24" t="s">
        <v>1202</v>
      </c>
    </row>
    <row r="25" spans="1:6" x14ac:dyDescent="0.3">
      <c r="A25" s="6" t="s">
        <v>2928</v>
      </c>
      <c r="B25">
        <v>142.4</v>
      </c>
      <c r="C25" s="1">
        <v>1.6999999999999999E-40</v>
      </c>
      <c r="D25">
        <v>1</v>
      </c>
      <c r="E25">
        <v>1</v>
      </c>
      <c r="F25" t="s">
        <v>14</v>
      </c>
    </row>
    <row r="26" spans="1:6" x14ac:dyDescent="0.3">
      <c r="A26" s="6" t="s">
        <v>2929</v>
      </c>
      <c r="B26">
        <v>141.30000000000001</v>
      </c>
      <c r="C26" s="1">
        <v>3.3999999999999998E-40</v>
      </c>
      <c r="D26">
        <v>1</v>
      </c>
      <c r="E26">
        <v>1</v>
      </c>
      <c r="F26" t="s">
        <v>1202</v>
      </c>
    </row>
    <row r="27" spans="1:6" x14ac:dyDescent="0.3">
      <c r="A27" s="6" t="s">
        <v>2930</v>
      </c>
      <c r="B27">
        <v>140.5</v>
      </c>
      <c r="C27" s="1">
        <v>6.2000000000000002E-40</v>
      </c>
      <c r="D27">
        <v>1</v>
      </c>
      <c r="E27">
        <v>1</v>
      </c>
      <c r="F27" t="s">
        <v>1202</v>
      </c>
    </row>
    <row r="28" spans="1:6" x14ac:dyDescent="0.3">
      <c r="A28" s="6" t="s">
        <v>2931</v>
      </c>
      <c r="B28">
        <v>140.4</v>
      </c>
      <c r="C28" s="1">
        <v>6.4E-40</v>
      </c>
      <c r="D28">
        <v>1</v>
      </c>
      <c r="E28">
        <v>1</v>
      </c>
      <c r="F28" t="s">
        <v>14</v>
      </c>
    </row>
    <row r="29" spans="1:6" x14ac:dyDescent="0.3">
      <c r="A29" s="6" t="s">
        <v>2932</v>
      </c>
      <c r="B29">
        <v>140.19999999999999</v>
      </c>
      <c r="C29" s="1">
        <v>7.5999999999999998E-40</v>
      </c>
      <c r="D29">
        <v>1</v>
      </c>
      <c r="E29">
        <v>1</v>
      </c>
      <c r="F29" t="s">
        <v>14</v>
      </c>
    </row>
    <row r="30" spans="1:6" x14ac:dyDescent="0.3">
      <c r="A30" s="6" t="s">
        <v>2933</v>
      </c>
      <c r="B30">
        <v>139.5</v>
      </c>
      <c r="C30" s="1">
        <v>1.2000000000000001E-39</v>
      </c>
      <c r="D30">
        <v>1</v>
      </c>
      <c r="E30">
        <v>1</v>
      </c>
      <c r="F30" t="s">
        <v>14</v>
      </c>
    </row>
    <row r="31" spans="1:6" x14ac:dyDescent="0.3">
      <c r="A31" s="6" t="s">
        <v>2934</v>
      </c>
      <c r="B31">
        <v>139.30000000000001</v>
      </c>
      <c r="C31" s="1">
        <v>1.4000000000000001E-39</v>
      </c>
      <c r="D31">
        <v>1</v>
      </c>
      <c r="E31">
        <v>1</v>
      </c>
      <c r="F31" t="s">
        <v>1202</v>
      </c>
    </row>
    <row r="32" spans="1:6" x14ac:dyDescent="0.3">
      <c r="A32" s="6" t="s">
        <v>2935</v>
      </c>
      <c r="B32">
        <v>139.19999999999999</v>
      </c>
      <c r="C32" s="1">
        <v>1.5000000000000001E-39</v>
      </c>
      <c r="D32">
        <v>1</v>
      </c>
      <c r="E32">
        <v>1</v>
      </c>
      <c r="F32" t="s">
        <v>14</v>
      </c>
    </row>
    <row r="33" spans="1:6" x14ac:dyDescent="0.3">
      <c r="A33" s="6" t="s">
        <v>2936</v>
      </c>
      <c r="B33">
        <v>139.19999999999999</v>
      </c>
      <c r="C33" s="1">
        <v>1.5000000000000001E-39</v>
      </c>
      <c r="D33">
        <v>1</v>
      </c>
      <c r="E33">
        <v>1</v>
      </c>
      <c r="F33" t="s">
        <v>14</v>
      </c>
    </row>
    <row r="34" spans="1:6" x14ac:dyDescent="0.3">
      <c r="A34" s="6" t="s">
        <v>2937</v>
      </c>
      <c r="B34">
        <v>139.1</v>
      </c>
      <c r="C34" s="1">
        <v>1.5999999999999999E-39</v>
      </c>
      <c r="D34">
        <v>1</v>
      </c>
      <c r="E34">
        <v>1</v>
      </c>
      <c r="F34" t="s">
        <v>14</v>
      </c>
    </row>
    <row r="35" spans="1:6" x14ac:dyDescent="0.3">
      <c r="A35" s="6" t="s">
        <v>2938</v>
      </c>
      <c r="B35">
        <v>139</v>
      </c>
      <c r="C35" s="1">
        <v>1.7E-39</v>
      </c>
      <c r="D35">
        <v>1</v>
      </c>
      <c r="E35">
        <v>1</v>
      </c>
      <c r="F35" t="s">
        <v>14</v>
      </c>
    </row>
    <row r="36" spans="1:6" x14ac:dyDescent="0.3">
      <c r="A36" s="6" t="s">
        <v>2939</v>
      </c>
      <c r="B36">
        <v>138.80000000000001</v>
      </c>
      <c r="C36" s="1">
        <v>1.9999999999999999E-39</v>
      </c>
      <c r="D36">
        <v>1</v>
      </c>
      <c r="E36">
        <v>1</v>
      </c>
      <c r="F36" t="s">
        <v>14</v>
      </c>
    </row>
    <row r="37" spans="1:6" x14ac:dyDescent="0.3">
      <c r="A37" s="6" t="s">
        <v>2940</v>
      </c>
      <c r="B37">
        <v>138.5</v>
      </c>
      <c r="C37" s="1">
        <v>2.4000000000000002E-39</v>
      </c>
      <c r="D37">
        <v>1</v>
      </c>
      <c r="E37">
        <v>1</v>
      </c>
      <c r="F37" t="s">
        <v>1202</v>
      </c>
    </row>
    <row r="38" spans="1:6" x14ac:dyDescent="0.3">
      <c r="A38" s="6" t="s">
        <v>2941</v>
      </c>
      <c r="B38">
        <v>137.69999999999999</v>
      </c>
      <c r="C38" s="1">
        <v>4.1999999999999999E-39</v>
      </c>
      <c r="D38">
        <v>1</v>
      </c>
      <c r="E38">
        <v>1</v>
      </c>
      <c r="F38" t="s">
        <v>14</v>
      </c>
    </row>
    <row r="39" spans="1:6" x14ac:dyDescent="0.3">
      <c r="A39" s="6" t="s">
        <v>2942</v>
      </c>
      <c r="B39">
        <v>136.9</v>
      </c>
      <c r="C39" s="1">
        <v>7.4999999999999997E-39</v>
      </c>
      <c r="D39">
        <v>1</v>
      </c>
      <c r="E39">
        <v>1</v>
      </c>
      <c r="F39" t="s">
        <v>14</v>
      </c>
    </row>
    <row r="40" spans="1:6" x14ac:dyDescent="0.3">
      <c r="A40" s="6" t="s">
        <v>2943</v>
      </c>
      <c r="B40">
        <v>136.6</v>
      </c>
      <c r="C40" s="1">
        <v>8.8999999999999995E-39</v>
      </c>
      <c r="D40">
        <v>1</v>
      </c>
      <c r="E40">
        <v>1</v>
      </c>
      <c r="F40" t="s">
        <v>14</v>
      </c>
    </row>
    <row r="41" spans="1:6" x14ac:dyDescent="0.3">
      <c r="A41" s="6" t="s">
        <v>2944</v>
      </c>
      <c r="B41">
        <v>136.19999999999999</v>
      </c>
      <c r="C41" s="1">
        <v>1.2000000000000001E-38</v>
      </c>
      <c r="D41">
        <v>1</v>
      </c>
      <c r="E41">
        <v>1</v>
      </c>
      <c r="F41" t="s">
        <v>14</v>
      </c>
    </row>
    <row r="42" spans="1:6" x14ac:dyDescent="0.3">
      <c r="A42" s="6" t="s">
        <v>2945</v>
      </c>
      <c r="B42">
        <v>135.6</v>
      </c>
      <c r="C42" s="1">
        <v>1.7000000000000001E-38</v>
      </c>
      <c r="D42">
        <v>1</v>
      </c>
      <c r="E42">
        <v>1</v>
      </c>
      <c r="F42" t="s">
        <v>14</v>
      </c>
    </row>
    <row r="43" spans="1:6" x14ac:dyDescent="0.3">
      <c r="A43" s="6" t="s">
        <v>2946</v>
      </c>
      <c r="B43">
        <v>134.4</v>
      </c>
      <c r="C43" s="1">
        <v>4.0999999999999998E-38</v>
      </c>
      <c r="D43">
        <v>1</v>
      </c>
      <c r="E43">
        <v>1</v>
      </c>
      <c r="F43" t="s">
        <v>1202</v>
      </c>
    </row>
    <row r="44" spans="1:6" x14ac:dyDescent="0.3">
      <c r="A44" s="6" t="s">
        <v>2947</v>
      </c>
      <c r="B44" s="5">
        <v>134.4</v>
      </c>
      <c r="C44" s="1">
        <v>4.0999999999999998E-38</v>
      </c>
      <c r="D44">
        <v>1</v>
      </c>
      <c r="E44" s="17">
        <v>1</v>
      </c>
      <c r="F44" s="5" t="s">
        <v>14</v>
      </c>
    </row>
    <row r="45" spans="1:6" x14ac:dyDescent="0.3">
      <c r="A45" s="6" t="s">
        <v>2948</v>
      </c>
      <c r="B45">
        <v>134.4</v>
      </c>
      <c r="C45" s="1">
        <v>4.0999999999999998E-38</v>
      </c>
      <c r="D45">
        <v>1</v>
      </c>
      <c r="E45">
        <v>1</v>
      </c>
      <c r="F45" t="s">
        <v>14</v>
      </c>
    </row>
    <row r="46" spans="1:6" x14ac:dyDescent="0.3">
      <c r="A46" s="6" t="s">
        <v>2949</v>
      </c>
      <c r="B46">
        <v>134.19999999999999</v>
      </c>
      <c r="C46" s="1">
        <v>4.7E-38</v>
      </c>
      <c r="D46">
        <v>1</v>
      </c>
      <c r="E46">
        <v>1</v>
      </c>
      <c r="F46" t="s">
        <v>14</v>
      </c>
    </row>
    <row r="47" spans="1:6" x14ac:dyDescent="0.3">
      <c r="A47" s="6" t="s">
        <v>2950</v>
      </c>
      <c r="B47">
        <v>134.19999999999999</v>
      </c>
      <c r="C47" s="1">
        <v>4.9000000000000004E-38</v>
      </c>
      <c r="D47">
        <v>1</v>
      </c>
      <c r="E47">
        <v>1</v>
      </c>
      <c r="F47" t="s">
        <v>14</v>
      </c>
    </row>
    <row r="48" spans="1:6" x14ac:dyDescent="0.3">
      <c r="A48" s="6" t="s">
        <v>2951</v>
      </c>
      <c r="B48">
        <v>134.1</v>
      </c>
      <c r="C48" s="1">
        <v>5.1000000000000003E-38</v>
      </c>
      <c r="D48">
        <v>1</v>
      </c>
      <c r="E48">
        <v>1</v>
      </c>
      <c r="F48" t="s">
        <v>14</v>
      </c>
    </row>
    <row r="49" spans="1:6" x14ac:dyDescent="0.3">
      <c r="A49" s="6" t="s">
        <v>2952</v>
      </c>
      <c r="B49">
        <v>132.5</v>
      </c>
      <c r="C49" s="1">
        <v>1.5E-37</v>
      </c>
      <c r="D49">
        <v>1</v>
      </c>
      <c r="E49">
        <v>1</v>
      </c>
      <c r="F49" t="s">
        <v>14</v>
      </c>
    </row>
    <row r="50" spans="1:6" x14ac:dyDescent="0.3">
      <c r="A50" s="6" t="s">
        <v>2953</v>
      </c>
      <c r="B50">
        <v>132.19999999999999</v>
      </c>
      <c r="C50" s="1">
        <v>1.9000000000000002E-37</v>
      </c>
      <c r="D50">
        <v>1</v>
      </c>
      <c r="E50">
        <v>1</v>
      </c>
      <c r="F50" t="s">
        <v>14</v>
      </c>
    </row>
    <row r="51" spans="1:6" x14ac:dyDescent="0.3">
      <c r="A51" s="6" t="s">
        <v>2954</v>
      </c>
      <c r="B51">
        <v>131.9</v>
      </c>
      <c r="C51" s="1">
        <v>2.3E-37</v>
      </c>
      <c r="D51">
        <v>1</v>
      </c>
      <c r="E51">
        <v>1</v>
      </c>
      <c r="F51" t="s">
        <v>14</v>
      </c>
    </row>
    <row r="52" spans="1:6" x14ac:dyDescent="0.3">
      <c r="A52" s="6" t="s">
        <v>2955</v>
      </c>
      <c r="B52">
        <v>130</v>
      </c>
      <c r="C52" s="1">
        <v>8.6999999999999997E-37</v>
      </c>
      <c r="D52">
        <v>1</v>
      </c>
      <c r="E52">
        <v>1</v>
      </c>
      <c r="F52" t="s">
        <v>14</v>
      </c>
    </row>
    <row r="53" spans="1:6" x14ac:dyDescent="0.3">
      <c r="A53" s="6" t="s">
        <v>2956</v>
      </c>
      <c r="B53">
        <v>129.80000000000001</v>
      </c>
      <c r="C53" s="1">
        <v>9.9000000000000007E-37</v>
      </c>
      <c r="D53">
        <v>1</v>
      </c>
      <c r="E53">
        <v>1</v>
      </c>
      <c r="F53" t="s">
        <v>14</v>
      </c>
    </row>
    <row r="54" spans="1:6" x14ac:dyDescent="0.3">
      <c r="A54" s="6" t="s">
        <v>2957</v>
      </c>
      <c r="B54">
        <v>129.19999999999999</v>
      </c>
      <c r="C54" s="1">
        <v>1.5000000000000001E-36</v>
      </c>
      <c r="D54">
        <v>1</v>
      </c>
      <c r="E54">
        <v>1</v>
      </c>
      <c r="F54" t="s">
        <v>14</v>
      </c>
    </row>
    <row r="55" spans="1:6" x14ac:dyDescent="0.3">
      <c r="A55" s="6" t="s">
        <v>2958</v>
      </c>
      <c r="B55">
        <v>128.69999999999999</v>
      </c>
      <c r="C55" s="1">
        <v>2.0999999999999999E-36</v>
      </c>
      <c r="D55">
        <v>1</v>
      </c>
      <c r="E55">
        <v>1</v>
      </c>
      <c r="F55" t="s">
        <v>14</v>
      </c>
    </row>
    <row r="56" spans="1:6" x14ac:dyDescent="0.3">
      <c r="A56" s="6" t="s">
        <v>2959</v>
      </c>
      <c r="B56">
        <v>127.4</v>
      </c>
      <c r="C56" s="1">
        <v>5.2999999999999998E-36</v>
      </c>
      <c r="D56">
        <v>1</v>
      </c>
      <c r="E56">
        <v>1</v>
      </c>
      <c r="F56" t="s">
        <v>14</v>
      </c>
    </row>
    <row r="57" spans="1:6" x14ac:dyDescent="0.3">
      <c r="A57" s="6" t="s">
        <v>2960</v>
      </c>
      <c r="B57">
        <v>126.3</v>
      </c>
      <c r="C57" s="1">
        <v>1.1E-35</v>
      </c>
      <c r="D57">
        <v>1</v>
      </c>
      <c r="E57">
        <v>1</v>
      </c>
      <c r="F57" t="s">
        <v>14</v>
      </c>
    </row>
    <row r="58" spans="1:6" x14ac:dyDescent="0.3">
      <c r="A58" s="6" t="s">
        <v>2961</v>
      </c>
      <c r="B58">
        <v>126.2</v>
      </c>
      <c r="C58" s="1">
        <v>1.3E-35</v>
      </c>
      <c r="D58">
        <v>1</v>
      </c>
      <c r="E58">
        <v>1</v>
      </c>
      <c r="F58" t="s">
        <v>14</v>
      </c>
    </row>
    <row r="59" spans="1:6" x14ac:dyDescent="0.3">
      <c r="A59" s="6" t="s">
        <v>2962</v>
      </c>
      <c r="B59">
        <v>125.9</v>
      </c>
      <c r="C59" s="1">
        <v>1.4999999999999999E-35</v>
      </c>
      <c r="D59">
        <v>1</v>
      </c>
      <c r="E59">
        <v>1</v>
      </c>
      <c r="F59" t="s">
        <v>14</v>
      </c>
    </row>
    <row r="60" spans="1:6" x14ac:dyDescent="0.3">
      <c r="A60" s="6" t="s">
        <v>2963</v>
      </c>
      <c r="B60">
        <v>124.8</v>
      </c>
      <c r="C60" s="1">
        <v>3.1000000000000001E-35</v>
      </c>
      <c r="D60">
        <v>1</v>
      </c>
      <c r="E60">
        <v>1</v>
      </c>
      <c r="F60" t="s">
        <v>14</v>
      </c>
    </row>
    <row r="61" spans="1:6" x14ac:dyDescent="0.3">
      <c r="A61" s="6" t="s">
        <v>2964</v>
      </c>
      <c r="B61">
        <v>124.6</v>
      </c>
      <c r="C61" s="1">
        <v>3.8000000000000001E-35</v>
      </c>
      <c r="D61">
        <v>1</v>
      </c>
      <c r="E61">
        <v>1</v>
      </c>
      <c r="F61" t="s">
        <v>14</v>
      </c>
    </row>
    <row r="62" spans="1:6" x14ac:dyDescent="0.3">
      <c r="A62" s="6" t="s">
        <v>2965</v>
      </c>
      <c r="B62">
        <v>124.1</v>
      </c>
      <c r="C62" s="1">
        <v>5.0999999999999999E-35</v>
      </c>
      <c r="D62">
        <v>1</v>
      </c>
      <c r="E62">
        <v>1</v>
      </c>
      <c r="F62" t="s">
        <v>14</v>
      </c>
    </row>
    <row r="63" spans="1:6" x14ac:dyDescent="0.3">
      <c r="A63" s="6" t="s">
        <v>2966</v>
      </c>
      <c r="B63">
        <v>124.1</v>
      </c>
      <c r="C63" s="1">
        <v>5.3999999999999995E-35</v>
      </c>
      <c r="D63">
        <v>1</v>
      </c>
      <c r="E63">
        <v>1</v>
      </c>
      <c r="F63" t="s">
        <v>14</v>
      </c>
    </row>
    <row r="64" spans="1:6" x14ac:dyDescent="0.3">
      <c r="A64" s="6" t="s">
        <v>2967</v>
      </c>
      <c r="B64">
        <v>124</v>
      </c>
      <c r="C64" s="1">
        <v>5.8000000000000004E-35</v>
      </c>
      <c r="D64">
        <v>1</v>
      </c>
      <c r="E64">
        <v>1</v>
      </c>
      <c r="F64" t="s">
        <v>14</v>
      </c>
    </row>
    <row r="65" spans="1:6" x14ac:dyDescent="0.3">
      <c r="A65" s="6" t="s">
        <v>2968</v>
      </c>
      <c r="B65">
        <v>124</v>
      </c>
      <c r="C65" s="1">
        <v>5.8000000000000004E-35</v>
      </c>
      <c r="D65">
        <v>1</v>
      </c>
      <c r="E65">
        <v>1</v>
      </c>
      <c r="F65" t="s">
        <v>14</v>
      </c>
    </row>
    <row r="66" spans="1:6" x14ac:dyDescent="0.3">
      <c r="A66" s="6" t="s">
        <v>2969</v>
      </c>
      <c r="B66">
        <v>123.7</v>
      </c>
      <c r="C66" s="1">
        <v>6.8999999999999997E-35</v>
      </c>
      <c r="D66">
        <v>1</v>
      </c>
      <c r="E66">
        <v>1</v>
      </c>
      <c r="F66" t="s">
        <v>14</v>
      </c>
    </row>
    <row r="67" spans="1:6" x14ac:dyDescent="0.3">
      <c r="A67" s="6" t="s">
        <v>2970</v>
      </c>
      <c r="B67">
        <v>123.3</v>
      </c>
      <c r="C67" s="1">
        <v>9.2999999999999998E-35</v>
      </c>
      <c r="D67">
        <v>1</v>
      </c>
      <c r="E67">
        <v>1</v>
      </c>
      <c r="F67" t="s">
        <v>14</v>
      </c>
    </row>
    <row r="68" spans="1:6" x14ac:dyDescent="0.3">
      <c r="A68" s="6" t="s">
        <v>2971</v>
      </c>
      <c r="B68">
        <v>121.9</v>
      </c>
      <c r="C68" s="1">
        <v>2.3999999999999999E-34</v>
      </c>
      <c r="D68">
        <v>1</v>
      </c>
      <c r="E68">
        <v>1</v>
      </c>
      <c r="F68" t="s">
        <v>14</v>
      </c>
    </row>
    <row r="69" spans="1:6" x14ac:dyDescent="0.3">
      <c r="A69" s="6" t="s">
        <v>2972</v>
      </c>
      <c r="B69">
        <v>120.2</v>
      </c>
      <c r="C69" s="1">
        <v>7.7E-34</v>
      </c>
      <c r="D69">
        <v>1</v>
      </c>
      <c r="E69">
        <v>1</v>
      </c>
      <c r="F69" t="s">
        <v>14</v>
      </c>
    </row>
    <row r="70" spans="1:6" x14ac:dyDescent="0.3">
      <c r="A70" s="6" t="s">
        <v>2973</v>
      </c>
      <c r="B70">
        <v>118.5</v>
      </c>
      <c r="C70" s="1">
        <v>2.5000000000000001E-33</v>
      </c>
      <c r="D70">
        <v>1</v>
      </c>
      <c r="E70">
        <v>1</v>
      </c>
      <c r="F70" t="s">
        <v>14</v>
      </c>
    </row>
    <row r="71" spans="1:6" x14ac:dyDescent="0.3">
      <c r="A71" s="6" t="s">
        <v>2974</v>
      </c>
      <c r="B71">
        <v>114.1</v>
      </c>
      <c r="C71" s="1">
        <v>5.3000000000000001E-32</v>
      </c>
      <c r="D71">
        <v>1</v>
      </c>
      <c r="E71">
        <v>1</v>
      </c>
      <c r="F71" t="s">
        <v>14</v>
      </c>
    </row>
    <row r="72" spans="1:6" x14ac:dyDescent="0.3">
      <c r="A72" s="6" t="s">
        <v>2975</v>
      </c>
      <c r="B72">
        <v>114.1</v>
      </c>
      <c r="C72" s="1">
        <v>5.3000000000000001E-32</v>
      </c>
      <c r="D72">
        <v>1</v>
      </c>
      <c r="E72">
        <v>1</v>
      </c>
      <c r="F72" t="s">
        <v>14</v>
      </c>
    </row>
    <row r="73" spans="1:6" x14ac:dyDescent="0.3">
      <c r="A73" s="6" t="s">
        <v>2976</v>
      </c>
      <c r="B73">
        <v>113.3</v>
      </c>
      <c r="C73" s="1">
        <v>9.6000000000000005E-32</v>
      </c>
      <c r="D73">
        <v>1</v>
      </c>
      <c r="E73">
        <v>1</v>
      </c>
      <c r="F73" t="s">
        <v>14</v>
      </c>
    </row>
    <row r="74" spans="1:6" x14ac:dyDescent="0.3">
      <c r="A74" s="6" t="s">
        <v>2977</v>
      </c>
      <c r="B74">
        <v>112.5</v>
      </c>
      <c r="C74" s="1">
        <v>1.6000000000000001E-31</v>
      </c>
      <c r="D74">
        <v>1</v>
      </c>
      <c r="E74">
        <v>1</v>
      </c>
      <c r="F74" t="s">
        <v>14</v>
      </c>
    </row>
    <row r="75" spans="1:6" x14ac:dyDescent="0.3">
      <c r="A75" s="6" t="s">
        <v>2978</v>
      </c>
      <c r="B75">
        <v>112.5</v>
      </c>
      <c r="C75" s="1">
        <v>1.6000000000000001E-31</v>
      </c>
      <c r="D75">
        <v>1</v>
      </c>
      <c r="E75">
        <v>1</v>
      </c>
      <c r="F75" t="s">
        <v>14</v>
      </c>
    </row>
    <row r="76" spans="1:6" x14ac:dyDescent="0.3">
      <c r="A76" s="6" t="s">
        <v>2979</v>
      </c>
      <c r="B76">
        <v>112.1</v>
      </c>
      <c r="C76" s="1">
        <v>2.0999999999999999E-31</v>
      </c>
      <c r="D76">
        <v>1</v>
      </c>
      <c r="E76">
        <v>1</v>
      </c>
      <c r="F76" t="s">
        <v>14</v>
      </c>
    </row>
    <row r="77" spans="1:6" x14ac:dyDescent="0.3">
      <c r="A77" s="6" t="s">
        <v>2980</v>
      </c>
      <c r="B77">
        <v>111.5</v>
      </c>
      <c r="C77" s="1">
        <v>3.2000000000000002E-31</v>
      </c>
      <c r="D77">
        <v>1</v>
      </c>
      <c r="E77">
        <v>1</v>
      </c>
      <c r="F77" t="s">
        <v>14</v>
      </c>
    </row>
    <row r="78" spans="1:6" x14ac:dyDescent="0.3">
      <c r="A78" s="6" t="s">
        <v>2981</v>
      </c>
      <c r="B78">
        <v>110.3</v>
      </c>
      <c r="C78" s="1">
        <v>7.3000000000000003E-31</v>
      </c>
      <c r="D78">
        <v>1</v>
      </c>
      <c r="E78">
        <v>1</v>
      </c>
      <c r="F78" t="s">
        <v>14</v>
      </c>
    </row>
    <row r="79" spans="1:6" x14ac:dyDescent="0.3">
      <c r="A79" s="6" t="s">
        <v>2982</v>
      </c>
      <c r="B79">
        <v>109.9</v>
      </c>
      <c r="C79" s="1">
        <v>1.0000000000000001E-30</v>
      </c>
      <c r="D79">
        <v>1</v>
      </c>
      <c r="E79">
        <v>1</v>
      </c>
      <c r="F79" t="s">
        <v>14</v>
      </c>
    </row>
    <row r="80" spans="1:6" x14ac:dyDescent="0.3">
      <c r="A80" s="6" t="s">
        <v>2983</v>
      </c>
      <c r="B80">
        <v>107</v>
      </c>
      <c r="C80" s="1">
        <v>7.5000000000000006E-30</v>
      </c>
      <c r="D80">
        <v>1</v>
      </c>
      <c r="E80">
        <v>1</v>
      </c>
      <c r="F80" t="s">
        <v>14</v>
      </c>
    </row>
    <row r="81" spans="1:6" x14ac:dyDescent="0.3">
      <c r="A81" s="6" t="s">
        <v>2984</v>
      </c>
      <c r="B81">
        <v>105.5</v>
      </c>
      <c r="C81" s="1">
        <v>2.0999999999999999E-29</v>
      </c>
      <c r="D81">
        <v>1</v>
      </c>
      <c r="E81">
        <v>1</v>
      </c>
      <c r="F81" t="s">
        <v>14</v>
      </c>
    </row>
    <row r="82" spans="1:6" x14ac:dyDescent="0.3">
      <c r="A82" s="6" t="s">
        <v>2985</v>
      </c>
      <c r="B82">
        <v>104.7</v>
      </c>
      <c r="C82" s="1">
        <v>3.6999999999999997E-29</v>
      </c>
      <c r="D82">
        <v>1</v>
      </c>
      <c r="E82">
        <v>1</v>
      </c>
      <c r="F82" t="s">
        <v>14</v>
      </c>
    </row>
    <row r="83" spans="1:6" x14ac:dyDescent="0.3">
      <c r="A83" s="6" t="s">
        <v>2986</v>
      </c>
      <c r="B83">
        <v>104</v>
      </c>
      <c r="C83" s="1">
        <v>5.8000000000000005E-29</v>
      </c>
      <c r="D83">
        <v>1</v>
      </c>
      <c r="E83">
        <v>1</v>
      </c>
      <c r="F83" t="s">
        <v>14</v>
      </c>
    </row>
    <row r="84" spans="1:6" x14ac:dyDescent="0.3">
      <c r="A84" s="6" t="s">
        <v>2987</v>
      </c>
      <c r="B84">
        <v>97.6</v>
      </c>
      <c r="C84" s="1">
        <v>5.0999999999999999E-27</v>
      </c>
      <c r="D84">
        <v>1</v>
      </c>
      <c r="E84">
        <v>1</v>
      </c>
      <c r="F84" t="s">
        <v>14</v>
      </c>
    </row>
    <row r="85" spans="1:6" x14ac:dyDescent="0.3">
      <c r="A85" s="6" t="s">
        <v>2988</v>
      </c>
      <c r="B85">
        <v>95.2</v>
      </c>
      <c r="C85" s="1">
        <v>2.6999999999999998E-26</v>
      </c>
      <c r="D85">
        <v>1</v>
      </c>
      <c r="E85">
        <v>1</v>
      </c>
      <c r="F85" t="s">
        <v>14</v>
      </c>
    </row>
    <row r="86" spans="1:6" x14ac:dyDescent="0.3">
      <c r="A86" s="6" t="s">
        <v>2989</v>
      </c>
      <c r="B86">
        <v>93.9</v>
      </c>
      <c r="C86" s="1">
        <v>6.4000000000000002E-26</v>
      </c>
      <c r="D86">
        <v>1</v>
      </c>
      <c r="E86">
        <v>1</v>
      </c>
      <c r="F86" t="s">
        <v>14</v>
      </c>
    </row>
    <row r="87" spans="1:6" x14ac:dyDescent="0.3">
      <c r="A87" s="6" t="s">
        <v>2990</v>
      </c>
      <c r="B87">
        <v>88</v>
      </c>
      <c r="C87" s="1">
        <v>3.6999999999999998E-24</v>
      </c>
      <c r="D87">
        <v>1</v>
      </c>
      <c r="E87">
        <v>1</v>
      </c>
      <c r="F87" t="s">
        <v>14</v>
      </c>
    </row>
    <row r="88" spans="1:6" x14ac:dyDescent="0.3">
      <c r="A88" s="6" t="s">
        <v>2991</v>
      </c>
      <c r="B88">
        <v>88</v>
      </c>
      <c r="C88" s="1">
        <v>3.6999999999999998E-24</v>
      </c>
      <c r="D88">
        <v>1</v>
      </c>
      <c r="E88">
        <v>1</v>
      </c>
      <c r="F88" t="s">
        <v>14</v>
      </c>
    </row>
    <row r="89" spans="1:6" x14ac:dyDescent="0.3">
      <c r="A89" s="6" t="s">
        <v>2992</v>
      </c>
      <c r="B89">
        <v>86.1</v>
      </c>
      <c r="C89" s="1">
        <v>1.5E-23</v>
      </c>
      <c r="D89">
        <v>1</v>
      </c>
      <c r="E89">
        <v>1</v>
      </c>
      <c r="F89" t="s">
        <v>14</v>
      </c>
    </row>
    <row r="90" spans="1:6" x14ac:dyDescent="0.3">
      <c r="A90" s="6" t="s">
        <v>2993</v>
      </c>
      <c r="B90">
        <v>85.8</v>
      </c>
      <c r="C90" s="1">
        <v>1.7999999999999999E-23</v>
      </c>
      <c r="D90">
        <v>1</v>
      </c>
      <c r="E90">
        <v>1</v>
      </c>
      <c r="F90" t="s">
        <v>14</v>
      </c>
    </row>
    <row r="91" spans="1:6" x14ac:dyDescent="0.3">
      <c r="A91" s="6" t="s">
        <v>2994</v>
      </c>
      <c r="B91">
        <v>85.2</v>
      </c>
      <c r="C91" s="1">
        <v>2.6999999999999998E-23</v>
      </c>
      <c r="D91">
        <v>1</v>
      </c>
      <c r="E91">
        <v>1</v>
      </c>
      <c r="F91" t="s">
        <v>14</v>
      </c>
    </row>
    <row r="92" spans="1:6" x14ac:dyDescent="0.3">
      <c r="A92" s="6" t="s">
        <v>2995</v>
      </c>
      <c r="B92">
        <v>85.2</v>
      </c>
      <c r="C92" s="1">
        <v>2.6999999999999998E-23</v>
      </c>
      <c r="D92">
        <v>1</v>
      </c>
      <c r="E92">
        <v>1</v>
      </c>
      <c r="F92" t="s">
        <v>14</v>
      </c>
    </row>
    <row r="93" spans="1:6" x14ac:dyDescent="0.3">
      <c r="A93" s="6" t="s">
        <v>2996</v>
      </c>
      <c r="B93">
        <v>84.2</v>
      </c>
      <c r="C93" s="1">
        <v>5.3000000000000004E-23</v>
      </c>
      <c r="D93">
        <v>1</v>
      </c>
      <c r="E93">
        <v>1</v>
      </c>
      <c r="F93" t="s">
        <v>14</v>
      </c>
    </row>
    <row r="94" spans="1:6" x14ac:dyDescent="0.3">
      <c r="A94" s="6" t="s">
        <v>2997</v>
      </c>
      <c r="B94">
        <v>84.2</v>
      </c>
      <c r="C94" s="1">
        <v>5.3000000000000004E-23</v>
      </c>
      <c r="D94">
        <v>1</v>
      </c>
      <c r="E94">
        <v>1</v>
      </c>
      <c r="F94" t="s">
        <v>14</v>
      </c>
    </row>
    <row r="95" spans="1:6" x14ac:dyDescent="0.3">
      <c r="A95" s="6" t="s">
        <v>2998</v>
      </c>
      <c r="B95">
        <v>84.2</v>
      </c>
      <c r="C95" s="1">
        <v>5.3000000000000004E-23</v>
      </c>
      <c r="D95">
        <v>1</v>
      </c>
      <c r="E95">
        <v>1</v>
      </c>
      <c r="F95" t="s">
        <v>14</v>
      </c>
    </row>
    <row r="96" spans="1:6" x14ac:dyDescent="0.3">
      <c r="A96" s="6" t="s">
        <v>2999</v>
      </c>
      <c r="B96">
        <v>83.4</v>
      </c>
      <c r="C96" s="1">
        <v>9.0999999999999999E-23</v>
      </c>
      <c r="D96">
        <v>1</v>
      </c>
      <c r="E96">
        <v>1</v>
      </c>
      <c r="F96" t="s">
        <v>14</v>
      </c>
    </row>
    <row r="97" spans="1:6" x14ac:dyDescent="0.3">
      <c r="A97" s="6" t="s">
        <v>3000</v>
      </c>
      <c r="B97">
        <v>83.1</v>
      </c>
      <c r="C97" s="1">
        <v>1.1E-22</v>
      </c>
      <c r="D97">
        <v>1</v>
      </c>
      <c r="E97">
        <v>1</v>
      </c>
      <c r="F97" t="s">
        <v>14</v>
      </c>
    </row>
    <row r="98" spans="1:6" x14ac:dyDescent="0.3">
      <c r="A98" s="6" t="s">
        <v>3001</v>
      </c>
      <c r="B98">
        <v>83.1</v>
      </c>
      <c r="C98" s="1">
        <v>1.1E-22</v>
      </c>
      <c r="D98">
        <v>1</v>
      </c>
      <c r="E98">
        <v>1</v>
      </c>
      <c r="F98" t="s">
        <v>14</v>
      </c>
    </row>
    <row r="99" spans="1:6" x14ac:dyDescent="0.3">
      <c r="A99" s="6" t="s">
        <v>3002</v>
      </c>
      <c r="B99">
        <v>83.1</v>
      </c>
      <c r="C99" s="1">
        <v>1.1E-22</v>
      </c>
      <c r="D99">
        <v>1</v>
      </c>
      <c r="E99">
        <v>1</v>
      </c>
      <c r="F99" t="s">
        <v>14</v>
      </c>
    </row>
    <row r="100" spans="1:6" x14ac:dyDescent="0.3">
      <c r="A100" s="6" t="s">
        <v>3003</v>
      </c>
      <c r="B100">
        <v>82.7</v>
      </c>
      <c r="C100" s="1">
        <v>1.5E-22</v>
      </c>
      <c r="D100">
        <v>1</v>
      </c>
      <c r="E100">
        <v>1</v>
      </c>
      <c r="F100" t="s">
        <v>14</v>
      </c>
    </row>
    <row r="101" spans="1:6" x14ac:dyDescent="0.3">
      <c r="A101" s="6" t="s">
        <v>3004</v>
      </c>
      <c r="B101">
        <v>82.7</v>
      </c>
      <c r="C101" s="1">
        <v>1.5E-22</v>
      </c>
      <c r="D101">
        <v>1</v>
      </c>
      <c r="E101">
        <v>1</v>
      </c>
      <c r="F101" t="s">
        <v>14</v>
      </c>
    </row>
    <row r="102" spans="1:6" x14ac:dyDescent="0.3">
      <c r="A102" s="6" t="s">
        <v>3005</v>
      </c>
      <c r="B102">
        <v>82.7</v>
      </c>
      <c r="C102" s="1">
        <v>1.5E-22</v>
      </c>
      <c r="D102">
        <v>1</v>
      </c>
      <c r="E102">
        <v>1</v>
      </c>
      <c r="F102" t="s">
        <v>14</v>
      </c>
    </row>
    <row r="103" spans="1:6" x14ac:dyDescent="0.3">
      <c r="A103" s="6" t="s">
        <v>3006</v>
      </c>
      <c r="B103">
        <v>80.8</v>
      </c>
      <c r="C103" s="1">
        <v>5.8000000000000003E-22</v>
      </c>
      <c r="D103">
        <v>1</v>
      </c>
      <c r="E103">
        <v>1</v>
      </c>
      <c r="F103" t="s">
        <v>14</v>
      </c>
    </row>
    <row r="104" spans="1:6" x14ac:dyDescent="0.3">
      <c r="A104" s="6" t="s">
        <v>3007</v>
      </c>
      <c r="B104">
        <v>80.3</v>
      </c>
      <c r="C104" s="1">
        <v>8.1999999999999999E-22</v>
      </c>
      <c r="D104">
        <v>1</v>
      </c>
      <c r="E104">
        <v>1</v>
      </c>
      <c r="F104" t="s">
        <v>14</v>
      </c>
    </row>
    <row r="105" spans="1:6" x14ac:dyDescent="0.3">
      <c r="A105" s="6" t="s">
        <v>3008</v>
      </c>
      <c r="B105">
        <v>80.3</v>
      </c>
      <c r="C105" s="1">
        <v>8.1999999999999999E-22</v>
      </c>
      <c r="D105">
        <v>1</v>
      </c>
      <c r="E105">
        <v>1</v>
      </c>
      <c r="F105" t="s">
        <v>14</v>
      </c>
    </row>
    <row r="106" spans="1:6" x14ac:dyDescent="0.3">
      <c r="A106" s="6" t="s">
        <v>3009</v>
      </c>
      <c r="B106">
        <v>66.8</v>
      </c>
      <c r="C106" s="1">
        <v>8.9999999999999999E-18</v>
      </c>
      <c r="D106">
        <v>1</v>
      </c>
      <c r="E106">
        <v>1</v>
      </c>
      <c r="F106" t="s">
        <v>14</v>
      </c>
    </row>
    <row r="107" spans="1:6" x14ac:dyDescent="0.3">
      <c r="A107" s="6" t="s">
        <v>3010</v>
      </c>
      <c r="B107">
        <v>66.8</v>
      </c>
      <c r="C107" s="1">
        <v>9.2999999999999998E-18</v>
      </c>
      <c r="D107">
        <v>1</v>
      </c>
      <c r="E107">
        <v>1</v>
      </c>
      <c r="F107" t="s">
        <v>14</v>
      </c>
    </row>
    <row r="108" spans="1:6" x14ac:dyDescent="0.3">
      <c r="A108" s="6" t="s">
        <v>3011</v>
      </c>
      <c r="B108">
        <v>65.2</v>
      </c>
      <c r="C108" s="1">
        <v>2.7000000000000001E-17</v>
      </c>
      <c r="D108">
        <v>2</v>
      </c>
      <c r="E108">
        <v>2</v>
      </c>
      <c r="F108" t="s">
        <v>14</v>
      </c>
    </row>
    <row r="109" spans="1:6" x14ac:dyDescent="0.3">
      <c r="A109" s="6" t="s">
        <v>3012</v>
      </c>
      <c r="B109">
        <v>61.2</v>
      </c>
      <c r="C109" s="1">
        <v>4.5999999999999998E-16</v>
      </c>
      <c r="D109">
        <v>1</v>
      </c>
      <c r="E109">
        <v>1</v>
      </c>
      <c r="F109" t="s">
        <v>14</v>
      </c>
    </row>
    <row r="110" spans="1:6" x14ac:dyDescent="0.3">
      <c r="A110" s="6" t="s">
        <v>3013</v>
      </c>
      <c r="B110">
        <v>60.2</v>
      </c>
      <c r="C110" s="1">
        <v>9.1999999999999996E-16</v>
      </c>
      <c r="D110">
        <v>1</v>
      </c>
      <c r="E110">
        <v>1</v>
      </c>
      <c r="F110" t="s">
        <v>14</v>
      </c>
    </row>
    <row r="111" spans="1:6" x14ac:dyDescent="0.3">
      <c r="A111" s="6" t="s">
        <v>3014</v>
      </c>
      <c r="B111">
        <v>59.2</v>
      </c>
      <c r="C111" s="1">
        <v>1.8000000000000001E-15</v>
      </c>
      <c r="D111">
        <v>1</v>
      </c>
      <c r="E111">
        <v>1</v>
      </c>
      <c r="F111" t="s">
        <v>14</v>
      </c>
    </row>
    <row r="112" spans="1:6" x14ac:dyDescent="0.3">
      <c r="A112" s="6" t="s">
        <v>3015</v>
      </c>
      <c r="B112">
        <v>59.2</v>
      </c>
      <c r="C112" s="1">
        <v>1.8000000000000001E-15</v>
      </c>
      <c r="D112">
        <v>1</v>
      </c>
      <c r="E112">
        <v>1</v>
      </c>
      <c r="F112" t="s">
        <v>14</v>
      </c>
    </row>
    <row r="113" spans="1:6" x14ac:dyDescent="0.3">
      <c r="A113" s="6" t="s">
        <v>3016</v>
      </c>
      <c r="B113">
        <v>59.1</v>
      </c>
      <c r="C113" s="1">
        <v>2.0000000000000002E-15</v>
      </c>
      <c r="D113">
        <v>1</v>
      </c>
      <c r="E113">
        <v>1</v>
      </c>
      <c r="F113" t="s">
        <v>14</v>
      </c>
    </row>
    <row r="114" spans="1:6" x14ac:dyDescent="0.3">
      <c r="A114" s="6" t="s">
        <v>3017</v>
      </c>
      <c r="B114">
        <v>57.1</v>
      </c>
      <c r="C114" s="1">
        <v>7.6000000000000004E-15</v>
      </c>
      <c r="D114">
        <v>1</v>
      </c>
      <c r="E114">
        <v>1</v>
      </c>
      <c r="F114" t="s">
        <v>14</v>
      </c>
    </row>
    <row r="115" spans="1:6" x14ac:dyDescent="0.3">
      <c r="A115" s="6" t="s">
        <v>3018</v>
      </c>
      <c r="B115">
        <v>55.7</v>
      </c>
      <c r="C115" s="1">
        <v>2E-14</v>
      </c>
      <c r="D115">
        <v>1</v>
      </c>
      <c r="E115">
        <v>1</v>
      </c>
      <c r="F115" t="s">
        <v>14</v>
      </c>
    </row>
    <row r="116" spans="1:6" x14ac:dyDescent="0.3">
      <c r="A116" s="6" t="s">
        <v>3019</v>
      </c>
      <c r="B116">
        <v>55.2</v>
      </c>
      <c r="C116" s="1">
        <v>2.9000000000000003E-14</v>
      </c>
      <c r="D116">
        <v>1</v>
      </c>
      <c r="E116">
        <v>1</v>
      </c>
      <c r="F116" t="s">
        <v>14</v>
      </c>
    </row>
    <row r="117" spans="1:6" x14ac:dyDescent="0.3">
      <c r="A117" s="6" t="s">
        <v>3020</v>
      </c>
      <c r="B117">
        <v>55.2</v>
      </c>
      <c r="C117" s="1">
        <v>2.9000000000000003E-14</v>
      </c>
      <c r="D117">
        <v>1</v>
      </c>
      <c r="E117">
        <v>1</v>
      </c>
      <c r="F117" t="s">
        <v>14</v>
      </c>
    </row>
    <row r="118" spans="1:6" x14ac:dyDescent="0.3">
      <c r="A118" s="6" t="s">
        <v>3021</v>
      </c>
      <c r="B118">
        <v>55</v>
      </c>
      <c r="C118" s="1">
        <v>3.2999999999999998E-14</v>
      </c>
      <c r="D118">
        <v>1</v>
      </c>
      <c r="E118">
        <v>1</v>
      </c>
      <c r="F118" t="s">
        <v>14</v>
      </c>
    </row>
    <row r="119" spans="1:6" x14ac:dyDescent="0.3">
      <c r="A119" s="6" t="s">
        <v>3022</v>
      </c>
      <c r="B119">
        <v>54.9</v>
      </c>
      <c r="C119" s="1">
        <v>3.4E-14</v>
      </c>
      <c r="D119">
        <v>1</v>
      </c>
      <c r="E119">
        <v>1</v>
      </c>
      <c r="F119" t="s">
        <v>14</v>
      </c>
    </row>
    <row r="120" spans="1:6" x14ac:dyDescent="0.3">
      <c r="A120" s="6" t="s">
        <v>3023</v>
      </c>
      <c r="B120">
        <v>54.9</v>
      </c>
      <c r="C120" s="1">
        <v>3.5000000000000002E-14</v>
      </c>
      <c r="D120">
        <v>1</v>
      </c>
      <c r="E120">
        <v>1</v>
      </c>
      <c r="F120" t="s">
        <v>14</v>
      </c>
    </row>
    <row r="121" spans="1:6" x14ac:dyDescent="0.3">
      <c r="A121" s="6" t="s">
        <v>3024</v>
      </c>
      <c r="B121">
        <v>54.7</v>
      </c>
      <c r="C121" s="1">
        <v>4.1999999999999998E-14</v>
      </c>
      <c r="D121">
        <v>1</v>
      </c>
      <c r="E121">
        <v>1</v>
      </c>
      <c r="F121" t="s">
        <v>14</v>
      </c>
    </row>
    <row r="122" spans="1:6" x14ac:dyDescent="0.3">
      <c r="A122" s="6" t="s">
        <v>3025</v>
      </c>
      <c r="B122">
        <v>54.6</v>
      </c>
      <c r="C122" s="1">
        <v>4.4000000000000002E-14</v>
      </c>
      <c r="D122">
        <v>1</v>
      </c>
      <c r="E122">
        <v>1</v>
      </c>
      <c r="F122" t="s">
        <v>14</v>
      </c>
    </row>
    <row r="123" spans="1:6" x14ac:dyDescent="0.3">
      <c r="A123" s="6" t="s">
        <v>3026</v>
      </c>
      <c r="B123">
        <v>54.4</v>
      </c>
      <c r="C123" s="1">
        <v>5.0999999999999997E-14</v>
      </c>
      <c r="D123">
        <v>1</v>
      </c>
      <c r="E123">
        <v>1</v>
      </c>
      <c r="F123" t="s">
        <v>14</v>
      </c>
    </row>
    <row r="124" spans="1:6" x14ac:dyDescent="0.3">
      <c r="A124" s="6" t="s">
        <v>3027</v>
      </c>
      <c r="B124">
        <v>54.4</v>
      </c>
      <c r="C124" s="1">
        <v>5.0999999999999997E-14</v>
      </c>
      <c r="D124">
        <v>1</v>
      </c>
      <c r="E124">
        <v>1</v>
      </c>
      <c r="F124" t="s">
        <v>14</v>
      </c>
    </row>
    <row r="125" spans="1:6" x14ac:dyDescent="0.3">
      <c r="A125" s="6" t="s">
        <v>3028</v>
      </c>
      <c r="B125">
        <v>53.8</v>
      </c>
      <c r="C125" s="1">
        <v>7.4999999999999996E-14</v>
      </c>
      <c r="D125">
        <v>1</v>
      </c>
      <c r="E125">
        <v>1</v>
      </c>
      <c r="F125" t="s">
        <v>14</v>
      </c>
    </row>
    <row r="126" spans="1:6" x14ac:dyDescent="0.3">
      <c r="A126" s="6" t="s">
        <v>3029</v>
      </c>
      <c r="B126">
        <v>53.6</v>
      </c>
      <c r="C126" s="1">
        <v>8.8999999999999999E-14</v>
      </c>
      <c r="D126">
        <v>1</v>
      </c>
      <c r="E126">
        <v>1</v>
      </c>
      <c r="F126" t="s">
        <v>14</v>
      </c>
    </row>
    <row r="127" spans="1:6" x14ac:dyDescent="0.3">
      <c r="A127" s="6" t="s">
        <v>3030</v>
      </c>
      <c r="B127">
        <v>53.2</v>
      </c>
      <c r="C127" s="1">
        <v>1.1E-13</v>
      </c>
      <c r="D127">
        <v>1</v>
      </c>
      <c r="E127">
        <v>1</v>
      </c>
      <c r="F127" t="s">
        <v>14</v>
      </c>
    </row>
    <row r="128" spans="1:6" x14ac:dyDescent="0.3">
      <c r="A128" s="6" t="s">
        <v>3031</v>
      </c>
      <c r="B128">
        <v>52.8</v>
      </c>
      <c r="C128" s="1">
        <v>1.4999999999999999E-13</v>
      </c>
      <c r="D128">
        <v>1</v>
      </c>
      <c r="E128">
        <v>1</v>
      </c>
      <c r="F128" t="s">
        <v>14</v>
      </c>
    </row>
    <row r="129" spans="1:6" x14ac:dyDescent="0.3">
      <c r="A129" s="6" t="s">
        <v>3032</v>
      </c>
      <c r="B129">
        <v>52.7</v>
      </c>
      <c r="C129" s="1">
        <v>1.6E-13</v>
      </c>
      <c r="D129">
        <v>1</v>
      </c>
      <c r="E129">
        <v>1</v>
      </c>
      <c r="F129" t="s">
        <v>14</v>
      </c>
    </row>
    <row r="130" spans="1:6" x14ac:dyDescent="0.3">
      <c r="A130" s="6" t="s">
        <v>3033</v>
      </c>
      <c r="B130">
        <v>52.6</v>
      </c>
      <c r="C130" s="1">
        <v>1.7000000000000001E-13</v>
      </c>
      <c r="D130">
        <v>1</v>
      </c>
      <c r="E130">
        <v>1</v>
      </c>
      <c r="F130" t="s">
        <v>14</v>
      </c>
    </row>
    <row r="131" spans="1:6" x14ac:dyDescent="0.3">
      <c r="A131" s="6" t="s">
        <v>3034</v>
      </c>
      <c r="B131">
        <v>52.6</v>
      </c>
      <c r="C131" s="1">
        <v>1.7999999999999999E-13</v>
      </c>
      <c r="D131">
        <v>1</v>
      </c>
      <c r="E131">
        <v>1</v>
      </c>
      <c r="F131" t="s">
        <v>14</v>
      </c>
    </row>
    <row r="132" spans="1:6" x14ac:dyDescent="0.3">
      <c r="A132" s="6" t="s">
        <v>3035</v>
      </c>
      <c r="B132">
        <v>52.3</v>
      </c>
      <c r="C132" s="1">
        <v>2.0999999999999999E-13</v>
      </c>
      <c r="D132">
        <v>1</v>
      </c>
      <c r="E132">
        <v>1</v>
      </c>
      <c r="F132" t="s">
        <v>14</v>
      </c>
    </row>
    <row r="133" spans="1:6" x14ac:dyDescent="0.3">
      <c r="A133" s="6" t="s">
        <v>3036</v>
      </c>
      <c r="B133">
        <v>52.3</v>
      </c>
      <c r="C133" s="1">
        <v>2.2E-13</v>
      </c>
      <c r="D133">
        <v>1</v>
      </c>
      <c r="E133">
        <v>1</v>
      </c>
      <c r="F133" t="s">
        <v>14</v>
      </c>
    </row>
    <row r="134" spans="1:6" x14ac:dyDescent="0.3">
      <c r="A134" s="6" t="s">
        <v>3037</v>
      </c>
      <c r="B134">
        <v>52</v>
      </c>
      <c r="C134" s="1">
        <v>2.6E-13</v>
      </c>
      <c r="D134">
        <v>1</v>
      </c>
      <c r="E134">
        <v>1</v>
      </c>
      <c r="F134" t="s">
        <v>14</v>
      </c>
    </row>
    <row r="135" spans="1:6" x14ac:dyDescent="0.3">
      <c r="A135" s="6" t="s">
        <v>3038</v>
      </c>
      <c r="B135">
        <v>52</v>
      </c>
      <c r="C135" s="1">
        <v>2.7000000000000001E-13</v>
      </c>
      <c r="D135">
        <v>1</v>
      </c>
      <c r="E135">
        <v>1</v>
      </c>
      <c r="F135" t="s">
        <v>14</v>
      </c>
    </row>
    <row r="136" spans="1:6" x14ac:dyDescent="0.3">
      <c r="A136" s="6" t="s">
        <v>3039</v>
      </c>
      <c r="B136">
        <v>52</v>
      </c>
      <c r="C136" s="1">
        <v>2.7000000000000001E-13</v>
      </c>
      <c r="D136">
        <v>1</v>
      </c>
      <c r="E136">
        <v>1</v>
      </c>
      <c r="F136" t="s">
        <v>14</v>
      </c>
    </row>
    <row r="137" spans="1:6" x14ac:dyDescent="0.3">
      <c r="A137" s="6" t="s">
        <v>3040</v>
      </c>
      <c r="B137">
        <v>51.8</v>
      </c>
      <c r="C137" s="1">
        <v>3.0999999999999999E-13</v>
      </c>
      <c r="D137">
        <v>1</v>
      </c>
      <c r="E137">
        <v>1</v>
      </c>
      <c r="F137" t="s">
        <v>14</v>
      </c>
    </row>
    <row r="138" spans="1:6" x14ac:dyDescent="0.3">
      <c r="A138" s="6" t="s">
        <v>3041</v>
      </c>
      <c r="B138">
        <v>51.7</v>
      </c>
      <c r="C138" s="1">
        <v>3.2E-13</v>
      </c>
      <c r="D138">
        <v>1</v>
      </c>
      <c r="E138">
        <v>1</v>
      </c>
      <c r="F138" t="s">
        <v>14</v>
      </c>
    </row>
    <row r="139" spans="1:6" x14ac:dyDescent="0.3">
      <c r="A139" s="6" t="s">
        <v>3042</v>
      </c>
      <c r="B139">
        <v>51.7</v>
      </c>
      <c r="C139" s="1">
        <v>3.2E-13</v>
      </c>
      <c r="D139">
        <v>1</v>
      </c>
      <c r="E139">
        <v>1</v>
      </c>
      <c r="F139" t="s">
        <v>14</v>
      </c>
    </row>
    <row r="140" spans="1:6" x14ac:dyDescent="0.3">
      <c r="A140" s="6" t="s">
        <v>3043</v>
      </c>
      <c r="B140">
        <v>51.7</v>
      </c>
      <c r="C140" s="1">
        <v>3.3000000000000001E-13</v>
      </c>
      <c r="D140">
        <v>1</v>
      </c>
      <c r="E140">
        <v>1</v>
      </c>
      <c r="F140" t="s">
        <v>14</v>
      </c>
    </row>
    <row r="141" spans="1:6" x14ac:dyDescent="0.3">
      <c r="A141" s="6" t="s">
        <v>3044</v>
      </c>
      <c r="B141">
        <v>51.5</v>
      </c>
      <c r="C141" s="1">
        <v>3.8E-13</v>
      </c>
      <c r="D141">
        <v>1</v>
      </c>
      <c r="E141">
        <v>1</v>
      </c>
      <c r="F141" t="s">
        <v>14</v>
      </c>
    </row>
    <row r="142" spans="1:6" x14ac:dyDescent="0.3">
      <c r="A142" s="6" t="s">
        <v>3045</v>
      </c>
      <c r="B142">
        <v>51.4</v>
      </c>
      <c r="C142" s="1">
        <v>4.0000000000000001E-13</v>
      </c>
      <c r="D142">
        <v>1</v>
      </c>
      <c r="E142">
        <v>1</v>
      </c>
      <c r="F142" t="s">
        <v>14</v>
      </c>
    </row>
    <row r="143" spans="1:6" x14ac:dyDescent="0.3">
      <c r="A143" s="6" t="s">
        <v>3046</v>
      </c>
      <c r="B143">
        <v>51.3</v>
      </c>
      <c r="C143" s="1">
        <v>4.1999999999999998E-13</v>
      </c>
      <c r="D143">
        <v>1</v>
      </c>
      <c r="E143">
        <v>1</v>
      </c>
      <c r="F143" t="s">
        <v>14</v>
      </c>
    </row>
    <row r="144" spans="1:6" x14ac:dyDescent="0.3">
      <c r="A144" s="6" t="s">
        <v>3047</v>
      </c>
      <c r="B144">
        <v>51.1</v>
      </c>
      <c r="C144" s="1">
        <v>4.7999999999999997E-13</v>
      </c>
      <c r="D144">
        <v>1</v>
      </c>
      <c r="E144">
        <v>1</v>
      </c>
      <c r="F144" t="s">
        <v>14</v>
      </c>
    </row>
    <row r="145" spans="1:6" x14ac:dyDescent="0.3">
      <c r="A145" s="6" t="s">
        <v>3048</v>
      </c>
      <c r="B145">
        <v>51.1</v>
      </c>
      <c r="C145" s="1">
        <v>4.7999999999999997E-13</v>
      </c>
      <c r="D145">
        <v>1</v>
      </c>
      <c r="E145">
        <v>1</v>
      </c>
      <c r="F145" t="s">
        <v>14</v>
      </c>
    </row>
    <row r="146" spans="1:6" x14ac:dyDescent="0.3">
      <c r="A146" s="6" t="s">
        <v>3049</v>
      </c>
      <c r="B146">
        <v>51.1</v>
      </c>
      <c r="C146" s="1">
        <v>4.7999999999999997E-13</v>
      </c>
      <c r="D146">
        <v>1</v>
      </c>
      <c r="E146">
        <v>1</v>
      </c>
      <c r="F146" t="s">
        <v>14</v>
      </c>
    </row>
    <row r="147" spans="1:6" x14ac:dyDescent="0.3">
      <c r="A147" s="6" t="s">
        <v>3050</v>
      </c>
      <c r="B147">
        <v>51.1</v>
      </c>
      <c r="C147" s="1">
        <v>4.9000000000000003E-13</v>
      </c>
      <c r="D147">
        <v>1</v>
      </c>
      <c r="E147">
        <v>1</v>
      </c>
      <c r="F147" t="s">
        <v>14</v>
      </c>
    </row>
    <row r="148" spans="1:6" x14ac:dyDescent="0.3">
      <c r="A148" s="6" t="s">
        <v>3051</v>
      </c>
      <c r="B148">
        <v>51.1</v>
      </c>
      <c r="C148" s="1">
        <v>4.9000000000000003E-13</v>
      </c>
      <c r="D148">
        <v>1</v>
      </c>
      <c r="E148">
        <v>1</v>
      </c>
      <c r="F148" t="s">
        <v>14</v>
      </c>
    </row>
    <row r="149" spans="1:6" x14ac:dyDescent="0.3">
      <c r="A149" s="6" t="s">
        <v>3052</v>
      </c>
      <c r="B149">
        <v>50.9</v>
      </c>
      <c r="C149" s="1">
        <v>5.6000000000000004E-13</v>
      </c>
      <c r="D149">
        <v>1</v>
      </c>
      <c r="E149">
        <v>1</v>
      </c>
      <c r="F149" t="s">
        <v>14</v>
      </c>
    </row>
    <row r="150" spans="1:6" x14ac:dyDescent="0.3">
      <c r="A150" s="6" t="s">
        <v>3053</v>
      </c>
      <c r="B150">
        <v>50.8</v>
      </c>
      <c r="C150" s="1">
        <v>5.9999999999999997E-13</v>
      </c>
      <c r="D150">
        <v>1</v>
      </c>
      <c r="E150">
        <v>1</v>
      </c>
      <c r="F150" t="s">
        <v>14</v>
      </c>
    </row>
    <row r="151" spans="1:6" x14ac:dyDescent="0.3">
      <c r="A151" s="6" t="s">
        <v>3054</v>
      </c>
      <c r="B151">
        <v>50.8</v>
      </c>
      <c r="C151" s="1">
        <v>6.1999999999999998E-13</v>
      </c>
      <c r="D151">
        <v>1</v>
      </c>
      <c r="E151">
        <v>1</v>
      </c>
      <c r="F151" t="s">
        <v>14</v>
      </c>
    </row>
    <row r="152" spans="1:6" x14ac:dyDescent="0.3">
      <c r="A152" s="6" t="s">
        <v>3055</v>
      </c>
      <c r="B152">
        <v>50.7</v>
      </c>
      <c r="C152" s="1">
        <v>6.6000000000000001E-13</v>
      </c>
      <c r="D152">
        <v>1</v>
      </c>
      <c r="E152">
        <v>1</v>
      </c>
      <c r="F152" t="s">
        <v>14</v>
      </c>
    </row>
    <row r="153" spans="1:6" x14ac:dyDescent="0.3">
      <c r="A153" s="6" t="s">
        <v>3056</v>
      </c>
      <c r="B153">
        <v>50.7</v>
      </c>
      <c r="C153" s="1">
        <v>6.6000000000000001E-13</v>
      </c>
      <c r="D153">
        <v>1</v>
      </c>
      <c r="E153">
        <v>1</v>
      </c>
      <c r="F153" t="s">
        <v>14</v>
      </c>
    </row>
    <row r="154" spans="1:6" x14ac:dyDescent="0.3">
      <c r="A154" s="6" t="s">
        <v>3057</v>
      </c>
      <c r="B154">
        <v>50.5</v>
      </c>
      <c r="C154" s="1">
        <v>7.3000000000000002E-13</v>
      </c>
      <c r="D154">
        <v>1</v>
      </c>
      <c r="E154">
        <v>1</v>
      </c>
      <c r="F154" t="s">
        <v>14</v>
      </c>
    </row>
    <row r="155" spans="1:6" x14ac:dyDescent="0.3">
      <c r="A155" s="6" t="s">
        <v>3058</v>
      </c>
      <c r="B155">
        <v>50.5</v>
      </c>
      <c r="C155" s="1">
        <v>7.3999999999999998E-13</v>
      </c>
      <c r="D155">
        <v>1</v>
      </c>
      <c r="E155">
        <v>1</v>
      </c>
      <c r="F155" t="s">
        <v>14</v>
      </c>
    </row>
    <row r="156" spans="1:6" x14ac:dyDescent="0.3">
      <c r="A156" s="6" t="s">
        <v>3059</v>
      </c>
      <c r="B156">
        <v>50.5</v>
      </c>
      <c r="C156" s="1">
        <v>7.6999999999999995E-13</v>
      </c>
      <c r="D156">
        <v>1</v>
      </c>
      <c r="E156">
        <v>1</v>
      </c>
      <c r="F156" t="s">
        <v>14</v>
      </c>
    </row>
    <row r="157" spans="1:6" x14ac:dyDescent="0.3">
      <c r="A157" s="6" t="s">
        <v>3060</v>
      </c>
      <c r="B157">
        <v>50.3</v>
      </c>
      <c r="C157" s="1">
        <v>8.5000000000000001E-13</v>
      </c>
      <c r="D157">
        <v>1</v>
      </c>
      <c r="E157">
        <v>1</v>
      </c>
      <c r="F157" t="s">
        <v>14</v>
      </c>
    </row>
    <row r="158" spans="1:6" x14ac:dyDescent="0.3">
      <c r="A158" s="6" t="s">
        <v>3061</v>
      </c>
      <c r="B158">
        <v>50</v>
      </c>
      <c r="C158" s="1">
        <v>1.1E-12</v>
      </c>
      <c r="D158">
        <v>1</v>
      </c>
      <c r="E158">
        <v>1</v>
      </c>
      <c r="F158" t="s">
        <v>14</v>
      </c>
    </row>
    <row r="159" spans="1:6" x14ac:dyDescent="0.3">
      <c r="A159" s="6" t="s">
        <v>3062</v>
      </c>
      <c r="B159">
        <v>50</v>
      </c>
      <c r="C159" s="1">
        <v>1.1E-12</v>
      </c>
      <c r="D159">
        <v>1</v>
      </c>
      <c r="E159">
        <v>1</v>
      </c>
      <c r="F159" t="s">
        <v>14</v>
      </c>
    </row>
    <row r="160" spans="1:6" x14ac:dyDescent="0.3">
      <c r="A160" s="6" t="s">
        <v>3063</v>
      </c>
      <c r="B160">
        <v>50</v>
      </c>
      <c r="C160" s="1">
        <v>1.1E-12</v>
      </c>
      <c r="D160">
        <v>1</v>
      </c>
      <c r="E160">
        <v>1</v>
      </c>
      <c r="F160" t="s">
        <v>14</v>
      </c>
    </row>
    <row r="161" spans="1:6" x14ac:dyDescent="0.3">
      <c r="A161" s="6" t="s">
        <v>3064</v>
      </c>
      <c r="B161">
        <v>49.9</v>
      </c>
      <c r="C161" s="1">
        <v>1.1E-12</v>
      </c>
      <c r="D161">
        <v>1</v>
      </c>
      <c r="E161">
        <v>1</v>
      </c>
      <c r="F161" t="s">
        <v>14</v>
      </c>
    </row>
    <row r="162" spans="1:6" x14ac:dyDescent="0.3">
      <c r="A162" s="6" t="s">
        <v>3065</v>
      </c>
      <c r="B162">
        <v>49.9</v>
      </c>
      <c r="C162" s="1">
        <v>1.1E-12</v>
      </c>
      <c r="D162">
        <v>1</v>
      </c>
      <c r="E162">
        <v>1</v>
      </c>
      <c r="F162" t="s">
        <v>14</v>
      </c>
    </row>
    <row r="163" spans="1:6" x14ac:dyDescent="0.3">
      <c r="A163" s="6" t="s">
        <v>3066</v>
      </c>
      <c r="B163">
        <v>49.9</v>
      </c>
      <c r="C163" s="1">
        <v>1.1E-12</v>
      </c>
      <c r="D163">
        <v>1</v>
      </c>
      <c r="E163">
        <v>1</v>
      </c>
      <c r="F163" t="s">
        <v>14</v>
      </c>
    </row>
    <row r="164" spans="1:6" x14ac:dyDescent="0.3">
      <c r="A164" s="6" t="s">
        <v>3067</v>
      </c>
      <c r="B164">
        <v>49.8</v>
      </c>
      <c r="C164" s="1">
        <v>1.1999999999999999E-12</v>
      </c>
      <c r="D164">
        <v>1</v>
      </c>
      <c r="E164">
        <v>1</v>
      </c>
      <c r="F164" t="s">
        <v>14</v>
      </c>
    </row>
    <row r="165" spans="1:6" x14ac:dyDescent="0.3">
      <c r="A165" s="6" t="s">
        <v>3068</v>
      </c>
      <c r="B165">
        <v>49.6</v>
      </c>
      <c r="C165" s="1">
        <v>1.4000000000000001E-12</v>
      </c>
      <c r="D165">
        <v>1</v>
      </c>
      <c r="E165">
        <v>1</v>
      </c>
      <c r="F165" t="s">
        <v>14</v>
      </c>
    </row>
    <row r="166" spans="1:6" x14ac:dyDescent="0.3">
      <c r="A166" s="6" t="s">
        <v>3069</v>
      </c>
      <c r="B166">
        <v>49.5</v>
      </c>
      <c r="C166" s="1">
        <v>1.5000000000000001E-12</v>
      </c>
      <c r="D166">
        <v>1</v>
      </c>
      <c r="E166">
        <v>1</v>
      </c>
      <c r="F166" t="s">
        <v>14</v>
      </c>
    </row>
    <row r="167" spans="1:6" x14ac:dyDescent="0.3">
      <c r="A167" s="6" t="s">
        <v>3070</v>
      </c>
      <c r="B167">
        <v>49.5</v>
      </c>
      <c r="C167" s="1">
        <v>1.5000000000000001E-12</v>
      </c>
      <c r="D167">
        <v>1</v>
      </c>
      <c r="E167">
        <v>1</v>
      </c>
      <c r="F167" t="s">
        <v>14</v>
      </c>
    </row>
    <row r="168" spans="1:6" x14ac:dyDescent="0.3">
      <c r="A168" s="6" t="s">
        <v>3071</v>
      </c>
      <c r="B168">
        <v>49.3</v>
      </c>
      <c r="C168" s="1">
        <v>1.7E-12</v>
      </c>
      <c r="D168">
        <v>1</v>
      </c>
      <c r="E168">
        <v>1</v>
      </c>
      <c r="F168" t="s">
        <v>14</v>
      </c>
    </row>
    <row r="169" spans="1:6" x14ac:dyDescent="0.3">
      <c r="A169" s="6" t="s">
        <v>3072</v>
      </c>
      <c r="B169">
        <v>49.3</v>
      </c>
      <c r="C169" s="1">
        <v>1.7E-12</v>
      </c>
      <c r="D169">
        <v>1</v>
      </c>
      <c r="E169">
        <v>1</v>
      </c>
      <c r="F169" t="s">
        <v>14</v>
      </c>
    </row>
    <row r="170" spans="1:6" x14ac:dyDescent="0.3">
      <c r="A170" s="6" t="s">
        <v>3073</v>
      </c>
      <c r="B170">
        <v>49.2</v>
      </c>
      <c r="C170" s="1">
        <v>1.8E-12</v>
      </c>
      <c r="D170">
        <v>1</v>
      </c>
      <c r="E170">
        <v>1</v>
      </c>
      <c r="F170" t="s">
        <v>14</v>
      </c>
    </row>
    <row r="171" spans="1:6" x14ac:dyDescent="0.3">
      <c r="A171" s="6" t="s">
        <v>3074</v>
      </c>
      <c r="B171">
        <v>49.2</v>
      </c>
      <c r="C171" s="1">
        <v>1.8E-12</v>
      </c>
      <c r="D171">
        <v>1</v>
      </c>
      <c r="E171">
        <v>1</v>
      </c>
      <c r="F171" t="s">
        <v>14</v>
      </c>
    </row>
    <row r="172" spans="1:6" x14ac:dyDescent="0.3">
      <c r="A172" s="6" t="s">
        <v>3075</v>
      </c>
      <c r="B172">
        <v>49.2</v>
      </c>
      <c r="C172" s="1">
        <v>1.9E-12</v>
      </c>
      <c r="D172">
        <v>1</v>
      </c>
      <c r="E172">
        <v>1</v>
      </c>
      <c r="F172" t="s">
        <v>14</v>
      </c>
    </row>
    <row r="173" spans="1:6" x14ac:dyDescent="0.3">
      <c r="A173" s="6" t="s">
        <v>3076</v>
      </c>
      <c r="B173">
        <v>49.2</v>
      </c>
      <c r="C173" s="1">
        <v>1.9E-12</v>
      </c>
      <c r="D173">
        <v>1</v>
      </c>
      <c r="E173">
        <v>1</v>
      </c>
      <c r="F173" t="s">
        <v>14</v>
      </c>
    </row>
    <row r="174" spans="1:6" x14ac:dyDescent="0.3">
      <c r="A174" s="6" t="s">
        <v>3077</v>
      </c>
      <c r="B174">
        <v>49.1</v>
      </c>
      <c r="C174" s="1">
        <v>2E-12</v>
      </c>
      <c r="D174">
        <v>1</v>
      </c>
      <c r="E174">
        <v>1</v>
      </c>
      <c r="F174" t="s">
        <v>14</v>
      </c>
    </row>
    <row r="175" spans="1:6" x14ac:dyDescent="0.3">
      <c r="A175" s="6" t="s">
        <v>3078</v>
      </c>
      <c r="B175">
        <v>49</v>
      </c>
      <c r="C175" s="1">
        <v>2.0999999999999999E-12</v>
      </c>
      <c r="D175">
        <v>1</v>
      </c>
      <c r="E175">
        <v>1</v>
      </c>
      <c r="F175" t="s">
        <v>14</v>
      </c>
    </row>
    <row r="176" spans="1:6" x14ac:dyDescent="0.3">
      <c r="A176" s="6" t="s">
        <v>3079</v>
      </c>
      <c r="B176">
        <v>48.9</v>
      </c>
      <c r="C176" s="1">
        <v>2.2999999999999999E-12</v>
      </c>
      <c r="D176">
        <v>1</v>
      </c>
      <c r="E176">
        <v>1</v>
      </c>
      <c r="F176" t="s">
        <v>14</v>
      </c>
    </row>
    <row r="177" spans="1:6" x14ac:dyDescent="0.3">
      <c r="A177" s="6" t="s">
        <v>3080</v>
      </c>
      <c r="B177">
        <v>48.6</v>
      </c>
      <c r="C177" s="1">
        <v>2.6999999999999998E-12</v>
      </c>
      <c r="D177">
        <v>1</v>
      </c>
      <c r="E177">
        <v>1</v>
      </c>
      <c r="F177" t="s">
        <v>14</v>
      </c>
    </row>
    <row r="178" spans="1:6" x14ac:dyDescent="0.3">
      <c r="A178" s="6" t="s">
        <v>3081</v>
      </c>
      <c r="B178">
        <v>48.6</v>
      </c>
      <c r="C178" s="1">
        <v>2.8000000000000002E-12</v>
      </c>
      <c r="D178">
        <v>1</v>
      </c>
      <c r="E178">
        <v>1</v>
      </c>
      <c r="F178" t="s">
        <v>14</v>
      </c>
    </row>
    <row r="179" spans="1:6" x14ac:dyDescent="0.3">
      <c r="A179" s="6" t="s">
        <v>3082</v>
      </c>
      <c r="B179">
        <v>48.5</v>
      </c>
      <c r="C179" s="1">
        <v>3.0000000000000001E-12</v>
      </c>
      <c r="D179">
        <v>1</v>
      </c>
      <c r="E179">
        <v>1</v>
      </c>
      <c r="F179" t="s">
        <v>14</v>
      </c>
    </row>
    <row r="180" spans="1:6" x14ac:dyDescent="0.3">
      <c r="A180" s="6" t="s">
        <v>3083</v>
      </c>
      <c r="B180">
        <v>48.4</v>
      </c>
      <c r="C180" s="1">
        <v>3.2000000000000001E-12</v>
      </c>
      <c r="D180">
        <v>1</v>
      </c>
      <c r="E180">
        <v>1</v>
      </c>
      <c r="F180" t="s">
        <v>14</v>
      </c>
    </row>
    <row r="181" spans="1:6" x14ac:dyDescent="0.3">
      <c r="A181" s="6" t="s">
        <v>3084</v>
      </c>
      <c r="B181">
        <v>48.4</v>
      </c>
      <c r="C181" s="1">
        <v>3.2000000000000001E-12</v>
      </c>
      <c r="D181">
        <v>1</v>
      </c>
      <c r="E181">
        <v>1</v>
      </c>
      <c r="F181" t="s">
        <v>14</v>
      </c>
    </row>
    <row r="182" spans="1:6" x14ac:dyDescent="0.3">
      <c r="A182" s="6" t="s">
        <v>3085</v>
      </c>
      <c r="B182">
        <v>48.4</v>
      </c>
      <c r="C182" s="1">
        <v>3.3000000000000001E-12</v>
      </c>
      <c r="D182">
        <v>1</v>
      </c>
      <c r="E182">
        <v>1</v>
      </c>
      <c r="F182" t="s">
        <v>14</v>
      </c>
    </row>
    <row r="183" spans="1:6" x14ac:dyDescent="0.3">
      <c r="A183" s="6" t="s">
        <v>3086</v>
      </c>
      <c r="B183">
        <v>48.3</v>
      </c>
      <c r="C183" s="1">
        <v>3.5E-12</v>
      </c>
      <c r="D183">
        <v>1</v>
      </c>
      <c r="E183">
        <v>1</v>
      </c>
      <c r="F183" t="s">
        <v>14</v>
      </c>
    </row>
    <row r="184" spans="1:6" x14ac:dyDescent="0.3">
      <c r="A184" s="6" t="s">
        <v>3087</v>
      </c>
      <c r="B184">
        <v>48.2</v>
      </c>
      <c r="C184" s="1">
        <v>3.6E-12</v>
      </c>
      <c r="D184">
        <v>1</v>
      </c>
      <c r="E184">
        <v>1</v>
      </c>
      <c r="F184" t="s">
        <v>14</v>
      </c>
    </row>
    <row r="185" spans="1:6" x14ac:dyDescent="0.3">
      <c r="A185" s="6" t="s">
        <v>3088</v>
      </c>
      <c r="B185">
        <v>48.2</v>
      </c>
      <c r="C185" s="1">
        <v>3.6E-12</v>
      </c>
      <c r="D185">
        <v>1</v>
      </c>
      <c r="E185">
        <v>1</v>
      </c>
      <c r="F185" t="s">
        <v>14</v>
      </c>
    </row>
    <row r="186" spans="1:6" x14ac:dyDescent="0.3">
      <c r="A186" s="6" t="s">
        <v>3089</v>
      </c>
      <c r="B186">
        <v>48.2</v>
      </c>
      <c r="C186" s="1">
        <v>3.6E-12</v>
      </c>
      <c r="D186">
        <v>1</v>
      </c>
      <c r="E186">
        <v>1</v>
      </c>
      <c r="F186" t="s">
        <v>14</v>
      </c>
    </row>
    <row r="187" spans="1:6" x14ac:dyDescent="0.3">
      <c r="A187" s="6" t="s">
        <v>3090</v>
      </c>
      <c r="B187">
        <v>48.2</v>
      </c>
      <c r="C187" s="1">
        <v>3.6E-12</v>
      </c>
      <c r="D187">
        <v>1</v>
      </c>
      <c r="E187">
        <v>1</v>
      </c>
      <c r="F187" t="s">
        <v>14</v>
      </c>
    </row>
    <row r="188" spans="1:6" x14ac:dyDescent="0.3">
      <c r="A188" s="6" t="s">
        <v>3091</v>
      </c>
      <c r="B188">
        <v>48.2</v>
      </c>
      <c r="C188" s="1">
        <v>3.6E-12</v>
      </c>
      <c r="D188">
        <v>1</v>
      </c>
      <c r="E188">
        <v>1</v>
      </c>
      <c r="F188" t="s">
        <v>14</v>
      </c>
    </row>
    <row r="189" spans="1:6" x14ac:dyDescent="0.3">
      <c r="A189" s="6" t="s">
        <v>3092</v>
      </c>
      <c r="B189">
        <v>48.2</v>
      </c>
      <c r="C189" s="1">
        <v>3.6E-12</v>
      </c>
      <c r="D189">
        <v>1</v>
      </c>
      <c r="E189">
        <v>1</v>
      </c>
      <c r="F189" t="s">
        <v>14</v>
      </c>
    </row>
    <row r="190" spans="1:6" x14ac:dyDescent="0.3">
      <c r="A190" s="6" t="s">
        <v>3093</v>
      </c>
      <c r="B190">
        <v>48.2</v>
      </c>
      <c r="C190" s="1">
        <v>3.6E-12</v>
      </c>
      <c r="D190">
        <v>1</v>
      </c>
      <c r="E190">
        <v>1</v>
      </c>
      <c r="F190" t="s">
        <v>14</v>
      </c>
    </row>
    <row r="191" spans="1:6" x14ac:dyDescent="0.3">
      <c r="A191" s="6" t="s">
        <v>3094</v>
      </c>
      <c r="B191">
        <v>48.2</v>
      </c>
      <c r="C191" s="1">
        <v>3.6E-12</v>
      </c>
      <c r="D191">
        <v>1</v>
      </c>
      <c r="E191">
        <v>1</v>
      </c>
      <c r="F191" t="s">
        <v>14</v>
      </c>
    </row>
    <row r="192" spans="1:6" x14ac:dyDescent="0.3">
      <c r="A192" s="6" t="s">
        <v>3095</v>
      </c>
      <c r="B192">
        <v>48.2</v>
      </c>
      <c r="C192" s="1">
        <v>3.7E-12</v>
      </c>
      <c r="D192">
        <v>1</v>
      </c>
      <c r="E192">
        <v>1</v>
      </c>
      <c r="F192" t="s">
        <v>14</v>
      </c>
    </row>
    <row r="193" spans="1:6" x14ac:dyDescent="0.3">
      <c r="A193" s="6" t="s">
        <v>3096</v>
      </c>
      <c r="B193">
        <v>48.1</v>
      </c>
      <c r="C193" s="1">
        <v>3.8999999999999999E-12</v>
      </c>
      <c r="D193">
        <v>1</v>
      </c>
      <c r="E193">
        <v>1</v>
      </c>
      <c r="F193" t="s">
        <v>14</v>
      </c>
    </row>
    <row r="194" spans="1:6" x14ac:dyDescent="0.3">
      <c r="A194" s="6" t="s">
        <v>3097</v>
      </c>
      <c r="B194">
        <v>48.1</v>
      </c>
      <c r="C194" s="1">
        <v>4.0999999999999999E-12</v>
      </c>
      <c r="D194">
        <v>1</v>
      </c>
      <c r="E194">
        <v>1</v>
      </c>
      <c r="F194" t="s">
        <v>14</v>
      </c>
    </row>
    <row r="195" spans="1:6" x14ac:dyDescent="0.3">
      <c r="A195" s="6" t="s">
        <v>3098</v>
      </c>
      <c r="B195">
        <v>48</v>
      </c>
      <c r="C195" s="1">
        <v>4.0999999999999999E-12</v>
      </c>
      <c r="D195">
        <v>1</v>
      </c>
      <c r="E195">
        <v>1</v>
      </c>
      <c r="F195" t="s">
        <v>14</v>
      </c>
    </row>
    <row r="196" spans="1:6" x14ac:dyDescent="0.3">
      <c r="A196" s="6" t="s">
        <v>3099</v>
      </c>
      <c r="B196">
        <v>47.8</v>
      </c>
      <c r="C196" s="1">
        <v>4.7999999999999997E-12</v>
      </c>
      <c r="D196">
        <v>1</v>
      </c>
      <c r="E196">
        <v>1</v>
      </c>
      <c r="F196" t="s">
        <v>14</v>
      </c>
    </row>
    <row r="197" spans="1:6" x14ac:dyDescent="0.3">
      <c r="A197" s="6" t="s">
        <v>3100</v>
      </c>
      <c r="B197">
        <v>47.8</v>
      </c>
      <c r="C197" s="1">
        <v>4.8999999999999997E-12</v>
      </c>
      <c r="D197">
        <v>1</v>
      </c>
      <c r="E197">
        <v>1</v>
      </c>
      <c r="F197" t="s">
        <v>14</v>
      </c>
    </row>
    <row r="198" spans="1:6" x14ac:dyDescent="0.3">
      <c r="A198" s="6" t="s">
        <v>3101</v>
      </c>
      <c r="B198">
        <v>47.7</v>
      </c>
      <c r="C198" s="1">
        <v>5.0999999999999997E-12</v>
      </c>
      <c r="D198">
        <v>1</v>
      </c>
      <c r="E198">
        <v>1</v>
      </c>
      <c r="F198" t="s">
        <v>14</v>
      </c>
    </row>
    <row r="199" spans="1:6" x14ac:dyDescent="0.3">
      <c r="A199" s="6" t="s">
        <v>3102</v>
      </c>
      <c r="B199">
        <v>47.7</v>
      </c>
      <c r="C199" s="1">
        <v>5.0999999999999997E-12</v>
      </c>
      <c r="D199">
        <v>1</v>
      </c>
      <c r="E199">
        <v>1</v>
      </c>
      <c r="F199" t="s">
        <v>14</v>
      </c>
    </row>
    <row r="200" spans="1:6" x14ac:dyDescent="0.3">
      <c r="A200" s="6" t="s">
        <v>3103</v>
      </c>
      <c r="B200">
        <v>47.7</v>
      </c>
      <c r="C200" s="1">
        <v>5.2999999999999996E-12</v>
      </c>
      <c r="D200">
        <v>1</v>
      </c>
      <c r="E200">
        <v>1</v>
      </c>
      <c r="F200" t="s">
        <v>14</v>
      </c>
    </row>
    <row r="201" spans="1:6" x14ac:dyDescent="0.3">
      <c r="A201" s="6" t="s">
        <v>3104</v>
      </c>
      <c r="B201">
        <v>47.6</v>
      </c>
      <c r="C201" s="1">
        <v>5.5000000000000004E-12</v>
      </c>
      <c r="D201">
        <v>1</v>
      </c>
      <c r="E201">
        <v>1</v>
      </c>
      <c r="F201" t="s">
        <v>14</v>
      </c>
    </row>
    <row r="202" spans="1:6" x14ac:dyDescent="0.3">
      <c r="A202" s="6" t="s">
        <v>3105</v>
      </c>
      <c r="B202">
        <v>47.5</v>
      </c>
      <c r="C202" s="1">
        <v>6.1000000000000003E-12</v>
      </c>
      <c r="D202">
        <v>1</v>
      </c>
      <c r="E202">
        <v>1</v>
      </c>
      <c r="F202" t="s">
        <v>14</v>
      </c>
    </row>
    <row r="203" spans="1:6" x14ac:dyDescent="0.3">
      <c r="A203" s="6" t="s">
        <v>3106</v>
      </c>
      <c r="B203">
        <v>47.5</v>
      </c>
      <c r="C203" s="1">
        <v>6.1000000000000003E-12</v>
      </c>
      <c r="D203">
        <v>1</v>
      </c>
      <c r="E203">
        <v>1</v>
      </c>
      <c r="F203" t="s">
        <v>14</v>
      </c>
    </row>
    <row r="204" spans="1:6" x14ac:dyDescent="0.3">
      <c r="A204" s="6" t="s">
        <v>3107</v>
      </c>
      <c r="B204">
        <v>47.4</v>
      </c>
      <c r="C204" s="1">
        <v>6.3000000000000002E-12</v>
      </c>
      <c r="D204">
        <v>1</v>
      </c>
      <c r="E204">
        <v>1</v>
      </c>
      <c r="F204" t="s">
        <v>14</v>
      </c>
    </row>
    <row r="205" spans="1:6" x14ac:dyDescent="0.3">
      <c r="A205" s="6" t="s">
        <v>3108</v>
      </c>
      <c r="B205">
        <v>47.4</v>
      </c>
      <c r="C205" s="1">
        <v>6.3000000000000002E-12</v>
      </c>
      <c r="D205">
        <v>1</v>
      </c>
      <c r="E205">
        <v>1</v>
      </c>
      <c r="F205" t="s">
        <v>14</v>
      </c>
    </row>
    <row r="206" spans="1:6" x14ac:dyDescent="0.3">
      <c r="A206" s="6" t="s">
        <v>3109</v>
      </c>
      <c r="B206">
        <v>47.4</v>
      </c>
      <c r="C206" s="1">
        <v>6.5000000000000002E-12</v>
      </c>
      <c r="D206">
        <v>1</v>
      </c>
      <c r="E206">
        <v>1</v>
      </c>
      <c r="F206" t="s">
        <v>14</v>
      </c>
    </row>
    <row r="207" spans="1:6" x14ac:dyDescent="0.3">
      <c r="A207" s="6" t="s">
        <v>3110</v>
      </c>
      <c r="B207">
        <v>47</v>
      </c>
      <c r="C207" s="1">
        <v>8.4999999999999997E-12</v>
      </c>
      <c r="D207">
        <v>1</v>
      </c>
      <c r="E207">
        <v>1</v>
      </c>
      <c r="F207" t="s">
        <v>14</v>
      </c>
    </row>
    <row r="208" spans="1:6" x14ac:dyDescent="0.3">
      <c r="A208" s="6" t="s">
        <v>3111</v>
      </c>
      <c r="B208">
        <v>47</v>
      </c>
      <c r="C208" s="1">
        <v>8.6999999999999997E-12</v>
      </c>
      <c r="D208">
        <v>1</v>
      </c>
      <c r="E208">
        <v>1</v>
      </c>
      <c r="F208" t="s">
        <v>14</v>
      </c>
    </row>
    <row r="209" spans="1:6" x14ac:dyDescent="0.3">
      <c r="A209" s="6" t="s">
        <v>3112</v>
      </c>
      <c r="B209">
        <v>47</v>
      </c>
      <c r="C209" s="1">
        <v>8.6999999999999997E-12</v>
      </c>
      <c r="D209">
        <v>1</v>
      </c>
      <c r="E209">
        <v>1</v>
      </c>
      <c r="F209" t="s">
        <v>14</v>
      </c>
    </row>
    <row r="210" spans="1:6" x14ac:dyDescent="0.3">
      <c r="A210" s="6" t="s">
        <v>3113</v>
      </c>
      <c r="B210">
        <v>46.9</v>
      </c>
      <c r="C210" s="1">
        <v>8.8999999999999996E-12</v>
      </c>
      <c r="D210">
        <v>1</v>
      </c>
      <c r="E210">
        <v>1</v>
      </c>
      <c r="F210" t="s">
        <v>14</v>
      </c>
    </row>
    <row r="211" spans="1:6" x14ac:dyDescent="0.3">
      <c r="A211" s="6" t="s">
        <v>3114</v>
      </c>
      <c r="B211">
        <v>46.9</v>
      </c>
      <c r="C211" s="1">
        <v>9.0999999999999996E-12</v>
      </c>
      <c r="D211">
        <v>1</v>
      </c>
      <c r="E211">
        <v>1</v>
      </c>
      <c r="F211" t="s">
        <v>14</v>
      </c>
    </row>
    <row r="212" spans="1:6" x14ac:dyDescent="0.3">
      <c r="A212" s="6" t="s">
        <v>3115</v>
      </c>
      <c r="B212">
        <v>46.8</v>
      </c>
      <c r="C212" s="1">
        <v>9.3999999999999995E-12</v>
      </c>
      <c r="D212">
        <v>1</v>
      </c>
      <c r="E212">
        <v>1</v>
      </c>
      <c r="F212" t="s">
        <v>14</v>
      </c>
    </row>
    <row r="213" spans="1:6" x14ac:dyDescent="0.3">
      <c r="A213" s="6" t="s">
        <v>3116</v>
      </c>
      <c r="B213">
        <v>46.8</v>
      </c>
      <c r="C213" s="1">
        <v>9.3999999999999995E-12</v>
      </c>
      <c r="D213">
        <v>1</v>
      </c>
      <c r="E213">
        <v>1</v>
      </c>
      <c r="F213" t="s">
        <v>14</v>
      </c>
    </row>
    <row r="214" spans="1:6" x14ac:dyDescent="0.3">
      <c r="A214" s="6" t="s">
        <v>3117</v>
      </c>
      <c r="B214">
        <v>46.8</v>
      </c>
      <c r="C214" s="1">
        <v>9.3999999999999995E-12</v>
      </c>
      <c r="D214">
        <v>1</v>
      </c>
      <c r="E214">
        <v>1</v>
      </c>
      <c r="F214" t="s">
        <v>14</v>
      </c>
    </row>
    <row r="215" spans="1:6" x14ac:dyDescent="0.3">
      <c r="A215" s="6" t="s">
        <v>3118</v>
      </c>
      <c r="B215">
        <v>46.8</v>
      </c>
      <c r="C215" s="1">
        <v>9.3999999999999995E-12</v>
      </c>
      <c r="D215">
        <v>1</v>
      </c>
      <c r="E215">
        <v>1</v>
      </c>
      <c r="F215" t="s">
        <v>14</v>
      </c>
    </row>
    <row r="216" spans="1:6" x14ac:dyDescent="0.3">
      <c r="A216" s="6" t="s">
        <v>3119</v>
      </c>
      <c r="B216">
        <v>46.8</v>
      </c>
      <c r="C216" s="1">
        <v>9.3999999999999995E-12</v>
      </c>
      <c r="D216">
        <v>1</v>
      </c>
      <c r="E216">
        <v>1</v>
      </c>
      <c r="F216" t="s">
        <v>14</v>
      </c>
    </row>
    <row r="217" spans="1:6" x14ac:dyDescent="0.3">
      <c r="A217" s="6" t="s">
        <v>3120</v>
      </c>
      <c r="B217">
        <v>46.8</v>
      </c>
      <c r="C217" s="1">
        <v>9.3999999999999995E-12</v>
      </c>
      <c r="D217">
        <v>1</v>
      </c>
      <c r="E217">
        <v>1</v>
      </c>
      <c r="F217" t="s">
        <v>14</v>
      </c>
    </row>
    <row r="218" spans="1:6" x14ac:dyDescent="0.3">
      <c r="A218" s="6" t="s">
        <v>3121</v>
      </c>
      <c r="B218">
        <v>46.8</v>
      </c>
      <c r="C218" s="1">
        <v>9.3999999999999995E-12</v>
      </c>
      <c r="D218">
        <v>1</v>
      </c>
      <c r="E218">
        <v>1</v>
      </c>
      <c r="F218" t="s">
        <v>14</v>
      </c>
    </row>
    <row r="219" spans="1:6" x14ac:dyDescent="0.3">
      <c r="A219" s="6" t="s">
        <v>3122</v>
      </c>
      <c r="B219">
        <v>46.8</v>
      </c>
      <c r="C219" s="1">
        <v>9.3999999999999995E-12</v>
      </c>
      <c r="D219">
        <v>1</v>
      </c>
      <c r="E219">
        <v>1</v>
      </c>
      <c r="F219" t="s">
        <v>14</v>
      </c>
    </row>
    <row r="220" spans="1:6" x14ac:dyDescent="0.3">
      <c r="A220" s="6" t="s">
        <v>3123</v>
      </c>
      <c r="B220">
        <v>46.7</v>
      </c>
      <c r="C220" s="1">
        <v>1.1000000000000001E-11</v>
      </c>
      <c r="D220">
        <v>1</v>
      </c>
      <c r="E220">
        <v>1</v>
      </c>
      <c r="F220" t="s">
        <v>14</v>
      </c>
    </row>
    <row r="221" spans="1:6" x14ac:dyDescent="0.3">
      <c r="A221" s="6" t="s">
        <v>3124</v>
      </c>
      <c r="B221">
        <v>46.7</v>
      </c>
      <c r="C221" s="1">
        <v>1.1000000000000001E-11</v>
      </c>
      <c r="D221">
        <v>1</v>
      </c>
      <c r="E221">
        <v>1</v>
      </c>
      <c r="F221" t="s">
        <v>14</v>
      </c>
    </row>
    <row r="222" spans="1:6" x14ac:dyDescent="0.3">
      <c r="A222" s="6" t="s">
        <v>3125</v>
      </c>
      <c r="B222">
        <v>46.7</v>
      </c>
      <c r="C222" s="1">
        <v>1.1000000000000001E-11</v>
      </c>
      <c r="D222">
        <v>1</v>
      </c>
      <c r="E222">
        <v>1</v>
      </c>
      <c r="F222" t="s">
        <v>14</v>
      </c>
    </row>
    <row r="223" spans="1:6" x14ac:dyDescent="0.3">
      <c r="A223" s="6" t="s">
        <v>3126</v>
      </c>
      <c r="B223">
        <v>46.6</v>
      </c>
      <c r="C223" s="1">
        <v>1.2000000000000001E-11</v>
      </c>
      <c r="D223">
        <v>1</v>
      </c>
      <c r="E223">
        <v>1</v>
      </c>
      <c r="F223" t="s">
        <v>14</v>
      </c>
    </row>
    <row r="224" spans="1:6" x14ac:dyDescent="0.3">
      <c r="A224" s="6" t="s">
        <v>3127</v>
      </c>
      <c r="B224">
        <v>46.6</v>
      </c>
      <c r="C224" s="1">
        <v>1.2000000000000001E-11</v>
      </c>
      <c r="D224">
        <v>1</v>
      </c>
      <c r="E224">
        <v>1</v>
      </c>
      <c r="F224" t="s">
        <v>14</v>
      </c>
    </row>
    <row r="225" spans="1:6" x14ac:dyDescent="0.3">
      <c r="A225" s="6" t="s">
        <v>3128</v>
      </c>
      <c r="B225">
        <v>46.5</v>
      </c>
      <c r="C225" s="1">
        <v>1.2000000000000001E-11</v>
      </c>
      <c r="D225">
        <v>1</v>
      </c>
      <c r="E225">
        <v>1</v>
      </c>
      <c r="F225" t="s">
        <v>14</v>
      </c>
    </row>
    <row r="226" spans="1:6" x14ac:dyDescent="0.3">
      <c r="A226" s="6" t="s">
        <v>3129</v>
      </c>
      <c r="B226">
        <v>46.4</v>
      </c>
      <c r="C226" s="1">
        <v>1.3E-11</v>
      </c>
      <c r="D226">
        <v>1</v>
      </c>
      <c r="E226">
        <v>1</v>
      </c>
      <c r="F226" t="s">
        <v>14</v>
      </c>
    </row>
    <row r="227" spans="1:6" x14ac:dyDescent="0.3">
      <c r="A227" s="6" t="s">
        <v>3130</v>
      </c>
      <c r="B227">
        <v>46.2</v>
      </c>
      <c r="C227" s="1">
        <v>1.5E-11</v>
      </c>
      <c r="D227">
        <v>1</v>
      </c>
      <c r="E227">
        <v>1</v>
      </c>
      <c r="F227" t="s">
        <v>14</v>
      </c>
    </row>
    <row r="228" spans="1:6" x14ac:dyDescent="0.3">
      <c r="A228" s="6" t="s">
        <v>3131</v>
      </c>
      <c r="B228">
        <v>46.2</v>
      </c>
      <c r="C228" s="1">
        <v>1.5E-11</v>
      </c>
      <c r="D228">
        <v>1</v>
      </c>
      <c r="E228">
        <v>1</v>
      </c>
      <c r="F228" t="s">
        <v>14</v>
      </c>
    </row>
    <row r="229" spans="1:6" x14ac:dyDescent="0.3">
      <c r="A229" s="6" t="s">
        <v>3132</v>
      </c>
      <c r="B229">
        <v>46.2</v>
      </c>
      <c r="C229" s="1">
        <v>1.5E-11</v>
      </c>
      <c r="D229">
        <v>1</v>
      </c>
      <c r="E229">
        <v>1</v>
      </c>
      <c r="F229" t="s">
        <v>14</v>
      </c>
    </row>
    <row r="230" spans="1:6" x14ac:dyDescent="0.3">
      <c r="A230" s="6" t="s">
        <v>3133</v>
      </c>
      <c r="B230">
        <v>46.1</v>
      </c>
      <c r="C230" s="1">
        <v>1.6E-11</v>
      </c>
      <c r="D230">
        <v>1</v>
      </c>
      <c r="E230">
        <v>1</v>
      </c>
      <c r="F230" t="s">
        <v>14</v>
      </c>
    </row>
    <row r="231" spans="1:6" x14ac:dyDescent="0.3">
      <c r="A231" s="6" t="s">
        <v>3134</v>
      </c>
      <c r="B231">
        <v>45.9</v>
      </c>
      <c r="C231" s="1">
        <v>1.7999999999999999E-11</v>
      </c>
      <c r="D231">
        <v>1</v>
      </c>
      <c r="E231">
        <v>1</v>
      </c>
      <c r="F231" t="s">
        <v>14</v>
      </c>
    </row>
    <row r="232" spans="1:6" x14ac:dyDescent="0.3">
      <c r="A232" s="6" t="s">
        <v>3135</v>
      </c>
      <c r="B232">
        <v>45.9</v>
      </c>
      <c r="C232" s="1">
        <v>1.7999999999999999E-11</v>
      </c>
      <c r="D232">
        <v>1</v>
      </c>
      <c r="E232">
        <v>1</v>
      </c>
      <c r="F232" t="s">
        <v>14</v>
      </c>
    </row>
    <row r="233" spans="1:6" x14ac:dyDescent="0.3">
      <c r="A233" s="6" t="s">
        <v>3136</v>
      </c>
      <c r="B233">
        <v>45.8</v>
      </c>
      <c r="C233" s="1">
        <v>1.9999999999999999E-11</v>
      </c>
      <c r="D233">
        <v>1</v>
      </c>
      <c r="E233">
        <v>1</v>
      </c>
      <c r="F233" t="s">
        <v>14</v>
      </c>
    </row>
    <row r="234" spans="1:6" x14ac:dyDescent="0.3">
      <c r="A234" s="6" t="s">
        <v>3137</v>
      </c>
      <c r="B234">
        <v>45.6</v>
      </c>
      <c r="C234" s="1">
        <v>2.2000000000000002E-11</v>
      </c>
      <c r="D234">
        <v>1</v>
      </c>
      <c r="E234">
        <v>1</v>
      </c>
      <c r="F234" t="s">
        <v>14</v>
      </c>
    </row>
    <row r="235" spans="1:6" x14ac:dyDescent="0.3">
      <c r="A235" s="6" t="s">
        <v>3138</v>
      </c>
      <c r="B235">
        <v>45.6</v>
      </c>
      <c r="C235" s="1">
        <v>2.2000000000000002E-11</v>
      </c>
      <c r="D235">
        <v>1</v>
      </c>
      <c r="E235">
        <v>1</v>
      </c>
      <c r="F235" t="s">
        <v>14</v>
      </c>
    </row>
    <row r="236" spans="1:6" x14ac:dyDescent="0.3">
      <c r="A236" s="6" t="s">
        <v>3139</v>
      </c>
      <c r="B236">
        <v>45.6</v>
      </c>
      <c r="C236" s="1">
        <v>2.3000000000000001E-11</v>
      </c>
      <c r="D236">
        <v>1</v>
      </c>
      <c r="E236">
        <v>1</v>
      </c>
      <c r="F236" t="s">
        <v>14</v>
      </c>
    </row>
    <row r="237" spans="1:6" x14ac:dyDescent="0.3">
      <c r="A237" s="6" t="s">
        <v>3140</v>
      </c>
      <c r="B237">
        <v>45.6</v>
      </c>
      <c r="C237" s="1">
        <v>2.3000000000000001E-11</v>
      </c>
      <c r="D237">
        <v>1</v>
      </c>
      <c r="E237">
        <v>1</v>
      </c>
      <c r="F237" t="s">
        <v>14</v>
      </c>
    </row>
    <row r="238" spans="1:6" x14ac:dyDescent="0.3">
      <c r="A238" s="6" t="s">
        <v>3141</v>
      </c>
      <c r="B238">
        <v>45.5</v>
      </c>
      <c r="C238" s="1">
        <v>2.4000000000000001E-11</v>
      </c>
      <c r="D238">
        <v>1</v>
      </c>
      <c r="E238">
        <v>1</v>
      </c>
      <c r="F238" t="s">
        <v>14</v>
      </c>
    </row>
    <row r="239" spans="1:6" x14ac:dyDescent="0.3">
      <c r="A239" s="6" t="s">
        <v>3142</v>
      </c>
      <c r="B239">
        <v>45.5</v>
      </c>
      <c r="C239" s="1">
        <v>2.4000000000000001E-11</v>
      </c>
      <c r="D239">
        <v>1</v>
      </c>
      <c r="E239">
        <v>1</v>
      </c>
      <c r="F239" t="s">
        <v>14</v>
      </c>
    </row>
    <row r="240" spans="1:6" x14ac:dyDescent="0.3">
      <c r="A240" s="6" t="s">
        <v>3143</v>
      </c>
      <c r="B240">
        <v>45.4</v>
      </c>
      <c r="C240" s="1">
        <v>2.6000000000000001E-11</v>
      </c>
      <c r="D240">
        <v>1</v>
      </c>
      <c r="E240">
        <v>1</v>
      </c>
      <c r="F240" t="s">
        <v>14</v>
      </c>
    </row>
    <row r="241" spans="1:6" x14ac:dyDescent="0.3">
      <c r="A241" s="6" t="s">
        <v>3144</v>
      </c>
      <c r="B241">
        <v>45.3</v>
      </c>
      <c r="C241" s="1">
        <v>2.8E-11</v>
      </c>
      <c r="D241">
        <v>1</v>
      </c>
      <c r="E241">
        <v>1</v>
      </c>
      <c r="F241" t="s">
        <v>14</v>
      </c>
    </row>
    <row r="242" spans="1:6" x14ac:dyDescent="0.3">
      <c r="A242" s="6" t="s">
        <v>3145</v>
      </c>
      <c r="B242">
        <v>45.3</v>
      </c>
      <c r="C242" s="1">
        <v>2.8E-11</v>
      </c>
      <c r="D242">
        <v>1</v>
      </c>
      <c r="E242">
        <v>1</v>
      </c>
      <c r="F242" t="s">
        <v>14</v>
      </c>
    </row>
    <row r="243" spans="1:6" x14ac:dyDescent="0.3">
      <c r="A243" s="6" t="s">
        <v>3146</v>
      </c>
      <c r="B243">
        <v>45.3</v>
      </c>
      <c r="C243" s="1">
        <v>2.8E-11</v>
      </c>
      <c r="D243">
        <v>1</v>
      </c>
      <c r="E243">
        <v>1</v>
      </c>
      <c r="F243" t="s">
        <v>14</v>
      </c>
    </row>
    <row r="244" spans="1:6" x14ac:dyDescent="0.3">
      <c r="A244" s="6" t="s">
        <v>3147</v>
      </c>
      <c r="B244">
        <v>45.3</v>
      </c>
      <c r="C244" s="1">
        <v>2.8E-11</v>
      </c>
      <c r="D244">
        <v>1</v>
      </c>
      <c r="E244">
        <v>1</v>
      </c>
      <c r="F244" t="s">
        <v>14</v>
      </c>
    </row>
    <row r="245" spans="1:6" x14ac:dyDescent="0.3">
      <c r="A245" s="6" t="s">
        <v>3148</v>
      </c>
      <c r="B245">
        <v>45.3</v>
      </c>
      <c r="C245" s="1">
        <v>2.8E-11</v>
      </c>
      <c r="D245">
        <v>1</v>
      </c>
      <c r="E245">
        <v>1</v>
      </c>
      <c r="F245" t="s">
        <v>14</v>
      </c>
    </row>
    <row r="246" spans="1:6" x14ac:dyDescent="0.3">
      <c r="A246" s="6" t="s">
        <v>3149</v>
      </c>
      <c r="B246">
        <v>45.3</v>
      </c>
      <c r="C246" s="1">
        <v>2.8E-11</v>
      </c>
      <c r="D246">
        <v>1</v>
      </c>
      <c r="E246">
        <v>1</v>
      </c>
      <c r="F246" t="s">
        <v>14</v>
      </c>
    </row>
    <row r="247" spans="1:6" x14ac:dyDescent="0.3">
      <c r="A247" s="6" t="s">
        <v>3150</v>
      </c>
      <c r="B247">
        <v>45.3</v>
      </c>
      <c r="C247" s="1">
        <v>2.8E-11</v>
      </c>
      <c r="D247">
        <v>1</v>
      </c>
      <c r="E247">
        <v>1</v>
      </c>
      <c r="F247" t="s">
        <v>14</v>
      </c>
    </row>
    <row r="248" spans="1:6" x14ac:dyDescent="0.3">
      <c r="A248" s="6" t="s">
        <v>3151</v>
      </c>
      <c r="B248">
        <v>45.3</v>
      </c>
      <c r="C248" s="1">
        <v>2.8E-11</v>
      </c>
      <c r="D248">
        <v>1</v>
      </c>
      <c r="E248">
        <v>1</v>
      </c>
      <c r="F248" t="s">
        <v>14</v>
      </c>
    </row>
    <row r="249" spans="1:6" x14ac:dyDescent="0.3">
      <c r="A249" s="6" t="s">
        <v>3152</v>
      </c>
      <c r="B249">
        <v>45.2</v>
      </c>
      <c r="C249" s="1">
        <v>2.9E-11</v>
      </c>
      <c r="D249">
        <v>1</v>
      </c>
      <c r="E249">
        <v>1</v>
      </c>
      <c r="F249" t="s">
        <v>14</v>
      </c>
    </row>
    <row r="250" spans="1:6" x14ac:dyDescent="0.3">
      <c r="A250" s="6" t="s">
        <v>3153</v>
      </c>
      <c r="B250">
        <v>45.2</v>
      </c>
      <c r="C250" s="1">
        <v>3E-11</v>
      </c>
      <c r="D250">
        <v>1</v>
      </c>
      <c r="E250">
        <v>1</v>
      </c>
      <c r="F250" t="s">
        <v>14</v>
      </c>
    </row>
    <row r="251" spans="1:6" x14ac:dyDescent="0.3">
      <c r="A251" s="6" t="s">
        <v>3154</v>
      </c>
      <c r="B251">
        <v>45.2</v>
      </c>
      <c r="C251" s="1">
        <v>3E-11</v>
      </c>
      <c r="D251">
        <v>1</v>
      </c>
      <c r="E251">
        <v>1</v>
      </c>
      <c r="F251" t="s">
        <v>14</v>
      </c>
    </row>
    <row r="252" spans="1:6" x14ac:dyDescent="0.3">
      <c r="A252" s="6" t="s">
        <v>3155</v>
      </c>
      <c r="B252">
        <v>45.2</v>
      </c>
      <c r="C252" s="1">
        <v>3E-11</v>
      </c>
      <c r="D252">
        <v>1</v>
      </c>
      <c r="E252">
        <v>1</v>
      </c>
      <c r="F252" t="s">
        <v>14</v>
      </c>
    </row>
    <row r="253" spans="1:6" x14ac:dyDescent="0.3">
      <c r="A253" s="6" t="s">
        <v>3156</v>
      </c>
      <c r="B253">
        <v>45.2</v>
      </c>
      <c r="C253" s="1">
        <v>3E-11</v>
      </c>
      <c r="D253">
        <v>1</v>
      </c>
      <c r="E253">
        <v>1</v>
      </c>
      <c r="F253" t="s">
        <v>14</v>
      </c>
    </row>
    <row r="254" spans="1:6" x14ac:dyDescent="0.3">
      <c r="A254" s="6" t="s">
        <v>3157</v>
      </c>
      <c r="B254">
        <v>44.8</v>
      </c>
      <c r="C254" s="1">
        <v>3.9999999999999998E-11</v>
      </c>
      <c r="D254">
        <v>1</v>
      </c>
      <c r="E254">
        <v>1</v>
      </c>
      <c r="F254" t="s">
        <v>14</v>
      </c>
    </row>
    <row r="255" spans="1:6" x14ac:dyDescent="0.3">
      <c r="A255" s="6" t="s">
        <v>3158</v>
      </c>
      <c r="B255">
        <v>44.7</v>
      </c>
      <c r="C255" s="1">
        <v>3.9999999999999998E-11</v>
      </c>
      <c r="D255">
        <v>1</v>
      </c>
      <c r="E255">
        <v>1</v>
      </c>
      <c r="F255" t="s">
        <v>14</v>
      </c>
    </row>
    <row r="256" spans="1:6" x14ac:dyDescent="0.3">
      <c r="A256" s="6" t="s">
        <v>3159</v>
      </c>
      <c r="B256">
        <v>44.6</v>
      </c>
      <c r="C256" s="1">
        <v>4.5E-11</v>
      </c>
      <c r="D256">
        <v>1</v>
      </c>
      <c r="E256">
        <v>1</v>
      </c>
      <c r="F256" t="s">
        <v>14</v>
      </c>
    </row>
    <row r="257" spans="1:6" x14ac:dyDescent="0.3">
      <c r="A257" s="6" t="s">
        <v>3160</v>
      </c>
      <c r="B257">
        <v>44.6</v>
      </c>
      <c r="C257" s="1">
        <v>4.5E-11</v>
      </c>
      <c r="D257">
        <v>1</v>
      </c>
      <c r="E257">
        <v>1</v>
      </c>
      <c r="F257" t="s">
        <v>14</v>
      </c>
    </row>
    <row r="258" spans="1:6" x14ac:dyDescent="0.3">
      <c r="A258" s="6" t="s">
        <v>3161</v>
      </c>
      <c r="B258">
        <v>44.6</v>
      </c>
      <c r="C258" s="1">
        <v>4.6000000000000003E-11</v>
      </c>
      <c r="D258">
        <v>1</v>
      </c>
      <c r="E258">
        <v>1</v>
      </c>
      <c r="F258" t="s">
        <v>14</v>
      </c>
    </row>
    <row r="259" spans="1:6" x14ac:dyDescent="0.3">
      <c r="A259" s="6" t="s">
        <v>3162</v>
      </c>
      <c r="B259">
        <v>44.6</v>
      </c>
      <c r="C259" s="1">
        <v>4.6000000000000003E-11</v>
      </c>
      <c r="D259">
        <v>1</v>
      </c>
      <c r="E259">
        <v>1</v>
      </c>
      <c r="F259" t="s">
        <v>14</v>
      </c>
    </row>
    <row r="260" spans="1:6" x14ac:dyDescent="0.3">
      <c r="A260" s="6" t="s">
        <v>3163</v>
      </c>
      <c r="B260">
        <v>44.6</v>
      </c>
      <c r="C260" s="1">
        <v>4.6000000000000003E-11</v>
      </c>
      <c r="D260">
        <v>1</v>
      </c>
      <c r="E260">
        <v>1</v>
      </c>
      <c r="F260" t="s">
        <v>14</v>
      </c>
    </row>
    <row r="261" spans="1:6" x14ac:dyDescent="0.3">
      <c r="A261" s="6" t="s">
        <v>3164</v>
      </c>
      <c r="B261">
        <v>44.6</v>
      </c>
      <c r="C261" s="1">
        <v>4.6000000000000003E-11</v>
      </c>
      <c r="D261">
        <v>1</v>
      </c>
      <c r="E261">
        <v>1</v>
      </c>
      <c r="F261" t="s">
        <v>14</v>
      </c>
    </row>
    <row r="262" spans="1:6" x14ac:dyDescent="0.3">
      <c r="A262" s="6" t="s">
        <v>3165</v>
      </c>
      <c r="B262">
        <v>44.5</v>
      </c>
      <c r="C262" s="1">
        <v>4.6999999999999999E-11</v>
      </c>
      <c r="D262">
        <v>1</v>
      </c>
      <c r="E262">
        <v>1</v>
      </c>
      <c r="F262" t="s">
        <v>14</v>
      </c>
    </row>
    <row r="263" spans="1:6" x14ac:dyDescent="0.3">
      <c r="A263" s="6" t="s">
        <v>3166</v>
      </c>
      <c r="B263">
        <v>44.5</v>
      </c>
      <c r="C263" s="1">
        <v>4.6999999999999999E-11</v>
      </c>
      <c r="D263">
        <v>1</v>
      </c>
      <c r="E263">
        <v>1</v>
      </c>
      <c r="F263" t="s">
        <v>14</v>
      </c>
    </row>
    <row r="264" spans="1:6" x14ac:dyDescent="0.3">
      <c r="A264" s="6" t="s">
        <v>3167</v>
      </c>
      <c r="B264">
        <v>44.5</v>
      </c>
      <c r="C264" s="1">
        <v>4.6999999999999999E-11</v>
      </c>
      <c r="D264">
        <v>1</v>
      </c>
      <c r="E264">
        <v>1</v>
      </c>
      <c r="F264" t="s">
        <v>14</v>
      </c>
    </row>
    <row r="265" spans="1:6" x14ac:dyDescent="0.3">
      <c r="A265" s="6" t="s">
        <v>3168</v>
      </c>
      <c r="B265">
        <v>44.5</v>
      </c>
      <c r="C265" s="1">
        <v>4.8999999999999999E-11</v>
      </c>
      <c r="D265">
        <v>1</v>
      </c>
      <c r="E265">
        <v>1</v>
      </c>
      <c r="F265" t="s">
        <v>14</v>
      </c>
    </row>
    <row r="266" spans="1:6" x14ac:dyDescent="0.3">
      <c r="A266" s="6" t="s">
        <v>3169</v>
      </c>
      <c r="B266">
        <v>44.5</v>
      </c>
      <c r="C266" s="1">
        <v>4.8999999999999999E-11</v>
      </c>
      <c r="D266">
        <v>1</v>
      </c>
      <c r="E266">
        <v>1</v>
      </c>
      <c r="F266" t="s">
        <v>14</v>
      </c>
    </row>
    <row r="267" spans="1:6" x14ac:dyDescent="0.3">
      <c r="A267" s="6" t="s">
        <v>3170</v>
      </c>
      <c r="B267">
        <v>44.5</v>
      </c>
      <c r="C267" s="1">
        <v>4.8999999999999999E-11</v>
      </c>
      <c r="D267">
        <v>1</v>
      </c>
      <c r="E267">
        <v>1</v>
      </c>
      <c r="F267" t="s">
        <v>14</v>
      </c>
    </row>
    <row r="268" spans="1:6" x14ac:dyDescent="0.3">
      <c r="A268" s="6" t="s">
        <v>3171</v>
      </c>
      <c r="B268">
        <v>44.5</v>
      </c>
      <c r="C268" s="1">
        <v>4.8999999999999999E-11</v>
      </c>
      <c r="D268">
        <v>1</v>
      </c>
      <c r="E268">
        <v>1</v>
      </c>
      <c r="F268" t="s">
        <v>14</v>
      </c>
    </row>
    <row r="269" spans="1:6" x14ac:dyDescent="0.3">
      <c r="A269" s="6" t="s">
        <v>3172</v>
      </c>
      <c r="B269">
        <v>44.5</v>
      </c>
      <c r="C269" s="1">
        <v>4.8999999999999999E-11</v>
      </c>
      <c r="D269">
        <v>1</v>
      </c>
      <c r="E269">
        <v>1</v>
      </c>
      <c r="F269" t="s">
        <v>14</v>
      </c>
    </row>
    <row r="270" spans="1:6" x14ac:dyDescent="0.3">
      <c r="A270" s="6" t="s">
        <v>3173</v>
      </c>
      <c r="B270">
        <v>44.4</v>
      </c>
      <c r="C270" s="1">
        <v>5.0000000000000002E-11</v>
      </c>
      <c r="D270">
        <v>1</v>
      </c>
      <c r="E270">
        <v>1</v>
      </c>
      <c r="F270" t="s">
        <v>14</v>
      </c>
    </row>
    <row r="271" spans="1:6" x14ac:dyDescent="0.3">
      <c r="A271" s="6" t="s">
        <v>3174</v>
      </c>
      <c r="B271">
        <v>44.3</v>
      </c>
      <c r="C271" s="1">
        <v>5.2999999999999998E-11</v>
      </c>
      <c r="D271">
        <v>1</v>
      </c>
      <c r="E271">
        <v>1</v>
      </c>
      <c r="F271" t="s">
        <v>14</v>
      </c>
    </row>
    <row r="272" spans="1:6" x14ac:dyDescent="0.3">
      <c r="A272" s="6" t="s">
        <v>3175</v>
      </c>
      <c r="B272">
        <v>44.3</v>
      </c>
      <c r="C272" s="1">
        <v>5.2999999999999998E-11</v>
      </c>
      <c r="D272">
        <v>1</v>
      </c>
      <c r="E272">
        <v>1</v>
      </c>
      <c r="F272" t="s">
        <v>14</v>
      </c>
    </row>
    <row r="273" spans="1:6" x14ac:dyDescent="0.3">
      <c r="A273" s="6" t="s">
        <v>3176</v>
      </c>
      <c r="B273">
        <v>44.3</v>
      </c>
      <c r="C273" s="1">
        <v>5.4000000000000001E-11</v>
      </c>
      <c r="D273">
        <v>1</v>
      </c>
      <c r="E273">
        <v>1</v>
      </c>
      <c r="F273" t="s">
        <v>14</v>
      </c>
    </row>
    <row r="274" spans="1:6" x14ac:dyDescent="0.3">
      <c r="A274" s="6" t="s">
        <v>3177</v>
      </c>
      <c r="B274">
        <v>44.3</v>
      </c>
      <c r="C274" s="1">
        <v>5.4999999999999997E-11</v>
      </c>
      <c r="D274">
        <v>1</v>
      </c>
      <c r="E274">
        <v>1</v>
      </c>
      <c r="F274" t="s">
        <v>14</v>
      </c>
    </row>
    <row r="275" spans="1:6" x14ac:dyDescent="0.3">
      <c r="A275" s="6" t="s">
        <v>3178</v>
      </c>
      <c r="B275">
        <v>44.2</v>
      </c>
      <c r="C275" s="1">
        <v>5.9000000000000003E-11</v>
      </c>
      <c r="D275">
        <v>1</v>
      </c>
      <c r="E275">
        <v>1</v>
      </c>
      <c r="F275" t="s">
        <v>14</v>
      </c>
    </row>
    <row r="276" spans="1:6" x14ac:dyDescent="0.3">
      <c r="A276" s="6" t="s">
        <v>3179</v>
      </c>
      <c r="B276">
        <v>44.2</v>
      </c>
      <c r="C276" s="1">
        <v>6.0999999999999996E-11</v>
      </c>
      <c r="D276">
        <v>1</v>
      </c>
      <c r="E276">
        <v>1</v>
      </c>
      <c r="F276" t="s">
        <v>14</v>
      </c>
    </row>
    <row r="277" spans="1:6" x14ac:dyDescent="0.3">
      <c r="A277" s="6" t="s">
        <v>3180</v>
      </c>
      <c r="B277">
        <v>44.2</v>
      </c>
      <c r="C277" s="1">
        <v>6.0999999999999996E-11</v>
      </c>
      <c r="D277">
        <v>1</v>
      </c>
      <c r="E277">
        <v>1</v>
      </c>
      <c r="F277" t="s">
        <v>14</v>
      </c>
    </row>
    <row r="278" spans="1:6" x14ac:dyDescent="0.3">
      <c r="A278" s="6" t="s">
        <v>3181</v>
      </c>
      <c r="B278">
        <v>44.1</v>
      </c>
      <c r="C278" s="1">
        <v>6.3000000000000002E-11</v>
      </c>
      <c r="D278">
        <v>1</v>
      </c>
      <c r="E278">
        <v>1</v>
      </c>
      <c r="F278" t="s">
        <v>14</v>
      </c>
    </row>
    <row r="279" spans="1:6" x14ac:dyDescent="0.3">
      <c r="A279" s="6" t="s">
        <v>3182</v>
      </c>
      <c r="B279">
        <v>44.1</v>
      </c>
      <c r="C279" s="1">
        <v>6.3999999999999999E-11</v>
      </c>
      <c r="D279">
        <v>1</v>
      </c>
      <c r="E279">
        <v>1</v>
      </c>
      <c r="F279" t="s">
        <v>14</v>
      </c>
    </row>
    <row r="280" spans="1:6" x14ac:dyDescent="0.3">
      <c r="A280" s="6" t="s">
        <v>3183</v>
      </c>
      <c r="B280">
        <v>44.1</v>
      </c>
      <c r="C280" s="1">
        <v>6.4999999999999995E-11</v>
      </c>
      <c r="D280">
        <v>1</v>
      </c>
      <c r="E280">
        <v>1</v>
      </c>
      <c r="F280" t="s">
        <v>14</v>
      </c>
    </row>
    <row r="281" spans="1:6" x14ac:dyDescent="0.3">
      <c r="A281" s="6" t="s">
        <v>3184</v>
      </c>
      <c r="B281">
        <v>44</v>
      </c>
      <c r="C281" s="1">
        <v>6.7999999999999998E-11</v>
      </c>
      <c r="D281">
        <v>1</v>
      </c>
      <c r="E281">
        <v>1</v>
      </c>
      <c r="F281" t="s">
        <v>14</v>
      </c>
    </row>
    <row r="282" spans="1:6" x14ac:dyDescent="0.3">
      <c r="A282" s="6" t="s">
        <v>3185</v>
      </c>
      <c r="B282">
        <v>44</v>
      </c>
      <c r="C282" s="1">
        <v>6.7999999999999998E-11</v>
      </c>
      <c r="D282">
        <v>1</v>
      </c>
      <c r="E282">
        <v>1</v>
      </c>
      <c r="F282" t="s">
        <v>14</v>
      </c>
    </row>
    <row r="283" spans="1:6" x14ac:dyDescent="0.3">
      <c r="A283" s="6" t="s">
        <v>3186</v>
      </c>
      <c r="B283">
        <v>44</v>
      </c>
      <c r="C283" s="1">
        <v>6.7999999999999998E-11</v>
      </c>
      <c r="D283">
        <v>1</v>
      </c>
      <c r="E283">
        <v>1</v>
      </c>
      <c r="F283" t="s">
        <v>14</v>
      </c>
    </row>
    <row r="284" spans="1:6" x14ac:dyDescent="0.3">
      <c r="A284" s="6" t="s">
        <v>3187</v>
      </c>
      <c r="B284">
        <v>44</v>
      </c>
      <c r="C284" s="1">
        <v>6.7999999999999998E-11</v>
      </c>
      <c r="D284">
        <v>1</v>
      </c>
      <c r="E284">
        <v>1</v>
      </c>
      <c r="F284" t="s">
        <v>14</v>
      </c>
    </row>
    <row r="285" spans="1:6" x14ac:dyDescent="0.3">
      <c r="A285" s="6" t="s">
        <v>3188</v>
      </c>
      <c r="B285">
        <v>44</v>
      </c>
      <c r="C285" s="1">
        <v>6.7999999999999998E-11</v>
      </c>
      <c r="D285">
        <v>1</v>
      </c>
      <c r="E285">
        <v>1</v>
      </c>
      <c r="F285" t="s">
        <v>14</v>
      </c>
    </row>
    <row r="286" spans="1:6" x14ac:dyDescent="0.3">
      <c r="A286" s="6" t="s">
        <v>3189</v>
      </c>
      <c r="B286">
        <v>44</v>
      </c>
      <c r="C286" s="1">
        <v>6.7999999999999998E-11</v>
      </c>
      <c r="D286">
        <v>1</v>
      </c>
      <c r="E286">
        <v>1</v>
      </c>
      <c r="F286" t="s">
        <v>14</v>
      </c>
    </row>
    <row r="287" spans="1:6" x14ac:dyDescent="0.3">
      <c r="A287" s="6" t="s">
        <v>3190</v>
      </c>
      <c r="B287">
        <v>44</v>
      </c>
      <c r="C287" s="1">
        <v>6.8999999999999994E-11</v>
      </c>
      <c r="D287">
        <v>1</v>
      </c>
      <c r="E287">
        <v>1</v>
      </c>
      <c r="F287" t="s">
        <v>14</v>
      </c>
    </row>
    <row r="288" spans="1:6" x14ac:dyDescent="0.3">
      <c r="A288" s="6" t="s">
        <v>3191</v>
      </c>
      <c r="B288">
        <v>43.7</v>
      </c>
      <c r="C288" s="1">
        <v>8.2999999999999998E-11</v>
      </c>
      <c r="D288">
        <v>1</v>
      </c>
      <c r="E288">
        <v>1</v>
      </c>
      <c r="F288" t="s">
        <v>14</v>
      </c>
    </row>
    <row r="289" spans="1:6" x14ac:dyDescent="0.3">
      <c r="A289" s="6" t="s">
        <v>3192</v>
      </c>
      <c r="B289">
        <v>43.6</v>
      </c>
      <c r="C289" s="1">
        <v>8.8000000000000006E-11</v>
      </c>
      <c r="D289">
        <v>1</v>
      </c>
      <c r="E289">
        <v>1</v>
      </c>
      <c r="F289" t="s">
        <v>14</v>
      </c>
    </row>
    <row r="290" spans="1:6" x14ac:dyDescent="0.3">
      <c r="A290" s="6" t="s">
        <v>3193</v>
      </c>
      <c r="B290">
        <v>43.6</v>
      </c>
      <c r="C290" s="1">
        <v>9.0999999999999996E-11</v>
      </c>
      <c r="D290">
        <v>1</v>
      </c>
      <c r="E290">
        <v>1</v>
      </c>
      <c r="F290" t="s">
        <v>14</v>
      </c>
    </row>
    <row r="291" spans="1:6" x14ac:dyDescent="0.3">
      <c r="A291" s="6" t="s">
        <v>3194</v>
      </c>
      <c r="B291">
        <v>43.6</v>
      </c>
      <c r="C291" s="1">
        <v>9.0999999999999996E-11</v>
      </c>
      <c r="D291">
        <v>1</v>
      </c>
      <c r="E291">
        <v>1</v>
      </c>
      <c r="F291" t="s">
        <v>14</v>
      </c>
    </row>
    <row r="292" spans="1:6" x14ac:dyDescent="0.3">
      <c r="A292" s="6" t="s">
        <v>3195</v>
      </c>
      <c r="B292">
        <v>43.6</v>
      </c>
      <c r="C292" s="1">
        <v>9.0999999999999996E-11</v>
      </c>
      <c r="D292">
        <v>1</v>
      </c>
      <c r="E292">
        <v>1</v>
      </c>
      <c r="F292" t="s">
        <v>14</v>
      </c>
    </row>
    <row r="293" spans="1:6" x14ac:dyDescent="0.3">
      <c r="A293" s="6" t="s">
        <v>3196</v>
      </c>
      <c r="B293">
        <v>43.6</v>
      </c>
      <c r="C293" s="1">
        <v>9.0999999999999996E-11</v>
      </c>
      <c r="D293">
        <v>1</v>
      </c>
      <c r="E293">
        <v>1</v>
      </c>
      <c r="F293" t="s">
        <v>14</v>
      </c>
    </row>
    <row r="294" spans="1:6" x14ac:dyDescent="0.3">
      <c r="A294" s="6" t="s">
        <v>3197</v>
      </c>
      <c r="B294">
        <v>43.5</v>
      </c>
      <c r="C294" s="1">
        <v>9.7000000000000001E-11</v>
      </c>
      <c r="D294">
        <v>1</v>
      </c>
      <c r="E294">
        <v>1</v>
      </c>
      <c r="F294" t="s">
        <v>14</v>
      </c>
    </row>
    <row r="295" spans="1:6" x14ac:dyDescent="0.3">
      <c r="A295" s="6" t="s">
        <v>3198</v>
      </c>
      <c r="B295">
        <v>43.3</v>
      </c>
      <c r="C295" s="1">
        <v>1.0999999999999999E-10</v>
      </c>
      <c r="D295">
        <v>1</v>
      </c>
      <c r="E295">
        <v>1</v>
      </c>
      <c r="F295" t="s">
        <v>14</v>
      </c>
    </row>
    <row r="296" spans="1:6" x14ac:dyDescent="0.3">
      <c r="A296" s="6" t="s">
        <v>3199</v>
      </c>
      <c r="B296">
        <v>43.3</v>
      </c>
      <c r="C296" s="1">
        <v>1.0999999999999999E-10</v>
      </c>
      <c r="D296">
        <v>1</v>
      </c>
      <c r="E296">
        <v>1</v>
      </c>
      <c r="F296" t="s">
        <v>14</v>
      </c>
    </row>
    <row r="297" spans="1:6" x14ac:dyDescent="0.3">
      <c r="A297" s="6" t="s">
        <v>3200</v>
      </c>
      <c r="B297">
        <v>43.3</v>
      </c>
      <c r="C297" s="1">
        <v>1.0999999999999999E-10</v>
      </c>
      <c r="D297">
        <v>1</v>
      </c>
      <c r="E297">
        <v>1</v>
      </c>
      <c r="F297" t="s">
        <v>14</v>
      </c>
    </row>
    <row r="298" spans="1:6" x14ac:dyDescent="0.3">
      <c r="A298" s="6" t="s">
        <v>3201</v>
      </c>
      <c r="B298">
        <v>43.3</v>
      </c>
      <c r="C298" s="1">
        <v>1.0999999999999999E-10</v>
      </c>
      <c r="D298">
        <v>1</v>
      </c>
      <c r="E298">
        <v>1</v>
      </c>
      <c r="F298" t="s">
        <v>14</v>
      </c>
    </row>
    <row r="299" spans="1:6" x14ac:dyDescent="0.3">
      <c r="A299" s="6" t="s">
        <v>3202</v>
      </c>
      <c r="B299">
        <v>43.3</v>
      </c>
      <c r="C299" s="1">
        <v>1.0999999999999999E-10</v>
      </c>
      <c r="D299">
        <v>1</v>
      </c>
      <c r="E299">
        <v>1</v>
      </c>
      <c r="F299" t="s">
        <v>14</v>
      </c>
    </row>
    <row r="300" spans="1:6" x14ac:dyDescent="0.3">
      <c r="A300" s="6" t="s">
        <v>3203</v>
      </c>
      <c r="B300">
        <v>43.3</v>
      </c>
      <c r="C300" s="1">
        <v>1.0999999999999999E-10</v>
      </c>
      <c r="D300">
        <v>1</v>
      </c>
      <c r="E300">
        <v>1</v>
      </c>
      <c r="F300" t="s">
        <v>14</v>
      </c>
    </row>
    <row r="301" spans="1:6" x14ac:dyDescent="0.3">
      <c r="A301" s="6" t="s">
        <v>3204</v>
      </c>
      <c r="B301">
        <v>43.3</v>
      </c>
      <c r="C301" s="1">
        <v>1.0999999999999999E-10</v>
      </c>
      <c r="D301">
        <v>1</v>
      </c>
      <c r="E301">
        <v>1</v>
      </c>
      <c r="F301" t="s">
        <v>14</v>
      </c>
    </row>
    <row r="302" spans="1:6" x14ac:dyDescent="0.3">
      <c r="A302" s="6" t="s">
        <v>3205</v>
      </c>
      <c r="B302">
        <v>43.2</v>
      </c>
      <c r="C302" s="1">
        <v>1.2E-10</v>
      </c>
      <c r="D302">
        <v>1</v>
      </c>
      <c r="E302">
        <v>1</v>
      </c>
      <c r="F302" t="s">
        <v>14</v>
      </c>
    </row>
    <row r="303" spans="1:6" x14ac:dyDescent="0.3">
      <c r="A303" s="6" t="s">
        <v>3206</v>
      </c>
      <c r="B303">
        <v>43.2</v>
      </c>
      <c r="C303" s="1">
        <v>1.2E-10</v>
      </c>
      <c r="D303">
        <v>1</v>
      </c>
      <c r="E303">
        <v>1</v>
      </c>
      <c r="F303" t="s">
        <v>14</v>
      </c>
    </row>
    <row r="304" spans="1:6" x14ac:dyDescent="0.3">
      <c r="A304" s="6" t="s">
        <v>3207</v>
      </c>
      <c r="B304">
        <v>43.1</v>
      </c>
      <c r="C304" s="1">
        <v>1.2E-10</v>
      </c>
      <c r="D304">
        <v>1</v>
      </c>
      <c r="E304">
        <v>1</v>
      </c>
      <c r="F304" t="s">
        <v>14</v>
      </c>
    </row>
    <row r="305" spans="1:6" x14ac:dyDescent="0.3">
      <c r="A305" s="6" t="s">
        <v>3208</v>
      </c>
      <c r="B305">
        <v>43.1</v>
      </c>
      <c r="C305" s="1">
        <v>1.2999999999999999E-10</v>
      </c>
      <c r="D305">
        <v>1</v>
      </c>
      <c r="E305">
        <v>1</v>
      </c>
      <c r="F305" t="s">
        <v>14</v>
      </c>
    </row>
    <row r="306" spans="1:6" x14ac:dyDescent="0.3">
      <c r="A306" s="6" t="s">
        <v>3209</v>
      </c>
      <c r="B306">
        <v>43.1</v>
      </c>
      <c r="C306" s="1">
        <v>1.2999999999999999E-10</v>
      </c>
      <c r="D306">
        <v>1</v>
      </c>
      <c r="E306">
        <v>1</v>
      </c>
      <c r="F306" t="s">
        <v>14</v>
      </c>
    </row>
    <row r="307" spans="1:6" x14ac:dyDescent="0.3">
      <c r="A307" s="6" t="s">
        <v>3210</v>
      </c>
      <c r="B307">
        <v>43.1</v>
      </c>
      <c r="C307" s="1">
        <v>1.2999999999999999E-10</v>
      </c>
      <c r="D307">
        <v>1</v>
      </c>
      <c r="E307">
        <v>1</v>
      </c>
      <c r="F307" t="s">
        <v>14</v>
      </c>
    </row>
    <row r="308" spans="1:6" x14ac:dyDescent="0.3">
      <c r="A308" s="6" t="s">
        <v>3211</v>
      </c>
      <c r="B308">
        <v>43.1</v>
      </c>
      <c r="C308" s="1">
        <v>1.2999999999999999E-10</v>
      </c>
      <c r="D308">
        <v>1</v>
      </c>
      <c r="E308">
        <v>1</v>
      </c>
      <c r="F308" t="s">
        <v>14</v>
      </c>
    </row>
    <row r="309" spans="1:6" x14ac:dyDescent="0.3">
      <c r="A309" s="6" t="s">
        <v>3212</v>
      </c>
      <c r="B309">
        <v>43</v>
      </c>
      <c r="C309" s="1">
        <v>1.4000000000000001E-10</v>
      </c>
      <c r="D309">
        <v>1</v>
      </c>
      <c r="E309">
        <v>1</v>
      </c>
      <c r="F309" t="s">
        <v>14</v>
      </c>
    </row>
    <row r="310" spans="1:6" x14ac:dyDescent="0.3">
      <c r="A310" s="6" t="s">
        <v>3213</v>
      </c>
      <c r="B310">
        <v>43</v>
      </c>
      <c r="C310" s="1">
        <v>1.4000000000000001E-10</v>
      </c>
      <c r="D310">
        <v>1</v>
      </c>
      <c r="E310">
        <v>1</v>
      </c>
      <c r="F310" t="s">
        <v>14</v>
      </c>
    </row>
    <row r="311" spans="1:6" x14ac:dyDescent="0.3">
      <c r="A311" s="6" t="s">
        <v>3214</v>
      </c>
      <c r="B311">
        <v>42.9</v>
      </c>
      <c r="C311" s="1">
        <v>1.4000000000000001E-10</v>
      </c>
      <c r="D311">
        <v>1</v>
      </c>
      <c r="E311">
        <v>1</v>
      </c>
      <c r="F311" t="s">
        <v>14</v>
      </c>
    </row>
    <row r="312" spans="1:6" x14ac:dyDescent="0.3">
      <c r="A312" s="6" t="s">
        <v>3215</v>
      </c>
      <c r="B312">
        <v>42.9</v>
      </c>
      <c r="C312" s="1">
        <v>1.4000000000000001E-10</v>
      </c>
      <c r="D312">
        <v>1</v>
      </c>
      <c r="E312">
        <v>1</v>
      </c>
      <c r="F312" t="s">
        <v>14</v>
      </c>
    </row>
    <row r="313" spans="1:6" x14ac:dyDescent="0.3">
      <c r="A313" s="6" t="s">
        <v>3216</v>
      </c>
      <c r="B313">
        <v>42.9</v>
      </c>
      <c r="C313" s="1">
        <v>1.4000000000000001E-10</v>
      </c>
      <c r="D313">
        <v>1</v>
      </c>
      <c r="E313">
        <v>1</v>
      </c>
      <c r="F313" t="s">
        <v>14</v>
      </c>
    </row>
    <row r="314" spans="1:6" x14ac:dyDescent="0.3">
      <c r="A314" s="6" t="s">
        <v>3217</v>
      </c>
      <c r="B314">
        <v>42.9</v>
      </c>
      <c r="C314" s="1">
        <v>1.4000000000000001E-10</v>
      </c>
      <c r="D314">
        <v>1</v>
      </c>
      <c r="E314">
        <v>1</v>
      </c>
      <c r="F314" t="s">
        <v>14</v>
      </c>
    </row>
    <row r="315" spans="1:6" x14ac:dyDescent="0.3">
      <c r="A315" s="6" t="s">
        <v>3218</v>
      </c>
      <c r="B315">
        <v>42.9</v>
      </c>
      <c r="C315" s="1">
        <v>1.4000000000000001E-10</v>
      </c>
      <c r="D315">
        <v>1</v>
      </c>
      <c r="E315">
        <v>1</v>
      </c>
      <c r="F315" t="s">
        <v>14</v>
      </c>
    </row>
    <row r="316" spans="1:6" x14ac:dyDescent="0.3">
      <c r="A316" s="6" t="s">
        <v>3219</v>
      </c>
      <c r="B316">
        <v>42.9</v>
      </c>
      <c r="C316" s="1">
        <v>1.4000000000000001E-10</v>
      </c>
      <c r="D316">
        <v>1</v>
      </c>
      <c r="E316">
        <v>1</v>
      </c>
      <c r="F316" t="s">
        <v>14</v>
      </c>
    </row>
    <row r="317" spans="1:6" x14ac:dyDescent="0.3">
      <c r="A317" s="6" t="s">
        <v>3220</v>
      </c>
      <c r="B317">
        <v>42.9</v>
      </c>
      <c r="C317" s="1">
        <v>1.4000000000000001E-10</v>
      </c>
      <c r="D317">
        <v>1</v>
      </c>
      <c r="E317">
        <v>1</v>
      </c>
      <c r="F317" t="s">
        <v>14</v>
      </c>
    </row>
    <row r="318" spans="1:6" x14ac:dyDescent="0.3">
      <c r="A318" s="6" t="s">
        <v>3221</v>
      </c>
      <c r="B318">
        <v>42.9</v>
      </c>
      <c r="C318" s="1">
        <v>1.4000000000000001E-10</v>
      </c>
      <c r="D318">
        <v>1</v>
      </c>
      <c r="E318">
        <v>1</v>
      </c>
      <c r="F318" t="s">
        <v>14</v>
      </c>
    </row>
    <row r="319" spans="1:6" x14ac:dyDescent="0.3">
      <c r="A319" s="6" t="s">
        <v>3222</v>
      </c>
      <c r="B319">
        <v>42.9</v>
      </c>
      <c r="C319" s="1">
        <v>1.4000000000000001E-10</v>
      </c>
      <c r="D319">
        <v>1</v>
      </c>
      <c r="E319">
        <v>1</v>
      </c>
      <c r="F319" t="s">
        <v>14</v>
      </c>
    </row>
    <row r="320" spans="1:6" x14ac:dyDescent="0.3">
      <c r="A320" s="6" t="s">
        <v>3223</v>
      </c>
      <c r="B320">
        <v>42.9</v>
      </c>
      <c r="C320" s="1">
        <v>1.5E-10</v>
      </c>
      <c r="D320">
        <v>1</v>
      </c>
      <c r="E320">
        <v>1</v>
      </c>
      <c r="F320" t="s">
        <v>14</v>
      </c>
    </row>
    <row r="321" spans="1:6" x14ac:dyDescent="0.3">
      <c r="A321" s="6" t="s">
        <v>3224</v>
      </c>
      <c r="B321">
        <v>42.6</v>
      </c>
      <c r="C321" s="1">
        <v>1.8E-10</v>
      </c>
      <c r="D321">
        <v>1</v>
      </c>
      <c r="E321">
        <v>1</v>
      </c>
      <c r="F321" t="s">
        <v>14</v>
      </c>
    </row>
    <row r="322" spans="1:6" x14ac:dyDescent="0.3">
      <c r="A322" s="6" t="s">
        <v>3225</v>
      </c>
      <c r="B322">
        <v>42.5</v>
      </c>
      <c r="C322" s="1">
        <v>1.8999999999999999E-10</v>
      </c>
      <c r="D322">
        <v>1</v>
      </c>
      <c r="E322">
        <v>1</v>
      </c>
      <c r="F322" t="s">
        <v>14</v>
      </c>
    </row>
    <row r="323" spans="1:6" x14ac:dyDescent="0.3">
      <c r="A323" s="6" t="s">
        <v>3226</v>
      </c>
      <c r="B323">
        <v>42.3</v>
      </c>
      <c r="C323" s="1">
        <v>2.1E-10</v>
      </c>
      <c r="D323">
        <v>1</v>
      </c>
      <c r="E323">
        <v>1</v>
      </c>
      <c r="F323" t="s">
        <v>14</v>
      </c>
    </row>
    <row r="324" spans="1:6" x14ac:dyDescent="0.3">
      <c r="A324" s="6" t="s">
        <v>3227</v>
      </c>
      <c r="B324">
        <v>42.3</v>
      </c>
      <c r="C324" s="1">
        <v>2.1999999999999999E-10</v>
      </c>
      <c r="D324">
        <v>1</v>
      </c>
      <c r="E324">
        <v>1</v>
      </c>
      <c r="F324" t="s">
        <v>14</v>
      </c>
    </row>
    <row r="325" spans="1:6" x14ac:dyDescent="0.3">
      <c r="A325" s="6" t="s">
        <v>3228</v>
      </c>
      <c r="B325">
        <v>42.3</v>
      </c>
      <c r="C325" s="1">
        <v>2.1999999999999999E-10</v>
      </c>
      <c r="D325">
        <v>1</v>
      </c>
      <c r="E325">
        <v>1</v>
      </c>
      <c r="F325" t="s">
        <v>14</v>
      </c>
    </row>
    <row r="326" spans="1:6" x14ac:dyDescent="0.3">
      <c r="A326" s="6" t="s">
        <v>3229</v>
      </c>
      <c r="B326">
        <v>42.3</v>
      </c>
      <c r="C326" s="1">
        <v>2.3000000000000001E-10</v>
      </c>
      <c r="D326">
        <v>1</v>
      </c>
      <c r="E326">
        <v>1</v>
      </c>
      <c r="F326" t="s">
        <v>14</v>
      </c>
    </row>
    <row r="327" spans="1:6" x14ac:dyDescent="0.3">
      <c r="A327" s="6" t="s">
        <v>3230</v>
      </c>
      <c r="B327">
        <v>42.3</v>
      </c>
      <c r="C327" s="1">
        <v>2.3000000000000001E-10</v>
      </c>
      <c r="D327">
        <v>1</v>
      </c>
      <c r="E327">
        <v>1</v>
      </c>
      <c r="F327" t="s">
        <v>14</v>
      </c>
    </row>
    <row r="328" spans="1:6" x14ac:dyDescent="0.3">
      <c r="A328" s="6" t="s">
        <v>3231</v>
      </c>
      <c r="B328">
        <v>42.3</v>
      </c>
      <c r="C328" s="1">
        <v>2.3000000000000001E-10</v>
      </c>
      <c r="D328">
        <v>1</v>
      </c>
      <c r="E328">
        <v>1</v>
      </c>
      <c r="F328" t="s">
        <v>14</v>
      </c>
    </row>
    <row r="329" spans="1:6" x14ac:dyDescent="0.3">
      <c r="A329" s="6" t="s">
        <v>3232</v>
      </c>
      <c r="B329">
        <v>42.3</v>
      </c>
      <c r="C329" s="1">
        <v>2.3000000000000001E-10</v>
      </c>
      <c r="D329">
        <v>1</v>
      </c>
      <c r="E329">
        <v>1</v>
      </c>
      <c r="F329" t="s">
        <v>14</v>
      </c>
    </row>
    <row r="330" spans="1:6" x14ac:dyDescent="0.3">
      <c r="A330" s="6" t="s">
        <v>3233</v>
      </c>
      <c r="B330">
        <v>42.2</v>
      </c>
      <c r="C330" s="1">
        <v>2.3000000000000001E-10</v>
      </c>
      <c r="D330">
        <v>1</v>
      </c>
      <c r="E330">
        <v>1</v>
      </c>
      <c r="F330" t="s">
        <v>14</v>
      </c>
    </row>
    <row r="331" spans="1:6" x14ac:dyDescent="0.3">
      <c r="A331" s="6" t="s">
        <v>3234</v>
      </c>
      <c r="B331">
        <v>42.2</v>
      </c>
      <c r="C331" s="1">
        <v>2.3000000000000001E-10</v>
      </c>
      <c r="D331">
        <v>1</v>
      </c>
      <c r="E331">
        <v>1</v>
      </c>
      <c r="F331" t="s">
        <v>14</v>
      </c>
    </row>
    <row r="332" spans="1:6" x14ac:dyDescent="0.3">
      <c r="A332" s="6" t="s">
        <v>3235</v>
      </c>
      <c r="B332">
        <v>42.2</v>
      </c>
      <c r="C332" s="1">
        <v>2.3000000000000001E-10</v>
      </c>
      <c r="D332">
        <v>1</v>
      </c>
      <c r="E332">
        <v>1</v>
      </c>
      <c r="F332" t="s">
        <v>14</v>
      </c>
    </row>
    <row r="333" spans="1:6" x14ac:dyDescent="0.3">
      <c r="A333" s="6" t="s">
        <v>3236</v>
      </c>
      <c r="B333">
        <v>42.2</v>
      </c>
      <c r="C333" s="1">
        <v>2.3000000000000001E-10</v>
      </c>
      <c r="D333">
        <v>1</v>
      </c>
      <c r="E333">
        <v>1</v>
      </c>
      <c r="F333" t="s">
        <v>14</v>
      </c>
    </row>
    <row r="334" spans="1:6" x14ac:dyDescent="0.3">
      <c r="A334" s="6" t="s">
        <v>3237</v>
      </c>
      <c r="B334">
        <v>42.2</v>
      </c>
      <c r="C334" s="1">
        <v>2.3000000000000001E-10</v>
      </c>
      <c r="D334">
        <v>1</v>
      </c>
      <c r="E334">
        <v>1</v>
      </c>
      <c r="F334" t="s">
        <v>14</v>
      </c>
    </row>
    <row r="335" spans="1:6" x14ac:dyDescent="0.3">
      <c r="A335" s="6" t="s">
        <v>3238</v>
      </c>
      <c r="B335">
        <v>42.2</v>
      </c>
      <c r="C335" s="1">
        <v>2.3000000000000001E-10</v>
      </c>
      <c r="D335">
        <v>1</v>
      </c>
      <c r="E335">
        <v>1</v>
      </c>
      <c r="F335" t="s">
        <v>14</v>
      </c>
    </row>
    <row r="336" spans="1:6" x14ac:dyDescent="0.3">
      <c r="A336" s="6" t="s">
        <v>3239</v>
      </c>
      <c r="B336">
        <v>42.2</v>
      </c>
      <c r="C336" s="1">
        <v>2.3000000000000001E-10</v>
      </c>
      <c r="D336">
        <v>1</v>
      </c>
      <c r="E336">
        <v>1</v>
      </c>
      <c r="F336" t="s">
        <v>14</v>
      </c>
    </row>
    <row r="337" spans="1:6" x14ac:dyDescent="0.3">
      <c r="A337" s="6" t="s">
        <v>3240</v>
      </c>
      <c r="B337">
        <v>42.2</v>
      </c>
      <c r="C337" s="1">
        <v>2.4E-10</v>
      </c>
      <c r="D337">
        <v>1</v>
      </c>
      <c r="E337">
        <v>1</v>
      </c>
      <c r="F337" t="s">
        <v>14</v>
      </c>
    </row>
    <row r="338" spans="1:6" x14ac:dyDescent="0.3">
      <c r="A338" s="6" t="s">
        <v>3241</v>
      </c>
      <c r="B338">
        <v>42</v>
      </c>
      <c r="C338" s="1">
        <v>2.5999999999999998E-10</v>
      </c>
      <c r="D338">
        <v>1</v>
      </c>
      <c r="E338">
        <v>1</v>
      </c>
      <c r="F338" t="s">
        <v>14</v>
      </c>
    </row>
    <row r="339" spans="1:6" x14ac:dyDescent="0.3">
      <c r="A339" s="6" t="s">
        <v>3242</v>
      </c>
      <c r="B339">
        <v>41.9</v>
      </c>
      <c r="C339" s="1">
        <v>2.8000000000000002E-10</v>
      </c>
      <c r="D339">
        <v>1</v>
      </c>
      <c r="E339">
        <v>1</v>
      </c>
      <c r="F339" t="s">
        <v>14</v>
      </c>
    </row>
    <row r="340" spans="1:6" x14ac:dyDescent="0.3">
      <c r="A340" s="6" t="s">
        <v>3243</v>
      </c>
      <c r="B340">
        <v>41.9</v>
      </c>
      <c r="C340" s="1">
        <v>2.8999999999999998E-10</v>
      </c>
      <c r="D340">
        <v>1</v>
      </c>
      <c r="E340">
        <v>1</v>
      </c>
      <c r="F340" t="s">
        <v>14</v>
      </c>
    </row>
    <row r="341" spans="1:6" x14ac:dyDescent="0.3">
      <c r="A341" s="6" t="s">
        <v>3244</v>
      </c>
      <c r="B341">
        <v>41.9</v>
      </c>
      <c r="C341" s="1">
        <v>2.8999999999999998E-10</v>
      </c>
      <c r="D341">
        <v>1</v>
      </c>
      <c r="E341">
        <v>1</v>
      </c>
      <c r="F341" t="s">
        <v>14</v>
      </c>
    </row>
    <row r="342" spans="1:6" x14ac:dyDescent="0.3">
      <c r="A342" s="6" t="s">
        <v>3245</v>
      </c>
      <c r="B342">
        <v>41.8</v>
      </c>
      <c r="C342" s="1">
        <v>3E-10</v>
      </c>
      <c r="D342">
        <v>1</v>
      </c>
      <c r="E342">
        <v>1</v>
      </c>
      <c r="F342" t="s">
        <v>14</v>
      </c>
    </row>
    <row r="343" spans="1:6" x14ac:dyDescent="0.3">
      <c r="A343" s="6" t="s">
        <v>3246</v>
      </c>
      <c r="B343">
        <v>41.8</v>
      </c>
      <c r="C343" s="1">
        <v>3E-10</v>
      </c>
      <c r="D343">
        <v>1</v>
      </c>
      <c r="E343">
        <v>1</v>
      </c>
      <c r="F343" t="s">
        <v>14</v>
      </c>
    </row>
    <row r="344" spans="1:6" x14ac:dyDescent="0.3">
      <c r="A344" s="6" t="s">
        <v>3247</v>
      </c>
      <c r="B344">
        <v>41.8</v>
      </c>
      <c r="C344" s="1">
        <v>3.1999999999999998E-10</v>
      </c>
      <c r="D344">
        <v>1</v>
      </c>
      <c r="E344">
        <v>1</v>
      </c>
      <c r="F344" t="s">
        <v>14</v>
      </c>
    </row>
    <row r="345" spans="1:6" x14ac:dyDescent="0.3">
      <c r="A345" s="6" t="s">
        <v>3248</v>
      </c>
      <c r="B345">
        <v>41.8</v>
      </c>
      <c r="C345" s="1">
        <v>3.1999999999999998E-10</v>
      </c>
      <c r="D345">
        <v>1</v>
      </c>
      <c r="E345">
        <v>1</v>
      </c>
      <c r="F345" t="s">
        <v>14</v>
      </c>
    </row>
    <row r="346" spans="1:6" x14ac:dyDescent="0.3">
      <c r="A346" s="6" t="s">
        <v>3249</v>
      </c>
      <c r="B346">
        <v>41.7</v>
      </c>
      <c r="C346" s="1">
        <v>3.3E-10</v>
      </c>
      <c r="D346">
        <v>1</v>
      </c>
      <c r="E346">
        <v>1</v>
      </c>
      <c r="F346" t="s">
        <v>14</v>
      </c>
    </row>
    <row r="347" spans="1:6" x14ac:dyDescent="0.3">
      <c r="A347" s="6" t="s">
        <v>3250</v>
      </c>
      <c r="B347">
        <v>41.7</v>
      </c>
      <c r="C347" s="1">
        <v>3.3E-10</v>
      </c>
      <c r="D347">
        <v>1</v>
      </c>
      <c r="E347">
        <v>1</v>
      </c>
      <c r="F347" t="s">
        <v>14</v>
      </c>
    </row>
    <row r="348" spans="1:6" x14ac:dyDescent="0.3">
      <c r="A348" s="6" t="s">
        <v>3251</v>
      </c>
      <c r="B348">
        <v>41.7</v>
      </c>
      <c r="C348" s="1">
        <v>3.3E-10</v>
      </c>
      <c r="D348">
        <v>1</v>
      </c>
      <c r="E348">
        <v>1</v>
      </c>
      <c r="F348" t="s">
        <v>14</v>
      </c>
    </row>
    <row r="349" spans="1:6" x14ac:dyDescent="0.3">
      <c r="A349" s="6" t="s">
        <v>3252</v>
      </c>
      <c r="B349">
        <v>41.7</v>
      </c>
      <c r="C349" s="1">
        <v>3.4000000000000001E-10</v>
      </c>
      <c r="D349">
        <v>1</v>
      </c>
      <c r="E349">
        <v>1</v>
      </c>
      <c r="F349" t="s">
        <v>14</v>
      </c>
    </row>
    <row r="350" spans="1:6" x14ac:dyDescent="0.3">
      <c r="A350" s="6" t="s">
        <v>3253</v>
      </c>
      <c r="B350">
        <v>41.6</v>
      </c>
      <c r="C350" s="1">
        <v>3.4999999999999998E-10</v>
      </c>
      <c r="D350">
        <v>1</v>
      </c>
      <c r="E350">
        <v>1</v>
      </c>
      <c r="F350" t="s">
        <v>14</v>
      </c>
    </row>
    <row r="351" spans="1:6" x14ac:dyDescent="0.3">
      <c r="A351" s="6" t="s">
        <v>3254</v>
      </c>
      <c r="B351">
        <v>41.6</v>
      </c>
      <c r="C351" s="1">
        <v>3.4999999999999998E-10</v>
      </c>
      <c r="D351">
        <v>1</v>
      </c>
      <c r="E351">
        <v>1</v>
      </c>
      <c r="F351" t="s">
        <v>14</v>
      </c>
    </row>
    <row r="352" spans="1:6" x14ac:dyDescent="0.3">
      <c r="A352" s="6" t="s">
        <v>3255</v>
      </c>
      <c r="B352">
        <v>41.4</v>
      </c>
      <c r="C352" s="1">
        <v>4.2E-10</v>
      </c>
      <c r="D352">
        <v>1</v>
      </c>
      <c r="E352">
        <v>1</v>
      </c>
      <c r="F352" t="s">
        <v>14</v>
      </c>
    </row>
    <row r="353" spans="1:6" x14ac:dyDescent="0.3">
      <c r="A353" s="6" t="s">
        <v>3256</v>
      </c>
      <c r="B353">
        <v>41.3</v>
      </c>
      <c r="C353" s="1">
        <v>4.3000000000000001E-10</v>
      </c>
      <c r="D353">
        <v>1</v>
      </c>
      <c r="E353">
        <v>1</v>
      </c>
      <c r="F353" t="s">
        <v>14</v>
      </c>
    </row>
    <row r="354" spans="1:6" x14ac:dyDescent="0.3">
      <c r="A354" s="6" t="s">
        <v>3257</v>
      </c>
      <c r="B354">
        <v>41.2</v>
      </c>
      <c r="C354" s="1">
        <v>4.6000000000000001E-10</v>
      </c>
      <c r="D354">
        <v>1</v>
      </c>
      <c r="E354">
        <v>1</v>
      </c>
      <c r="F354" t="s">
        <v>14</v>
      </c>
    </row>
    <row r="355" spans="1:6" x14ac:dyDescent="0.3">
      <c r="A355" s="6" t="s">
        <v>3258</v>
      </c>
      <c r="B355">
        <v>41.2</v>
      </c>
      <c r="C355" s="1">
        <v>4.7000000000000003E-10</v>
      </c>
      <c r="D355">
        <v>1</v>
      </c>
      <c r="E355">
        <v>1</v>
      </c>
      <c r="F355" t="s">
        <v>14</v>
      </c>
    </row>
    <row r="356" spans="1:6" x14ac:dyDescent="0.3">
      <c r="A356" s="6" t="s">
        <v>3259</v>
      </c>
      <c r="B356">
        <v>41.2</v>
      </c>
      <c r="C356" s="1">
        <v>4.7000000000000003E-10</v>
      </c>
      <c r="D356">
        <v>1</v>
      </c>
      <c r="E356">
        <v>1</v>
      </c>
      <c r="F356" t="s">
        <v>14</v>
      </c>
    </row>
    <row r="357" spans="1:6" x14ac:dyDescent="0.3">
      <c r="A357" s="6" t="s">
        <v>3260</v>
      </c>
      <c r="B357">
        <v>41.1</v>
      </c>
      <c r="C357" s="1">
        <v>5.1E-10</v>
      </c>
      <c r="D357">
        <v>1</v>
      </c>
      <c r="E357">
        <v>1</v>
      </c>
      <c r="F357" t="s">
        <v>14</v>
      </c>
    </row>
    <row r="358" spans="1:6" x14ac:dyDescent="0.3">
      <c r="A358" s="6" t="s">
        <v>3261</v>
      </c>
      <c r="B358">
        <v>41.1</v>
      </c>
      <c r="C358" s="1">
        <v>5.1E-10</v>
      </c>
      <c r="D358">
        <v>1</v>
      </c>
      <c r="E358">
        <v>1</v>
      </c>
      <c r="F358" t="s">
        <v>14</v>
      </c>
    </row>
    <row r="359" spans="1:6" x14ac:dyDescent="0.3">
      <c r="A359" s="6" t="s">
        <v>3262</v>
      </c>
      <c r="B359">
        <v>41.1</v>
      </c>
      <c r="C359" s="1">
        <v>5.1E-10</v>
      </c>
      <c r="D359">
        <v>1</v>
      </c>
      <c r="E359">
        <v>1</v>
      </c>
      <c r="F359" t="s">
        <v>14</v>
      </c>
    </row>
    <row r="360" spans="1:6" x14ac:dyDescent="0.3">
      <c r="A360" s="6" t="s">
        <v>3263</v>
      </c>
      <c r="B360">
        <v>41</v>
      </c>
      <c r="C360" s="1">
        <v>5.1999999999999996E-10</v>
      </c>
      <c r="D360">
        <v>1</v>
      </c>
      <c r="E360">
        <v>1</v>
      </c>
      <c r="F360" t="s">
        <v>14</v>
      </c>
    </row>
    <row r="361" spans="1:6" x14ac:dyDescent="0.3">
      <c r="A361" s="6" t="s">
        <v>3264</v>
      </c>
      <c r="B361">
        <v>40.9</v>
      </c>
      <c r="C361" s="1">
        <v>5.6000000000000003E-10</v>
      </c>
      <c r="D361">
        <v>1</v>
      </c>
      <c r="E361">
        <v>1</v>
      </c>
      <c r="F361" t="s">
        <v>14</v>
      </c>
    </row>
    <row r="362" spans="1:6" x14ac:dyDescent="0.3">
      <c r="A362" s="6" t="s">
        <v>3265</v>
      </c>
      <c r="B362">
        <v>40.9</v>
      </c>
      <c r="C362" s="1">
        <v>5.7999999999999996E-10</v>
      </c>
      <c r="D362">
        <v>1</v>
      </c>
      <c r="E362">
        <v>1</v>
      </c>
      <c r="F362" t="s">
        <v>14</v>
      </c>
    </row>
    <row r="363" spans="1:6" x14ac:dyDescent="0.3">
      <c r="A363" s="6" t="s">
        <v>3266</v>
      </c>
      <c r="B363">
        <v>40.9</v>
      </c>
      <c r="C363" s="1">
        <v>6E-10</v>
      </c>
      <c r="D363">
        <v>1</v>
      </c>
      <c r="E363">
        <v>1</v>
      </c>
      <c r="F363" t="s">
        <v>14</v>
      </c>
    </row>
    <row r="364" spans="1:6" x14ac:dyDescent="0.3">
      <c r="A364" s="6" t="s">
        <v>3267</v>
      </c>
      <c r="B364">
        <v>40.9</v>
      </c>
      <c r="C364" s="1">
        <v>6E-10</v>
      </c>
      <c r="D364">
        <v>1</v>
      </c>
      <c r="E364">
        <v>1</v>
      </c>
      <c r="F364" t="s">
        <v>14</v>
      </c>
    </row>
    <row r="365" spans="1:6" x14ac:dyDescent="0.3">
      <c r="A365" s="6" t="s">
        <v>3268</v>
      </c>
      <c r="B365">
        <v>40.799999999999997</v>
      </c>
      <c r="C365" s="1">
        <v>6.0999999999999996E-10</v>
      </c>
      <c r="D365">
        <v>1</v>
      </c>
      <c r="E365">
        <v>1</v>
      </c>
      <c r="F365" t="s">
        <v>14</v>
      </c>
    </row>
    <row r="366" spans="1:6" x14ac:dyDescent="0.3">
      <c r="A366" s="6" t="s">
        <v>3269</v>
      </c>
      <c r="B366">
        <v>40.799999999999997</v>
      </c>
      <c r="C366" s="1">
        <v>6.2000000000000003E-10</v>
      </c>
      <c r="D366">
        <v>1</v>
      </c>
      <c r="E366">
        <v>1</v>
      </c>
      <c r="F366" t="s">
        <v>14</v>
      </c>
    </row>
    <row r="367" spans="1:6" x14ac:dyDescent="0.3">
      <c r="A367" s="6" t="s">
        <v>3270</v>
      </c>
      <c r="B367">
        <v>40.799999999999997</v>
      </c>
      <c r="C367" s="1">
        <v>6.3999999999999996E-10</v>
      </c>
      <c r="D367">
        <v>1</v>
      </c>
      <c r="E367">
        <v>1</v>
      </c>
      <c r="F367" t="s">
        <v>14</v>
      </c>
    </row>
    <row r="368" spans="1:6" x14ac:dyDescent="0.3">
      <c r="A368" s="6" t="s">
        <v>3271</v>
      </c>
      <c r="B368">
        <v>40.700000000000003</v>
      </c>
      <c r="C368" s="1">
        <v>6.5000000000000003E-10</v>
      </c>
      <c r="D368">
        <v>1</v>
      </c>
      <c r="E368">
        <v>1</v>
      </c>
      <c r="F368" t="s">
        <v>14</v>
      </c>
    </row>
    <row r="369" spans="1:6" x14ac:dyDescent="0.3">
      <c r="A369" s="6" t="s">
        <v>3272</v>
      </c>
      <c r="B369">
        <v>40.6</v>
      </c>
      <c r="C369" s="1">
        <v>6.9E-10</v>
      </c>
      <c r="D369">
        <v>1</v>
      </c>
      <c r="E369">
        <v>1</v>
      </c>
      <c r="F369" t="s">
        <v>14</v>
      </c>
    </row>
    <row r="370" spans="1:6" x14ac:dyDescent="0.3">
      <c r="A370" s="6" t="s">
        <v>3273</v>
      </c>
      <c r="B370">
        <v>40.6</v>
      </c>
      <c r="C370" s="1">
        <v>6.9E-10</v>
      </c>
      <c r="D370">
        <v>1</v>
      </c>
      <c r="E370">
        <v>1</v>
      </c>
      <c r="F370" t="s">
        <v>14</v>
      </c>
    </row>
    <row r="371" spans="1:6" x14ac:dyDescent="0.3">
      <c r="A371" s="6" t="s">
        <v>3274</v>
      </c>
      <c r="B371">
        <v>40.6</v>
      </c>
      <c r="C371" s="1">
        <v>6.9999999999999996E-10</v>
      </c>
      <c r="D371">
        <v>1</v>
      </c>
      <c r="E371">
        <v>1</v>
      </c>
      <c r="F371" t="s">
        <v>14</v>
      </c>
    </row>
    <row r="372" spans="1:6" x14ac:dyDescent="0.3">
      <c r="A372" s="6" t="s">
        <v>3275</v>
      </c>
      <c r="B372">
        <v>40.6</v>
      </c>
      <c r="C372" s="1">
        <v>6.9999999999999996E-10</v>
      </c>
      <c r="D372">
        <v>1</v>
      </c>
      <c r="E372">
        <v>1</v>
      </c>
      <c r="F372" t="s">
        <v>14</v>
      </c>
    </row>
    <row r="373" spans="1:6" x14ac:dyDescent="0.3">
      <c r="A373" s="6" t="s">
        <v>3276</v>
      </c>
      <c r="B373">
        <v>40.6</v>
      </c>
      <c r="C373" s="1">
        <v>6.9999999999999996E-10</v>
      </c>
      <c r="D373">
        <v>1</v>
      </c>
      <c r="E373">
        <v>1</v>
      </c>
      <c r="F373" t="s">
        <v>14</v>
      </c>
    </row>
    <row r="374" spans="1:6" x14ac:dyDescent="0.3">
      <c r="A374" s="6" t="s">
        <v>3277</v>
      </c>
      <c r="B374">
        <v>40.6</v>
      </c>
      <c r="C374" s="1">
        <v>6.9999999999999996E-10</v>
      </c>
      <c r="D374">
        <v>1</v>
      </c>
      <c r="E374">
        <v>1</v>
      </c>
      <c r="F374" t="s">
        <v>14</v>
      </c>
    </row>
    <row r="375" spans="1:6" x14ac:dyDescent="0.3">
      <c r="A375" s="6" t="s">
        <v>3278</v>
      </c>
      <c r="B375">
        <v>40.6</v>
      </c>
      <c r="C375" s="1">
        <v>6.9999999999999996E-10</v>
      </c>
      <c r="D375">
        <v>1</v>
      </c>
      <c r="E375">
        <v>1</v>
      </c>
      <c r="F375" t="s">
        <v>14</v>
      </c>
    </row>
    <row r="376" spans="1:6" x14ac:dyDescent="0.3">
      <c r="A376" s="6" t="s">
        <v>3279</v>
      </c>
      <c r="B376">
        <v>40.6</v>
      </c>
      <c r="C376" s="1">
        <v>6.9999999999999996E-10</v>
      </c>
      <c r="D376">
        <v>1</v>
      </c>
      <c r="E376">
        <v>1</v>
      </c>
      <c r="F376" t="s">
        <v>14</v>
      </c>
    </row>
    <row r="377" spans="1:6" x14ac:dyDescent="0.3">
      <c r="A377" s="6" t="s">
        <v>3280</v>
      </c>
      <c r="B377">
        <v>40.5</v>
      </c>
      <c r="C377" s="1">
        <v>7.5999999999999996E-10</v>
      </c>
      <c r="D377">
        <v>1</v>
      </c>
      <c r="E377">
        <v>1</v>
      </c>
      <c r="F377" t="s">
        <v>14</v>
      </c>
    </row>
    <row r="378" spans="1:6" x14ac:dyDescent="0.3">
      <c r="A378" s="6" t="s">
        <v>3281</v>
      </c>
      <c r="B378">
        <v>40.4</v>
      </c>
      <c r="C378" s="1">
        <v>8.0000000000000003E-10</v>
      </c>
      <c r="D378">
        <v>1</v>
      </c>
      <c r="E378">
        <v>1</v>
      </c>
      <c r="F378" t="s">
        <v>14</v>
      </c>
    </row>
    <row r="379" spans="1:6" x14ac:dyDescent="0.3">
      <c r="A379" s="6" t="s">
        <v>3282</v>
      </c>
      <c r="B379">
        <v>40.4</v>
      </c>
      <c r="C379" s="1">
        <v>8.0999999999999999E-10</v>
      </c>
      <c r="D379">
        <v>1</v>
      </c>
      <c r="E379">
        <v>1</v>
      </c>
      <c r="F379" t="s">
        <v>14</v>
      </c>
    </row>
    <row r="380" spans="1:6" x14ac:dyDescent="0.3">
      <c r="A380" s="6" t="s">
        <v>3283</v>
      </c>
      <c r="B380">
        <v>40.4</v>
      </c>
      <c r="C380" s="1">
        <v>8.3000000000000003E-10</v>
      </c>
      <c r="D380">
        <v>1</v>
      </c>
      <c r="E380">
        <v>1</v>
      </c>
      <c r="F380" t="s">
        <v>14</v>
      </c>
    </row>
    <row r="381" spans="1:6" x14ac:dyDescent="0.3">
      <c r="A381" s="6" t="s">
        <v>3284</v>
      </c>
      <c r="B381">
        <v>40.4</v>
      </c>
      <c r="C381" s="1">
        <v>8.3999999999999999E-10</v>
      </c>
      <c r="D381">
        <v>1</v>
      </c>
      <c r="E381">
        <v>1</v>
      </c>
      <c r="F381" t="s">
        <v>14</v>
      </c>
    </row>
    <row r="382" spans="1:6" x14ac:dyDescent="0.3">
      <c r="A382" s="6" t="s">
        <v>3285</v>
      </c>
      <c r="B382">
        <v>40.299999999999997</v>
      </c>
      <c r="C382" s="1">
        <v>8.6000000000000003E-10</v>
      </c>
      <c r="D382">
        <v>1</v>
      </c>
      <c r="E382">
        <v>1</v>
      </c>
      <c r="F382" t="s">
        <v>14</v>
      </c>
    </row>
    <row r="383" spans="1:6" x14ac:dyDescent="0.3">
      <c r="A383" s="6" t="s">
        <v>3286</v>
      </c>
      <c r="B383">
        <v>40.200000000000003</v>
      </c>
      <c r="C383" s="1">
        <v>9.5000000000000003E-10</v>
      </c>
      <c r="D383">
        <v>1</v>
      </c>
      <c r="E383">
        <v>1</v>
      </c>
      <c r="F383" t="s">
        <v>14</v>
      </c>
    </row>
    <row r="384" spans="1:6" x14ac:dyDescent="0.3">
      <c r="A384" s="6" t="s">
        <v>3287</v>
      </c>
      <c r="B384">
        <v>40.200000000000003</v>
      </c>
      <c r="C384" s="1">
        <v>9.5000000000000003E-10</v>
      </c>
      <c r="D384">
        <v>1</v>
      </c>
      <c r="E384">
        <v>1</v>
      </c>
      <c r="F384" t="s">
        <v>14</v>
      </c>
    </row>
    <row r="385" spans="1:6" x14ac:dyDescent="0.3">
      <c r="A385" s="6" t="s">
        <v>3288</v>
      </c>
      <c r="B385">
        <v>40.200000000000003</v>
      </c>
      <c r="C385" s="1">
        <v>9.5000000000000003E-10</v>
      </c>
      <c r="D385">
        <v>1</v>
      </c>
      <c r="E385">
        <v>1</v>
      </c>
      <c r="F385" t="s">
        <v>14</v>
      </c>
    </row>
    <row r="386" spans="1:6" x14ac:dyDescent="0.3">
      <c r="A386" s="6" t="s">
        <v>3289</v>
      </c>
      <c r="B386">
        <v>40.1</v>
      </c>
      <c r="C386" s="1">
        <v>1.0000000000000001E-9</v>
      </c>
      <c r="D386">
        <v>1</v>
      </c>
      <c r="E386">
        <v>1</v>
      </c>
      <c r="F386" t="s">
        <v>14</v>
      </c>
    </row>
    <row r="387" spans="1:6" x14ac:dyDescent="0.3">
      <c r="A387" s="6" t="s">
        <v>3290</v>
      </c>
      <c r="B387">
        <v>40.1</v>
      </c>
      <c r="C387" s="1">
        <v>1.0000000000000001E-9</v>
      </c>
      <c r="D387">
        <v>1</v>
      </c>
      <c r="E387">
        <v>1</v>
      </c>
      <c r="F387" t="s">
        <v>14</v>
      </c>
    </row>
    <row r="388" spans="1:6" x14ac:dyDescent="0.3">
      <c r="A388" s="6" t="s">
        <v>3291</v>
      </c>
      <c r="B388">
        <v>40</v>
      </c>
      <c r="C388" s="1">
        <v>1.0999999999999999E-9</v>
      </c>
      <c r="D388">
        <v>1</v>
      </c>
      <c r="E388">
        <v>1</v>
      </c>
      <c r="F388" t="s">
        <v>14</v>
      </c>
    </row>
    <row r="389" spans="1:6" x14ac:dyDescent="0.3">
      <c r="A389" s="6" t="s">
        <v>3292</v>
      </c>
      <c r="B389">
        <v>40</v>
      </c>
      <c r="C389" s="1">
        <v>1.0999999999999999E-9</v>
      </c>
      <c r="D389">
        <v>1</v>
      </c>
      <c r="E389">
        <v>1</v>
      </c>
      <c r="F389" t="s">
        <v>14</v>
      </c>
    </row>
    <row r="390" spans="1:6" x14ac:dyDescent="0.3">
      <c r="A390" s="6" t="s">
        <v>3293</v>
      </c>
      <c r="B390">
        <v>40</v>
      </c>
      <c r="C390" s="1">
        <v>1.0999999999999999E-9</v>
      </c>
      <c r="D390">
        <v>1</v>
      </c>
      <c r="E390">
        <v>1</v>
      </c>
      <c r="F390" t="s">
        <v>14</v>
      </c>
    </row>
    <row r="391" spans="1:6" x14ac:dyDescent="0.3">
      <c r="A391" s="6" t="s">
        <v>3294</v>
      </c>
      <c r="B391">
        <v>40</v>
      </c>
      <c r="C391" s="1">
        <v>1.0999999999999999E-9</v>
      </c>
      <c r="D391">
        <v>1</v>
      </c>
      <c r="E391">
        <v>1</v>
      </c>
      <c r="F391" t="s">
        <v>14</v>
      </c>
    </row>
    <row r="392" spans="1:6" x14ac:dyDescent="0.3">
      <c r="A392" s="6" t="s">
        <v>3295</v>
      </c>
      <c r="B392">
        <v>40</v>
      </c>
      <c r="C392" s="1">
        <v>1.0999999999999999E-9</v>
      </c>
      <c r="D392">
        <v>1</v>
      </c>
      <c r="E392">
        <v>1</v>
      </c>
      <c r="F392" t="s">
        <v>14</v>
      </c>
    </row>
    <row r="393" spans="1:6" x14ac:dyDescent="0.3">
      <c r="A393" s="6" t="s">
        <v>3296</v>
      </c>
      <c r="B393">
        <v>40</v>
      </c>
      <c r="C393" s="1">
        <v>1.0999999999999999E-9</v>
      </c>
      <c r="D393">
        <v>1</v>
      </c>
      <c r="E393">
        <v>1</v>
      </c>
      <c r="F393" t="s">
        <v>14</v>
      </c>
    </row>
    <row r="394" spans="1:6" x14ac:dyDescent="0.3">
      <c r="A394" s="6" t="s">
        <v>3297</v>
      </c>
      <c r="B394">
        <v>39.9</v>
      </c>
      <c r="C394" s="1">
        <v>1.0999999999999999E-9</v>
      </c>
      <c r="D394">
        <v>1</v>
      </c>
      <c r="E394">
        <v>1</v>
      </c>
      <c r="F394" t="s">
        <v>14</v>
      </c>
    </row>
    <row r="395" spans="1:6" x14ac:dyDescent="0.3">
      <c r="A395" s="6" t="s">
        <v>3298</v>
      </c>
      <c r="B395">
        <v>39.9</v>
      </c>
      <c r="C395" s="1">
        <v>1.0999999999999999E-9</v>
      </c>
      <c r="D395">
        <v>1</v>
      </c>
      <c r="E395">
        <v>1</v>
      </c>
      <c r="F395" t="s">
        <v>14</v>
      </c>
    </row>
    <row r="396" spans="1:6" x14ac:dyDescent="0.3">
      <c r="A396" s="6" t="s">
        <v>3299</v>
      </c>
      <c r="B396">
        <v>39.9</v>
      </c>
      <c r="C396" s="1">
        <v>1.0999999999999999E-9</v>
      </c>
      <c r="D396">
        <v>1</v>
      </c>
      <c r="E396">
        <v>1</v>
      </c>
      <c r="F396" t="s">
        <v>14</v>
      </c>
    </row>
    <row r="397" spans="1:6" x14ac:dyDescent="0.3">
      <c r="A397" s="6" t="s">
        <v>3300</v>
      </c>
      <c r="B397">
        <v>39.9</v>
      </c>
      <c r="C397" s="1">
        <v>1.0999999999999999E-9</v>
      </c>
      <c r="D397">
        <v>1</v>
      </c>
      <c r="E397">
        <v>1</v>
      </c>
      <c r="F397" t="s">
        <v>14</v>
      </c>
    </row>
    <row r="398" spans="1:6" x14ac:dyDescent="0.3">
      <c r="A398" s="6" t="s">
        <v>3301</v>
      </c>
      <c r="B398">
        <v>39.9</v>
      </c>
      <c r="C398" s="1">
        <v>1.2E-9</v>
      </c>
      <c r="D398">
        <v>1</v>
      </c>
      <c r="E398">
        <v>1</v>
      </c>
      <c r="F398" t="s">
        <v>14</v>
      </c>
    </row>
    <row r="399" spans="1:6" x14ac:dyDescent="0.3">
      <c r="A399" s="6" t="s">
        <v>3302</v>
      </c>
      <c r="B399">
        <v>39.799999999999997</v>
      </c>
      <c r="C399" s="1">
        <v>1.2E-9</v>
      </c>
      <c r="D399">
        <v>1</v>
      </c>
      <c r="E399">
        <v>1</v>
      </c>
      <c r="F399" t="s">
        <v>14</v>
      </c>
    </row>
    <row r="400" spans="1:6" x14ac:dyDescent="0.3">
      <c r="A400" s="6" t="s">
        <v>3303</v>
      </c>
      <c r="B400">
        <v>39.799999999999997</v>
      </c>
      <c r="C400" s="1">
        <v>1.3000000000000001E-9</v>
      </c>
      <c r="D400">
        <v>1</v>
      </c>
      <c r="E400">
        <v>1</v>
      </c>
      <c r="F400" t="s">
        <v>14</v>
      </c>
    </row>
    <row r="401" spans="1:6" x14ac:dyDescent="0.3">
      <c r="A401" s="6" t="s">
        <v>3304</v>
      </c>
      <c r="B401">
        <v>39.799999999999997</v>
      </c>
      <c r="C401" s="1">
        <v>1.3000000000000001E-9</v>
      </c>
      <c r="D401">
        <v>1</v>
      </c>
      <c r="E401">
        <v>1</v>
      </c>
      <c r="F401" t="s">
        <v>14</v>
      </c>
    </row>
    <row r="402" spans="1:6" x14ac:dyDescent="0.3">
      <c r="A402" s="6" t="s">
        <v>3305</v>
      </c>
      <c r="B402">
        <v>39.799999999999997</v>
      </c>
      <c r="C402" s="1">
        <v>1.3000000000000001E-9</v>
      </c>
      <c r="D402">
        <v>1</v>
      </c>
      <c r="E402">
        <v>1</v>
      </c>
      <c r="F402" t="s">
        <v>14</v>
      </c>
    </row>
    <row r="403" spans="1:6" x14ac:dyDescent="0.3">
      <c r="A403" s="6" t="s">
        <v>3306</v>
      </c>
      <c r="B403">
        <v>39.700000000000003</v>
      </c>
      <c r="C403" s="1">
        <v>1.3000000000000001E-9</v>
      </c>
      <c r="D403">
        <v>1</v>
      </c>
      <c r="E403">
        <v>1</v>
      </c>
      <c r="F403" t="s">
        <v>14</v>
      </c>
    </row>
    <row r="404" spans="1:6" x14ac:dyDescent="0.3">
      <c r="A404" s="6" t="s">
        <v>3307</v>
      </c>
      <c r="B404">
        <v>39.700000000000003</v>
      </c>
      <c r="C404" s="1">
        <v>1.3000000000000001E-9</v>
      </c>
      <c r="D404">
        <v>1</v>
      </c>
      <c r="E404">
        <v>1</v>
      </c>
      <c r="F404" t="s">
        <v>14</v>
      </c>
    </row>
    <row r="405" spans="1:6" x14ac:dyDescent="0.3">
      <c r="A405" s="6" t="s">
        <v>3308</v>
      </c>
      <c r="B405">
        <v>39.700000000000003</v>
      </c>
      <c r="C405" s="1">
        <v>1.3999999999999999E-9</v>
      </c>
      <c r="D405">
        <v>1</v>
      </c>
      <c r="E405">
        <v>1</v>
      </c>
      <c r="F405" t="s">
        <v>14</v>
      </c>
    </row>
    <row r="406" spans="1:6" x14ac:dyDescent="0.3">
      <c r="A406" s="6" t="s">
        <v>3309</v>
      </c>
      <c r="B406">
        <v>39.6</v>
      </c>
      <c r="C406" s="1">
        <v>1.3999999999999999E-9</v>
      </c>
      <c r="D406">
        <v>1</v>
      </c>
      <c r="E406">
        <v>1</v>
      </c>
      <c r="F406" t="s">
        <v>14</v>
      </c>
    </row>
    <row r="407" spans="1:6" x14ac:dyDescent="0.3">
      <c r="A407" s="6" t="s">
        <v>3310</v>
      </c>
      <c r="B407">
        <v>39.6</v>
      </c>
      <c r="C407" s="1">
        <v>1.3999999999999999E-9</v>
      </c>
      <c r="D407">
        <v>1</v>
      </c>
      <c r="E407">
        <v>1</v>
      </c>
      <c r="F407" t="s">
        <v>14</v>
      </c>
    </row>
    <row r="408" spans="1:6" x14ac:dyDescent="0.3">
      <c r="A408" s="6" t="s">
        <v>3311</v>
      </c>
      <c r="B408">
        <v>39.6</v>
      </c>
      <c r="C408" s="1">
        <v>1.5E-9</v>
      </c>
      <c r="D408">
        <v>1</v>
      </c>
      <c r="E408">
        <v>1</v>
      </c>
      <c r="F408" t="s">
        <v>14</v>
      </c>
    </row>
    <row r="409" spans="1:6" x14ac:dyDescent="0.3">
      <c r="A409" s="6" t="s">
        <v>3312</v>
      </c>
      <c r="B409">
        <v>39.6</v>
      </c>
      <c r="C409" s="1">
        <v>1.5E-9</v>
      </c>
      <c r="D409">
        <v>1</v>
      </c>
      <c r="E409">
        <v>1</v>
      </c>
      <c r="F409" t="s">
        <v>14</v>
      </c>
    </row>
    <row r="410" spans="1:6" x14ac:dyDescent="0.3">
      <c r="A410" s="6" t="s">
        <v>3313</v>
      </c>
      <c r="B410">
        <v>39.6</v>
      </c>
      <c r="C410" s="1">
        <v>1.5E-9</v>
      </c>
      <c r="D410">
        <v>1</v>
      </c>
      <c r="E410">
        <v>1</v>
      </c>
      <c r="F410" t="s">
        <v>14</v>
      </c>
    </row>
    <row r="411" spans="1:6" x14ac:dyDescent="0.3">
      <c r="A411" s="6" t="s">
        <v>3314</v>
      </c>
      <c r="B411">
        <v>39.5</v>
      </c>
      <c r="C411" s="1">
        <v>1.6000000000000001E-9</v>
      </c>
      <c r="D411">
        <v>1</v>
      </c>
      <c r="E411">
        <v>1</v>
      </c>
      <c r="F411" t="s">
        <v>14</v>
      </c>
    </row>
    <row r="412" spans="1:6" x14ac:dyDescent="0.3">
      <c r="A412" s="6" t="s">
        <v>3315</v>
      </c>
      <c r="B412">
        <v>39.4</v>
      </c>
      <c r="C412" s="1">
        <v>1.6000000000000001E-9</v>
      </c>
      <c r="D412">
        <v>1</v>
      </c>
      <c r="E412">
        <v>1</v>
      </c>
      <c r="F412" t="s">
        <v>14</v>
      </c>
    </row>
    <row r="413" spans="1:6" x14ac:dyDescent="0.3">
      <c r="A413" s="6" t="s">
        <v>3316</v>
      </c>
      <c r="B413">
        <v>39.4</v>
      </c>
      <c r="C413" s="1">
        <v>1.6999999999999999E-9</v>
      </c>
      <c r="D413">
        <v>1</v>
      </c>
      <c r="E413">
        <v>1</v>
      </c>
      <c r="F413" t="s">
        <v>14</v>
      </c>
    </row>
    <row r="414" spans="1:6" x14ac:dyDescent="0.3">
      <c r="A414" s="6" t="s">
        <v>3317</v>
      </c>
      <c r="B414">
        <v>39.4</v>
      </c>
      <c r="C414" s="1">
        <v>1.6999999999999999E-9</v>
      </c>
      <c r="D414">
        <v>1</v>
      </c>
      <c r="E414">
        <v>1</v>
      </c>
      <c r="F414" t="s">
        <v>14</v>
      </c>
    </row>
    <row r="415" spans="1:6" x14ac:dyDescent="0.3">
      <c r="A415" s="6" t="s">
        <v>3318</v>
      </c>
      <c r="B415">
        <v>39.299999999999997</v>
      </c>
      <c r="C415" s="1">
        <v>1.6999999999999999E-9</v>
      </c>
      <c r="D415">
        <v>1</v>
      </c>
      <c r="E415">
        <v>1</v>
      </c>
      <c r="F415" t="s">
        <v>14</v>
      </c>
    </row>
    <row r="416" spans="1:6" x14ac:dyDescent="0.3">
      <c r="A416" s="6" t="s">
        <v>3319</v>
      </c>
      <c r="B416">
        <v>39.299999999999997</v>
      </c>
      <c r="C416" s="1">
        <v>1.6999999999999999E-9</v>
      </c>
      <c r="D416">
        <v>1</v>
      </c>
      <c r="E416">
        <v>1</v>
      </c>
      <c r="F416" t="s">
        <v>14</v>
      </c>
    </row>
    <row r="417" spans="1:6" x14ac:dyDescent="0.3">
      <c r="A417" s="6" t="s">
        <v>3320</v>
      </c>
      <c r="B417">
        <v>39.299999999999997</v>
      </c>
      <c r="C417" s="1">
        <v>1.8E-9</v>
      </c>
      <c r="D417">
        <v>1</v>
      </c>
      <c r="E417">
        <v>1</v>
      </c>
      <c r="F417" t="s">
        <v>14</v>
      </c>
    </row>
    <row r="418" spans="1:6" x14ac:dyDescent="0.3">
      <c r="A418" s="6" t="s">
        <v>3321</v>
      </c>
      <c r="B418">
        <v>39.200000000000003</v>
      </c>
      <c r="C418" s="1">
        <v>1.9000000000000001E-9</v>
      </c>
      <c r="D418">
        <v>1</v>
      </c>
      <c r="E418">
        <v>1</v>
      </c>
      <c r="F418" t="s">
        <v>14</v>
      </c>
    </row>
    <row r="419" spans="1:6" x14ac:dyDescent="0.3">
      <c r="A419" s="6" t="s">
        <v>3322</v>
      </c>
      <c r="B419">
        <v>39.200000000000003</v>
      </c>
      <c r="C419" s="1">
        <v>1.9000000000000001E-9</v>
      </c>
      <c r="D419">
        <v>1</v>
      </c>
      <c r="E419">
        <v>1</v>
      </c>
      <c r="F419" t="s">
        <v>14</v>
      </c>
    </row>
    <row r="420" spans="1:6" x14ac:dyDescent="0.3">
      <c r="A420" s="6" t="s">
        <v>3323</v>
      </c>
      <c r="B420">
        <v>39.200000000000003</v>
      </c>
      <c r="C420" s="1">
        <v>1.9000000000000001E-9</v>
      </c>
      <c r="D420">
        <v>1</v>
      </c>
      <c r="E420">
        <v>1</v>
      </c>
      <c r="F420" t="s">
        <v>14</v>
      </c>
    </row>
    <row r="421" spans="1:6" x14ac:dyDescent="0.3">
      <c r="A421" s="6" t="s">
        <v>3324</v>
      </c>
      <c r="B421">
        <v>39.200000000000003</v>
      </c>
      <c r="C421" s="1">
        <v>1.9000000000000001E-9</v>
      </c>
      <c r="D421">
        <v>1</v>
      </c>
      <c r="E421">
        <v>1</v>
      </c>
      <c r="F421" t="s">
        <v>14</v>
      </c>
    </row>
    <row r="422" spans="1:6" x14ac:dyDescent="0.3">
      <c r="A422" s="6" t="s">
        <v>3325</v>
      </c>
      <c r="B422">
        <v>39.200000000000003</v>
      </c>
      <c r="C422" s="1">
        <v>1.9000000000000001E-9</v>
      </c>
      <c r="D422">
        <v>1</v>
      </c>
      <c r="E422">
        <v>1</v>
      </c>
      <c r="F422" t="s">
        <v>14</v>
      </c>
    </row>
    <row r="423" spans="1:6" x14ac:dyDescent="0.3">
      <c r="A423" s="6" t="s">
        <v>3326</v>
      </c>
      <c r="B423">
        <v>39.1</v>
      </c>
      <c r="C423" s="1">
        <v>2.0000000000000001E-9</v>
      </c>
      <c r="D423">
        <v>1</v>
      </c>
      <c r="E423">
        <v>1</v>
      </c>
      <c r="F423" t="s">
        <v>14</v>
      </c>
    </row>
    <row r="424" spans="1:6" x14ac:dyDescent="0.3">
      <c r="A424" s="6" t="s">
        <v>3327</v>
      </c>
      <c r="B424">
        <v>39</v>
      </c>
      <c r="C424" s="1">
        <v>2.1000000000000002E-9</v>
      </c>
      <c r="D424">
        <v>1</v>
      </c>
      <c r="E424">
        <v>1</v>
      </c>
      <c r="F424" t="s">
        <v>14</v>
      </c>
    </row>
    <row r="425" spans="1:6" x14ac:dyDescent="0.3">
      <c r="A425" s="6" t="s">
        <v>3328</v>
      </c>
      <c r="B425">
        <v>39</v>
      </c>
      <c r="C425" s="1">
        <v>2.1999999999999998E-9</v>
      </c>
      <c r="D425">
        <v>1</v>
      </c>
      <c r="E425">
        <v>1</v>
      </c>
      <c r="F425" t="s">
        <v>14</v>
      </c>
    </row>
    <row r="426" spans="1:6" x14ac:dyDescent="0.3">
      <c r="A426" s="6" t="s">
        <v>3329</v>
      </c>
      <c r="B426">
        <v>39</v>
      </c>
      <c r="C426" s="1">
        <v>2.1999999999999998E-9</v>
      </c>
      <c r="D426">
        <v>1</v>
      </c>
      <c r="E426">
        <v>1</v>
      </c>
      <c r="F426" t="s">
        <v>14</v>
      </c>
    </row>
    <row r="427" spans="1:6" x14ac:dyDescent="0.3">
      <c r="A427" s="6" t="s">
        <v>3330</v>
      </c>
      <c r="B427">
        <v>39</v>
      </c>
      <c r="C427" s="1">
        <v>2.1999999999999998E-9</v>
      </c>
      <c r="D427">
        <v>1</v>
      </c>
      <c r="E427">
        <v>1</v>
      </c>
      <c r="F427" t="s">
        <v>14</v>
      </c>
    </row>
    <row r="428" spans="1:6" x14ac:dyDescent="0.3">
      <c r="A428" s="6" t="s">
        <v>3331</v>
      </c>
      <c r="B428">
        <v>38.9</v>
      </c>
      <c r="C428" s="1">
        <v>2.2999999999999999E-9</v>
      </c>
      <c r="D428">
        <v>1</v>
      </c>
      <c r="E428">
        <v>1</v>
      </c>
      <c r="F428" t="s">
        <v>14</v>
      </c>
    </row>
    <row r="429" spans="1:6" x14ac:dyDescent="0.3">
      <c r="A429" s="6" t="s">
        <v>3332</v>
      </c>
      <c r="B429">
        <v>38.9</v>
      </c>
      <c r="C429" s="1">
        <v>2.2999999999999999E-9</v>
      </c>
      <c r="D429">
        <v>1</v>
      </c>
      <c r="E429">
        <v>1</v>
      </c>
      <c r="F429" t="s">
        <v>14</v>
      </c>
    </row>
    <row r="430" spans="1:6" x14ac:dyDescent="0.3">
      <c r="A430" s="6" t="s">
        <v>3333</v>
      </c>
      <c r="B430">
        <v>38.9</v>
      </c>
      <c r="C430" s="1">
        <v>2.2999999999999999E-9</v>
      </c>
      <c r="D430">
        <v>1</v>
      </c>
      <c r="E430">
        <v>1</v>
      </c>
      <c r="F430" t="s">
        <v>14</v>
      </c>
    </row>
    <row r="431" spans="1:6" x14ac:dyDescent="0.3">
      <c r="A431" s="6" t="s">
        <v>3334</v>
      </c>
      <c r="B431">
        <v>38.9</v>
      </c>
      <c r="C431" s="1">
        <v>2.2999999999999999E-9</v>
      </c>
      <c r="D431">
        <v>1</v>
      </c>
      <c r="E431">
        <v>1</v>
      </c>
      <c r="F431" t="s">
        <v>14</v>
      </c>
    </row>
    <row r="432" spans="1:6" x14ac:dyDescent="0.3">
      <c r="A432" s="6" t="s">
        <v>3335</v>
      </c>
      <c r="B432">
        <v>38.9</v>
      </c>
      <c r="C432" s="1">
        <v>2.2999999999999999E-9</v>
      </c>
      <c r="D432">
        <v>1</v>
      </c>
      <c r="E432">
        <v>1</v>
      </c>
      <c r="F432" t="s">
        <v>14</v>
      </c>
    </row>
    <row r="433" spans="1:6" x14ac:dyDescent="0.3">
      <c r="A433" s="6" t="s">
        <v>3336</v>
      </c>
      <c r="B433">
        <v>38.799999999999997</v>
      </c>
      <c r="C433" s="1">
        <v>2.4E-9</v>
      </c>
      <c r="D433">
        <v>1</v>
      </c>
      <c r="E433">
        <v>1</v>
      </c>
      <c r="F433" t="s">
        <v>14</v>
      </c>
    </row>
    <row r="434" spans="1:6" x14ac:dyDescent="0.3">
      <c r="A434" s="6" t="s">
        <v>3337</v>
      </c>
      <c r="B434">
        <v>38.799999999999997</v>
      </c>
      <c r="C434" s="1">
        <v>2.5000000000000001E-9</v>
      </c>
      <c r="D434">
        <v>1</v>
      </c>
      <c r="E434">
        <v>1</v>
      </c>
      <c r="F434" t="s">
        <v>14</v>
      </c>
    </row>
    <row r="435" spans="1:6" x14ac:dyDescent="0.3">
      <c r="A435" s="6" t="s">
        <v>3338</v>
      </c>
      <c r="B435">
        <v>38.799999999999997</v>
      </c>
      <c r="C435" s="1">
        <v>2.5000000000000001E-9</v>
      </c>
      <c r="D435">
        <v>1</v>
      </c>
      <c r="E435">
        <v>1</v>
      </c>
      <c r="F435" t="s">
        <v>14</v>
      </c>
    </row>
    <row r="436" spans="1:6" x14ac:dyDescent="0.3">
      <c r="A436" s="6" t="s">
        <v>3339</v>
      </c>
      <c r="B436">
        <v>38.6</v>
      </c>
      <c r="C436" s="1">
        <v>2.7999999999999998E-9</v>
      </c>
      <c r="D436">
        <v>1</v>
      </c>
      <c r="E436">
        <v>1</v>
      </c>
      <c r="F436" t="s">
        <v>14</v>
      </c>
    </row>
    <row r="437" spans="1:6" x14ac:dyDescent="0.3">
      <c r="A437" s="6" t="s">
        <v>3340</v>
      </c>
      <c r="B437">
        <v>38.6</v>
      </c>
      <c r="C437" s="1">
        <v>2.7999999999999998E-9</v>
      </c>
      <c r="D437">
        <v>1</v>
      </c>
      <c r="E437">
        <v>1</v>
      </c>
      <c r="F437" t="s">
        <v>14</v>
      </c>
    </row>
    <row r="438" spans="1:6" x14ac:dyDescent="0.3">
      <c r="A438" s="6" t="s">
        <v>3341</v>
      </c>
      <c r="B438">
        <v>38.6</v>
      </c>
      <c r="C438" s="1">
        <v>2.7999999999999998E-9</v>
      </c>
      <c r="D438">
        <v>1</v>
      </c>
      <c r="E438">
        <v>1</v>
      </c>
      <c r="F438" t="s">
        <v>14</v>
      </c>
    </row>
    <row r="439" spans="1:6" x14ac:dyDescent="0.3">
      <c r="A439" s="6" t="s">
        <v>3342</v>
      </c>
      <c r="B439">
        <v>38.6</v>
      </c>
      <c r="C439" s="1">
        <v>2.7999999999999998E-9</v>
      </c>
      <c r="D439">
        <v>1</v>
      </c>
      <c r="E439">
        <v>1</v>
      </c>
      <c r="F439" t="s">
        <v>14</v>
      </c>
    </row>
    <row r="440" spans="1:6" x14ac:dyDescent="0.3">
      <c r="A440" s="6" t="s">
        <v>3343</v>
      </c>
      <c r="B440">
        <v>38.6</v>
      </c>
      <c r="C440" s="1">
        <v>2.7999999999999998E-9</v>
      </c>
      <c r="D440">
        <v>1</v>
      </c>
      <c r="E440">
        <v>1</v>
      </c>
      <c r="F440" t="s">
        <v>14</v>
      </c>
    </row>
    <row r="441" spans="1:6" x14ac:dyDescent="0.3">
      <c r="A441" s="6" t="s">
        <v>3344</v>
      </c>
      <c r="B441">
        <v>38.6</v>
      </c>
      <c r="C441" s="1">
        <v>2.7999999999999998E-9</v>
      </c>
      <c r="D441">
        <v>1</v>
      </c>
      <c r="E441">
        <v>1</v>
      </c>
      <c r="F441" t="s">
        <v>14</v>
      </c>
    </row>
    <row r="442" spans="1:6" x14ac:dyDescent="0.3">
      <c r="A442" s="6" t="s">
        <v>3345</v>
      </c>
      <c r="B442">
        <v>38.6</v>
      </c>
      <c r="C442" s="1">
        <v>2.8999999999999999E-9</v>
      </c>
      <c r="D442">
        <v>1</v>
      </c>
      <c r="E442">
        <v>1</v>
      </c>
      <c r="F442" t="s">
        <v>14</v>
      </c>
    </row>
    <row r="443" spans="1:6" x14ac:dyDescent="0.3">
      <c r="A443" s="6" t="s">
        <v>3346</v>
      </c>
      <c r="B443">
        <v>38.6</v>
      </c>
      <c r="C443" s="1">
        <v>2.8999999999999999E-9</v>
      </c>
      <c r="D443">
        <v>1</v>
      </c>
      <c r="E443">
        <v>1</v>
      </c>
      <c r="F443" t="s">
        <v>14</v>
      </c>
    </row>
    <row r="444" spans="1:6" x14ac:dyDescent="0.3">
      <c r="A444" s="6" t="s">
        <v>3347</v>
      </c>
      <c r="B444">
        <v>38.5</v>
      </c>
      <c r="C444" s="1">
        <v>3.1E-9</v>
      </c>
      <c r="D444">
        <v>1</v>
      </c>
      <c r="E444">
        <v>1</v>
      </c>
      <c r="F444" t="s">
        <v>14</v>
      </c>
    </row>
    <row r="445" spans="1:6" x14ac:dyDescent="0.3">
      <c r="A445" s="6" t="s">
        <v>3348</v>
      </c>
      <c r="B445">
        <v>38.4</v>
      </c>
      <c r="C445" s="1">
        <v>3.2000000000000001E-9</v>
      </c>
      <c r="D445">
        <v>1</v>
      </c>
      <c r="E445">
        <v>1</v>
      </c>
      <c r="F445" t="s">
        <v>14</v>
      </c>
    </row>
    <row r="446" spans="1:6" x14ac:dyDescent="0.3">
      <c r="A446" s="6" t="s">
        <v>3349</v>
      </c>
      <c r="B446">
        <v>38.4</v>
      </c>
      <c r="C446" s="1">
        <v>3.2000000000000001E-9</v>
      </c>
      <c r="D446">
        <v>1</v>
      </c>
      <c r="E446">
        <v>1</v>
      </c>
      <c r="F446" t="s">
        <v>14</v>
      </c>
    </row>
    <row r="447" spans="1:6" x14ac:dyDescent="0.3">
      <c r="A447" s="6" t="s">
        <v>3350</v>
      </c>
      <c r="B447">
        <v>38.200000000000003</v>
      </c>
      <c r="C447" s="1">
        <v>3.7E-9</v>
      </c>
      <c r="D447">
        <v>1</v>
      </c>
      <c r="E447">
        <v>1</v>
      </c>
      <c r="F447" t="s">
        <v>14</v>
      </c>
    </row>
    <row r="448" spans="1:6" x14ac:dyDescent="0.3">
      <c r="A448" s="6" t="s">
        <v>3351</v>
      </c>
      <c r="B448">
        <v>38.200000000000003</v>
      </c>
      <c r="C448" s="1">
        <v>3.8000000000000001E-9</v>
      </c>
      <c r="D448">
        <v>1</v>
      </c>
      <c r="E448">
        <v>1</v>
      </c>
      <c r="F448" t="s">
        <v>14</v>
      </c>
    </row>
    <row r="449" spans="1:6" x14ac:dyDescent="0.3">
      <c r="A449" s="6" t="s">
        <v>3352</v>
      </c>
      <c r="B449">
        <v>38.200000000000003</v>
      </c>
      <c r="C449" s="1">
        <v>3.9000000000000002E-9</v>
      </c>
      <c r="D449">
        <v>1</v>
      </c>
      <c r="E449">
        <v>1</v>
      </c>
      <c r="F449" t="s">
        <v>14</v>
      </c>
    </row>
    <row r="450" spans="1:6" x14ac:dyDescent="0.3">
      <c r="A450" s="6" t="s">
        <v>3353</v>
      </c>
      <c r="B450">
        <v>38.200000000000003</v>
      </c>
      <c r="C450" s="1">
        <v>3.9000000000000002E-9</v>
      </c>
      <c r="D450">
        <v>1</v>
      </c>
      <c r="E450">
        <v>1</v>
      </c>
      <c r="F450" t="s">
        <v>14</v>
      </c>
    </row>
    <row r="451" spans="1:6" x14ac:dyDescent="0.3">
      <c r="A451" s="6" t="s">
        <v>3354</v>
      </c>
      <c r="B451">
        <v>38.1</v>
      </c>
      <c r="C451" s="1">
        <v>3.9000000000000002E-9</v>
      </c>
      <c r="D451">
        <v>1</v>
      </c>
      <c r="E451">
        <v>1</v>
      </c>
      <c r="F451" t="s">
        <v>14</v>
      </c>
    </row>
    <row r="452" spans="1:6" x14ac:dyDescent="0.3">
      <c r="A452" s="6" t="s">
        <v>3355</v>
      </c>
      <c r="B452">
        <v>38.1</v>
      </c>
      <c r="C452" s="1">
        <v>3.9000000000000002E-9</v>
      </c>
      <c r="D452">
        <v>1</v>
      </c>
      <c r="E452">
        <v>1</v>
      </c>
      <c r="F452" t="s">
        <v>14</v>
      </c>
    </row>
    <row r="453" spans="1:6" x14ac:dyDescent="0.3">
      <c r="A453" s="6" t="s">
        <v>3356</v>
      </c>
      <c r="B453">
        <v>38.1</v>
      </c>
      <c r="C453" s="1">
        <v>4.1000000000000003E-9</v>
      </c>
      <c r="D453">
        <v>1</v>
      </c>
      <c r="E453">
        <v>1</v>
      </c>
      <c r="F453" t="s">
        <v>14</v>
      </c>
    </row>
    <row r="454" spans="1:6" x14ac:dyDescent="0.3">
      <c r="A454" s="6" t="s">
        <v>3357</v>
      </c>
      <c r="B454">
        <v>38.1</v>
      </c>
      <c r="C454" s="1">
        <v>4.1000000000000003E-9</v>
      </c>
      <c r="D454">
        <v>1</v>
      </c>
      <c r="E454">
        <v>1</v>
      </c>
      <c r="F454" t="s">
        <v>14</v>
      </c>
    </row>
    <row r="455" spans="1:6" x14ac:dyDescent="0.3">
      <c r="A455" s="6" t="s">
        <v>3358</v>
      </c>
      <c r="B455">
        <v>38.1</v>
      </c>
      <c r="C455" s="1">
        <v>4.1000000000000003E-9</v>
      </c>
      <c r="D455">
        <v>1</v>
      </c>
      <c r="E455">
        <v>1</v>
      </c>
      <c r="F455" t="s">
        <v>14</v>
      </c>
    </row>
    <row r="456" spans="1:6" x14ac:dyDescent="0.3">
      <c r="A456" s="6" t="s">
        <v>3359</v>
      </c>
      <c r="B456">
        <v>38.1</v>
      </c>
      <c r="C456" s="1">
        <v>4.1000000000000003E-9</v>
      </c>
      <c r="D456">
        <v>1</v>
      </c>
      <c r="E456">
        <v>1</v>
      </c>
      <c r="F456" t="s">
        <v>14</v>
      </c>
    </row>
    <row r="457" spans="1:6" x14ac:dyDescent="0.3">
      <c r="A457" s="6" t="s">
        <v>3360</v>
      </c>
      <c r="B457">
        <v>38.1</v>
      </c>
      <c r="C457" s="1">
        <v>4.1000000000000003E-9</v>
      </c>
      <c r="D457">
        <v>1</v>
      </c>
      <c r="E457">
        <v>1</v>
      </c>
      <c r="F457" t="s">
        <v>14</v>
      </c>
    </row>
    <row r="458" spans="1:6" x14ac:dyDescent="0.3">
      <c r="A458" s="6" t="s">
        <v>3361</v>
      </c>
      <c r="B458">
        <v>38</v>
      </c>
      <c r="C458" s="1">
        <v>4.2000000000000004E-9</v>
      </c>
      <c r="D458">
        <v>1</v>
      </c>
      <c r="E458">
        <v>1</v>
      </c>
      <c r="F458" t="s">
        <v>14</v>
      </c>
    </row>
    <row r="459" spans="1:6" x14ac:dyDescent="0.3">
      <c r="A459" s="6" t="s">
        <v>3362</v>
      </c>
      <c r="B459">
        <v>38</v>
      </c>
      <c r="C459" s="1">
        <v>4.3999999999999997E-9</v>
      </c>
      <c r="D459">
        <v>1</v>
      </c>
      <c r="E459">
        <v>1</v>
      </c>
      <c r="F459" t="s">
        <v>14</v>
      </c>
    </row>
    <row r="460" spans="1:6" x14ac:dyDescent="0.3">
      <c r="A460" s="6" t="s">
        <v>3363</v>
      </c>
      <c r="B460">
        <v>38</v>
      </c>
      <c r="C460" s="1">
        <v>4.3999999999999997E-9</v>
      </c>
      <c r="D460">
        <v>1</v>
      </c>
      <c r="E460">
        <v>1</v>
      </c>
      <c r="F460" t="s">
        <v>14</v>
      </c>
    </row>
    <row r="461" spans="1:6" x14ac:dyDescent="0.3">
      <c r="A461" s="6" t="s">
        <v>3364</v>
      </c>
      <c r="B461">
        <v>38</v>
      </c>
      <c r="C461" s="1">
        <v>4.4999999999999998E-9</v>
      </c>
      <c r="D461">
        <v>1</v>
      </c>
      <c r="E461">
        <v>1</v>
      </c>
      <c r="F461" t="s">
        <v>14</v>
      </c>
    </row>
    <row r="462" spans="1:6" x14ac:dyDescent="0.3">
      <c r="A462" s="6" t="s">
        <v>3365</v>
      </c>
      <c r="B462">
        <v>37.9</v>
      </c>
      <c r="C462" s="1">
        <v>4.5999999999999998E-9</v>
      </c>
      <c r="D462">
        <v>1</v>
      </c>
      <c r="E462">
        <v>1</v>
      </c>
      <c r="F462" t="s">
        <v>14</v>
      </c>
    </row>
    <row r="463" spans="1:6" x14ac:dyDescent="0.3">
      <c r="A463" s="6" t="s">
        <v>3366</v>
      </c>
      <c r="B463">
        <v>37.9</v>
      </c>
      <c r="C463" s="1">
        <v>4.5999999999999998E-9</v>
      </c>
      <c r="D463">
        <v>1</v>
      </c>
      <c r="E463">
        <v>1</v>
      </c>
      <c r="F463" t="s">
        <v>14</v>
      </c>
    </row>
    <row r="464" spans="1:6" x14ac:dyDescent="0.3">
      <c r="A464" s="6" t="s">
        <v>3367</v>
      </c>
      <c r="B464">
        <v>37.9</v>
      </c>
      <c r="C464" s="1">
        <v>4.6999999999999999E-9</v>
      </c>
      <c r="D464">
        <v>1</v>
      </c>
      <c r="E464">
        <v>1</v>
      </c>
      <c r="F464" t="s">
        <v>14</v>
      </c>
    </row>
    <row r="465" spans="1:6" x14ac:dyDescent="0.3">
      <c r="A465" s="6" t="s">
        <v>3368</v>
      </c>
      <c r="B465">
        <v>37.9</v>
      </c>
      <c r="C465" s="1">
        <v>4.6999999999999999E-9</v>
      </c>
      <c r="D465">
        <v>1</v>
      </c>
      <c r="E465">
        <v>1</v>
      </c>
      <c r="F465" t="s">
        <v>14</v>
      </c>
    </row>
    <row r="466" spans="1:6" x14ac:dyDescent="0.3">
      <c r="A466" s="6" t="s">
        <v>3369</v>
      </c>
      <c r="B466">
        <v>37.799999999999997</v>
      </c>
      <c r="C466" s="1">
        <v>5.0000000000000001E-9</v>
      </c>
      <c r="D466">
        <v>1</v>
      </c>
      <c r="E466">
        <v>1</v>
      </c>
      <c r="F466" t="s">
        <v>14</v>
      </c>
    </row>
    <row r="467" spans="1:6" x14ac:dyDescent="0.3">
      <c r="A467" s="6" t="s">
        <v>3370</v>
      </c>
      <c r="B467">
        <v>37.799999999999997</v>
      </c>
      <c r="C467" s="1">
        <v>5.0000000000000001E-9</v>
      </c>
      <c r="D467">
        <v>1</v>
      </c>
      <c r="E467">
        <v>1</v>
      </c>
      <c r="F467" t="s">
        <v>14</v>
      </c>
    </row>
    <row r="468" spans="1:6" x14ac:dyDescent="0.3">
      <c r="A468" s="6" t="s">
        <v>3371</v>
      </c>
      <c r="B468">
        <v>37.799999999999997</v>
      </c>
      <c r="C468" s="1">
        <v>5.1000000000000002E-9</v>
      </c>
      <c r="D468">
        <v>1</v>
      </c>
      <c r="E468">
        <v>1</v>
      </c>
      <c r="F468" t="s">
        <v>14</v>
      </c>
    </row>
    <row r="469" spans="1:6" x14ac:dyDescent="0.3">
      <c r="A469" s="6" t="s">
        <v>3372</v>
      </c>
      <c r="B469">
        <v>37.700000000000003</v>
      </c>
      <c r="C469" s="1">
        <v>5.4000000000000004E-9</v>
      </c>
      <c r="D469">
        <v>1</v>
      </c>
      <c r="E469">
        <v>1</v>
      </c>
      <c r="F469" t="s">
        <v>14</v>
      </c>
    </row>
    <row r="470" spans="1:6" x14ac:dyDescent="0.3">
      <c r="A470" s="6" t="s">
        <v>3373</v>
      </c>
      <c r="B470">
        <v>37.700000000000003</v>
      </c>
      <c r="C470" s="1">
        <v>5.4000000000000004E-9</v>
      </c>
      <c r="D470">
        <v>1</v>
      </c>
      <c r="E470">
        <v>1</v>
      </c>
      <c r="F470" t="s">
        <v>14</v>
      </c>
    </row>
    <row r="471" spans="1:6" x14ac:dyDescent="0.3">
      <c r="A471" s="6" t="s">
        <v>3374</v>
      </c>
      <c r="B471">
        <v>37.6</v>
      </c>
      <c r="C471" s="1">
        <v>5.4999999999999996E-9</v>
      </c>
      <c r="D471">
        <v>1</v>
      </c>
      <c r="E471">
        <v>1</v>
      </c>
      <c r="F471" t="s">
        <v>14</v>
      </c>
    </row>
    <row r="472" spans="1:6" x14ac:dyDescent="0.3">
      <c r="A472" s="6" t="s">
        <v>3375</v>
      </c>
      <c r="B472">
        <v>37.6</v>
      </c>
      <c r="C472" s="1">
        <v>5.8999999999999999E-9</v>
      </c>
      <c r="D472">
        <v>1</v>
      </c>
      <c r="E472">
        <v>1</v>
      </c>
      <c r="F472" t="s">
        <v>14</v>
      </c>
    </row>
    <row r="473" spans="1:6" x14ac:dyDescent="0.3">
      <c r="A473" s="6" t="s">
        <v>3376</v>
      </c>
      <c r="B473">
        <v>37.5</v>
      </c>
      <c r="C473" s="1">
        <v>6.1E-9</v>
      </c>
      <c r="D473">
        <v>1</v>
      </c>
      <c r="E473">
        <v>1</v>
      </c>
      <c r="F473" t="s">
        <v>14</v>
      </c>
    </row>
    <row r="474" spans="1:6" x14ac:dyDescent="0.3">
      <c r="A474" s="6" t="s">
        <v>3377</v>
      </c>
      <c r="B474">
        <v>37.5</v>
      </c>
      <c r="C474" s="1">
        <v>6.1E-9</v>
      </c>
      <c r="D474">
        <v>1</v>
      </c>
      <c r="E474">
        <v>1</v>
      </c>
      <c r="F474" t="s">
        <v>14</v>
      </c>
    </row>
    <row r="475" spans="1:6" x14ac:dyDescent="0.3">
      <c r="A475" s="6" t="s">
        <v>3378</v>
      </c>
      <c r="B475">
        <v>37.5</v>
      </c>
      <c r="C475" s="1">
        <v>6.1E-9</v>
      </c>
      <c r="D475">
        <v>1</v>
      </c>
      <c r="E475">
        <v>1</v>
      </c>
      <c r="F475" t="s">
        <v>14</v>
      </c>
    </row>
    <row r="476" spans="1:6" x14ac:dyDescent="0.3">
      <c r="A476" s="6" t="s">
        <v>3379</v>
      </c>
      <c r="B476">
        <v>37.5</v>
      </c>
      <c r="C476" s="1">
        <v>6.1E-9</v>
      </c>
      <c r="D476">
        <v>1</v>
      </c>
      <c r="E476">
        <v>1</v>
      </c>
      <c r="F476" t="s">
        <v>14</v>
      </c>
    </row>
    <row r="477" spans="1:6" x14ac:dyDescent="0.3">
      <c r="A477" s="6" t="s">
        <v>3380</v>
      </c>
      <c r="B477">
        <v>37.5</v>
      </c>
      <c r="C477" s="1">
        <v>6.1E-9</v>
      </c>
      <c r="D477">
        <v>1</v>
      </c>
      <c r="E477">
        <v>1</v>
      </c>
      <c r="F477" t="s">
        <v>14</v>
      </c>
    </row>
    <row r="478" spans="1:6" x14ac:dyDescent="0.3">
      <c r="A478" s="6" t="s">
        <v>3381</v>
      </c>
      <c r="B478">
        <v>37.5</v>
      </c>
      <c r="C478" s="1">
        <v>6.1E-9</v>
      </c>
      <c r="D478">
        <v>1</v>
      </c>
      <c r="E478">
        <v>1</v>
      </c>
      <c r="F478" t="s">
        <v>14</v>
      </c>
    </row>
    <row r="479" spans="1:6" x14ac:dyDescent="0.3">
      <c r="A479" s="6" t="s">
        <v>3382</v>
      </c>
      <c r="B479">
        <v>37.5</v>
      </c>
      <c r="C479" s="1">
        <v>6.1E-9</v>
      </c>
      <c r="D479">
        <v>1</v>
      </c>
      <c r="E479">
        <v>1</v>
      </c>
      <c r="F479" t="s">
        <v>14</v>
      </c>
    </row>
    <row r="480" spans="1:6" x14ac:dyDescent="0.3">
      <c r="A480" s="6" t="s">
        <v>3383</v>
      </c>
      <c r="B480">
        <v>37.5</v>
      </c>
      <c r="C480" s="1">
        <v>6.1E-9</v>
      </c>
      <c r="D480">
        <v>1</v>
      </c>
      <c r="E480">
        <v>1</v>
      </c>
      <c r="F480" t="s">
        <v>14</v>
      </c>
    </row>
    <row r="481" spans="1:6" x14ac:dyDescent="0.3">
      <c r="A481" s="6" t="s">
        <v>3384</v>
      </c>
      <c r="B481">
        <v>37.5</v>
      </c>
      <c r="C481" s="1">
        <v>6.1E-9</v>
      </c>
      <c r="D481">
        <v>1</v>
      </c>
      <c r="E481">
        <v>1</v>
      </c>
      <c r="F481" t="s">
        <v>14</v>
      </c>
    </row>
    <row r="482" spans="1:6" x14ac:dyDescent="0.3">
      <c r="A482" s="6" t="s">
        <v>3385</v>
      </c>
      <c r="B482">
        <v>37.5</v>
      </c>
      <c r="C482" s="1">
        <v>6.1E-9</v>
      </c>
      <c r="D482">
        <v>1</v>
      </c>
      <c r="E482">
        <v>1</v>
      </c>
      <c r="F482" t="s">
        <v>14</v>
      </c>
    </row>
    <row r="483" spans="1:6" x14ac:dyDescent="0.3">
      <c r="A483" s="6" t="s">
        <v>3386</v>
      </c>
      <c r="B483">
        <v>37.5</v>
      </c>
      <c r="C483" s="1">
        <v>6.2000000000000001E-9</v>
      </c>
      <c r="D483">
        <v>1</v>
      </c>
      <c r="E483">
        <v>1</v>
      </c>
      <c r="F483" t="s">
        <v>14</v>
      </c>
    </row>
    <row r="484" spans="1:6" x14ac:dyDescent="0.3">
      <c r="A484" s="6" t="s">
        <v>3387</v>
      </c>
      <c r="B484">
        <v>37.5</v>
      </c>
      <c r="C484" s="1">
        <v>6.3000000000000002E-9</v>
      </c>
      <c r="D484">
        <v>1</v>
      </c>
      <c r="E484">
        <v>1</v>
      </c>
      <c r="F484" t="s">
        <v>14</v>
      </c>
    </row>
    <row r="485" spans="1:6" x14ac:dyDescent="0.3">
      <c r="A485" s="6" t="s">
        <v>3388</v>
      </c>
      <c r="B485">
        <v>37.4</v>
      </c>
      <c r="C485" s="1">
        <v>6.4000000000000002E-9</v>
      </c>
      <c r="D485">
        <v>1</v>
      </c>
      <c r="E485">
        <v>1</v>
      </c>
      <c r="F485" t="s">
        <v>14</v>
      </c>
    </row>
    <row r="486" spans="1:6" x14ac:dyDescent="0.3">
      <c r="A486" s="6" t="s">
        <v>3389</v>
      </c>
      <c r="B486">
        <v>37.4</v>
      </c>
      <c r="C486" s="1">
        <v>6.4000000000000002E-9</v>
      </c>
      <c r="D486">
        <v>1</v>
      </c>
      <c r="E486">
        <v>1</v>
      </c>
      <c r="F486" t="s">
        <v>14</v>
      </c>
    </row>
    <row r="487" spans="1:6" x14ac:dyDescent="0.3">
      <c r="A487" s="6" t="s">
        <v>3390</v>
      </c>
      <c r="B487">
        <v>37.4</v>
      </c>
      <c r="C487" s="1">
        <v>6.6999999999999996E-9</v>
      </c>
      <c r="D487">
        <v>1</v>
      </c>
      <c r="E487">
        <v>1</v>
      </c>
      <c r="F487" t="s">
        <v>14</v>
      </c>
    </row>
    <row r="488" spans="1:6" x14ac:dyDescent="0.3">
      <c r="A488" s="6" t="s">
        <v>3391</v>
      </c>
      <c r="B488">
        <v>37.4</v>
      </c>
      <c r="C488" s="1">
        <v>6.6999999999999996E-9</v>
      </c>
      <c r="D488">
        <v>1</v>
      </c>
      <c r="E488">
        <v>1</v>
      </c>
      <c r="F488" t="s">
        <v>14</v>
      </c>
    </row>
    <row r="489" spans="1:6" x14ac:dyDescent="0.3">
      <c r="A489" s="6" t="s">
        <v>3392</v>
      </c>
      <c r="B489">
        <v>37.299999999999997</v>
      </c>
      <c r="C489" s="1">
        <v>6.9999999999999998E-9</v>
      </c>
      <c r="D489">
        <v>1</v>
      </c>
      <c r="E489">
        <v>1</v>
      </c>
      <c r="F489" t="s">
        <v>14</v>
      </c>
    </row>
    <row r="490" spans="1:6" x14ac:dyDescent="0.3">
      <c r="A490" s="6" t="s">
        <v>3393</v>
      </c>
      <c r="B490">
        <v>37.299999999999997</v>
      </c>
      <c r="C490" s="1">
        <v>6.9999999999999998E-9</v>
      </c>
      <c r="D490">
        <v>1</v>
      </c>
      <c r="E490">
        <v>1</v>
      </c>
      <c r="F490" t="s">
        <v>14</v>
      </c>
    </row>
    <row r="491" spans="1:6" x14ac:dyDescent="0.3">
      <c r="A491" s="6" t="s">
        <v>3394</v>
      </c>
      <c r="B491">
        <v>37.299999999999997</v>
      </c>
      <c r="C491" s="1">
        <v>7.2E-9</v>
      </c>
      <c r="D491">
        <v>1</v>
      </c>
      <c r="E491">
        <v>1</v>
      </c>
      <c r="F491" t="s">
        <v>14</v>
      </c>
    </row>
    <row r="492" spans="1:6" x14ac:dyDescent="0.3">
      <c r="A492" s="6" t="s">
        <v>3395</v>
      </c>
      <c r="B492">
        <v>37.299999999999997</v>
      </c>
      <c r="C492" s="1">
        <v>7.3E-9</v>
      </c>
      <c r="D492">
        <v>1</v>
      </c>
      <c r="E492">
        <v>1</v>
      </c>
      <c r="F492" t="s">
        <v>14</v>
      </c>
    </row>
    <row r="493" spans="1:6" x14ac:dyDescent="0.3">
      <c r="A493" s="6" t="s">
        <v>3396</v>
      </c>
      <c r="B493">
        <v>37.200000000000003</v>
      </c>
      <c r="C493" s="1">
        <v>7.4999999999999993E-9</v>
      </c>
      <c r="D493">
        <v>1</v>
      </c>
      <c r="E493">
        <v>1</v>
      </c>
      <c r="F493" t="s">
        <v>14</v>
      </c>
    </row>
    <row r="494" spans="1:6" x14ac:dyDescent="0.3">
      <c r="A494" s="6" t="s">
        <v>3397</v>
      </c>
      <c r="B494">
        <v>37.200000000000003</v>
      </c>
      <c r="C494" s="1">
        <v>7.8000000000000004E-9</v>
      </c>
      <c r="D494">
        <v>1</v>
      </c>
      <c r="E494">
        <v>1</v>
      </c>
      <c r="F494" t="s">
        <v>14</v>
      </c>
    </row>
    <row r="495" spans="1:6" x14ac:dyDescent="0.3">
      <c r="A495" s="6" t="s">
        <v>3398</v>
      </c>
      <c r="B495">
        <v>37</v>
      </c>
      <c r="C495" s="1">
        <v>8.4000000000000008E-9</v>
      </c>
      <c r="D495">
        <v>1</v>
      </c>
      <c r="E495">
        <v>1</v>
      </c>
      <c r="F495" t="s">
        <v>14</v>
      </c>
    </row>
    <row r="496" spans="1:6" x14ac:dyDescent="0.3">
      <c r="A496" s="6" t="s">
        <v>3399</v>
      </c>
      <c r="B496">
        <v>37</v>
      </c>
      <c r="C496" s="1">
        <v>8.5999999999999993E-9</v>
      </c>
      <c r="D496">
        <v>1</v>
      </c>
      <c r="E496">
        <v>1</v>
      </c>
      <c r="F496" t="s">
        <v>14</v>
      </c>
    </row>
    <row r="497" spans="1:6" x14ac:dyDescent="0.3">
      <c r="A497" s="6" t="s">
        <v>3400</v>
      </c>
      <c r="B497">
        <v>37</v>
      </c>
      <c r="C497" s="1">
        <v>8.5999999999999993E-9</v>
      </c>
      <c r="D497">
        <v>1</v>
      </c>
      <c r="E497">
        <v>1</v>
      </c>
      <c r="F497" t="s">
        <v>14</v>
      </c>
    </row>
    <row r="498" spans="1:6" x14ac:dyDescent="0.3">
      <c r="A498" s="6" t="s">
        <v>3401</v>
      </c>
      <c r="B498">
        <v>37</v>
      </c>
      <c r="C498" s="1">
        <v>8.5999999999999993E-9</v>
      </c>
      <c r="D498">
        <v>1</v>
      </c>
      <c r="E498">
        <v>1</v>
      </c>
      <c r="F498" t="s">
        <v>14</v>
      </c>
    </row>
    <row r="499" spans="1:6" x14ac:dyDescent="0.3">
      <c r="A499" s="6" t="s">
        <v>3402</v>
      </c>
      <c r="B499">
        <v>36.9</v>
      </c>
      <c r="C499" s="1">
        <v>9.3000000000000006E-9</v>
      </c>
      <c r="D499">
        <v>1</v>
      </c>
      <c r="E499">
        <v>1</v>
      </c>
      <c r="F499" t="s">
        <v>14</v>
      </c>
    </row>
    <row r="500" spans="1:6" x14ac:dyDescent="0.3">
      <c r="A500" s="6" t="s">
        <v>3403</v>
      </c>
      <c r="B500">
        <v>36.799999999999997</v>
      </c>
      <c r="C500" s="1">
        <v>9.8000000000000001E-9</v>
      </c>
      <c r="D500">
        <v>1</v>
      </c>
      <c r="E500">
        <v>1</v>
      </c>
      <c r="F500" t="s">
        <v>14</v>
      </c>
    </row>
    <row r="501" spans="1:6" x14ac:dyDescent="0.3">
      <c r="A501" s="6" t="s">
        <v>3404</v>
      </c>
      <c r="B501">
        <v>36.799999999999997</v>
      </c>
      <c r="C501" s="1">
        <v>1E-8</v>
      </c>
      <c r="D501">
        <v>1</v>
      </c>
      <c r="E501">
        <v>1</v>
      </c>
      <c r="F501" t="s">
        <v>14</v>
      </c>
    </row>
    <row r="502" spans="1:6" x14ac:dyDescent="0.3">
      <c r="A502" s="6" t="s">
        <v>3405</v>
      </c>
      <c r="B502">
        <v>36.700000000000003</v>
      </c>
      <c r="C502" s="1">
        <v>1.0999999999999999E-8</v>
      </c>
      <c r="D502">
        <v>1</v>
      </c>
      <c r="E502">
        <v>1</v>
      </c>
      <c r="F502" t="s">
        <v>14</v>
      </c>
    </row>
    <row r="503" spans="1:6" x14ac:dyDescent="0.3">
      <c r="A503" s="6" t="s">
        <v>3406</v>
      </c>
      <c r="B503">
        <v>36.6</v>
      </c>
      <c r="C503" s="1">
        <v>1.0999999999999999E-8</v>
      </c>
      <c r="D503">
        <v>1</v>
      </c>
      <c r="E503">
        <v>1</v>
      </c>
      <c r="F503" t="s">
        <v>14</v>
      </c>
    </row>
    <row r="504" spans="1:6" x14ac:dyDescent="0.3">
      <c r="A504" s="6" t="s">
        <v>3407</v>
      </c>
      <c r="B504">
        <v>36.5</v>
      </c>
      <c r="C504" s="1">
        <v>1.2E-8</v>
      </c>
      <c r="D504">
        <v>1</v>
      </c>
      <c r="E504">
        <v>1</v>
      </c>
      <c r="F504" t="s">
        <v>14</v>
      </c>
    </row>
    <row r="505" spans="1:6" x14ac:dyDescent="0.3">
      <c r="A505" s="6" t="s">
        <v>3408</v>
      </c>
      <c r="B505">
        <v>36.5</v>
      </c>
      <c r="C505" s="1">
        <v>1.2E-8</v>
      </c>
      <c r="D505">
        <v>1</v>
      </c>
      <c r="E505">
        <v>1</v>
      </c>
      <c r="F505" t="s">
        <v>14</v>
      </c>
    </row>
    <row r="506" spans="1:6" x14ac:dyDescent="0.3">
      <c r="A506" s="6" t="s">
        <v>3409</v>
      </c>
      <c r="B506">
        <v>36.5</v>
      </c>
      <c r="C506" s="1">
        <v>1.2E-8</v>
      </c>
      <c r="D506">
        <v>1</v>
      </c>
      <c r="E506">
        <v>1</v>
      </c>
      <c r="F506" t="s">
        <v>14</v>
      </c>
    </row>
    <row r="507" spans="1:6" x14ac:dyDescent="0.3">
      <c r="A507" s="6" t="s">
        <v>3410</v>
      </c>
      <c r="B507">
        <v>36.5</v>
      </c>
      <c r="C507" s="1">
        <v>1.2E-8</v>
      </c>
      <c r="D507">
        <v>1</v>
      </c>
      <c r="E507">
        <v>1</v>
      </c>
      <c r="F507" t="s">
        <v>14</v>
      </c>
    </row>
    <row r="508" spans="1:6" x14ac:dyDescent="0.3">
      <c r="A508" s="6" t="s">
        <v>3411</v>
      </c>
      <c r="B508">
        <v>36.5</v>
      </c>
      <c r="C508" s="1">
        <v>1.2E-8</v>
      </c>
      <c r="D508">
        <v>1</v>
      </c>
      <c r="E508">
        <v>1</v>
      </c>
      <c r="F508" t="s">
        <v>14</v>
      </c>
    </row>
    <row r="509" spans="1:6" x14ac:dyDescent="0.3">
      <c r="A509" s="6" t="s">
        <v>3412</v>
      </c>
      <c r="B509">
        <v>36.4</v>
      </c>
      <c r="C509" s="1">
        <v>1.3000000000000001E-8</v>
      </c>
      <c r="D509">
        <v>1</v>
      </c>
      <c r="E509">
        <v>1</v>
      </c>
      <c r="F509" t="s">
        <v>14</v>
      </c>
    </row>
    <row r="510" spans="1:6" x14ac:dyDescent="0.3">
      <c r="A510" s="6" t="s">
        <v>3413</v>
      </c>
      <c r="B510">
        <v>36.4</v>
      </c>
      <c r="C510" s="1">
        <v>1.3000000000000001E-8</v>
      </c>
      <c r="D510">
        <v>1</v>
      </c>
      <c r="E510">
        <v>1</v>
      </c>
      <c r="F510" t="s">
        <v>14</v>
      </c>
    </row>
    <row r="511" spans="1:6" x14ac:dyDescent="0.3">
      <c r="A511" s="6" t="s">
        <v>3414</v>
      </c>
      <c r="B511">
        <v>36.4</v>
      </c>
      <c r="C511" s="1">
        <v>1.3000000000000001E-8</v>
      </c>
      <c r="D511">
        <v>1</v>
      </c>
      <c r="E511">
        <v>1</v>
      </c>
      <c r="F511" t="s">
        <v>14</v>
      </c>
    </row>
    <row r="512" spans="1:6" x14ac:dyDescent="0.3">
      <c r="A512" s="6" t="s">
        <v>3415</v>
      </c>
      <c r="B512">
        <v>36.4</v>
      </c>
      <c r="C512" s="1">
        <v>1.3000000000000001E-8</v>
      </c>
      <c r="D512">
        <v>1</v>
      </c>
      <c r="E512">
        <v>1</v>
      </c>
      <c r="F512" t="s">
        <v>14</v>
      </c>
    </row>
    <row r="513" spans="1:6" x14ac:dyDescent="0.3">
      <c r="A513" s="6" t="s">
        <v>3416</v>
      </c>
      <c r="B513">
        <v>36.4</v>
      </c>
      <c r="C513" s="1">
        <v>1.4E-8</v>
      </c>
      <c r="D513">
        <v>1</v>
      </c>
      <c r="E513">
        <v>1</v>
      </c>
      <c r="F513" t="s">
        <v>14</v>
      </c>
    </row>
    <row r="514" spans="1:6" x14ac:dyDescent="0.3">
      <c r="A514" s="6" t="s">
        <v>3417</v>
      </c>
      <c r="B514">
        <v>36.299999999999997</v>
      </c>
      <c r="C514" s="1">
        <v>1.4E-8</v>
      </c>
      <c r="D514">
        <v>1</v>
      </c>
      <c r="E514">
        <v>1</v>
      </c>
      <c r="F514" t="s">
        <v>14</v>
      </c>
    </row>
    <row r="515" spans="1:6" x14ac:dyDescent="0.3">
      <c r="A515" s="6" t="s">
        <v>3418</v>
      </c>
      <c r="B515">
        <v>36.200000000000003</v>
      </c>
      <c r="C515" s="1">
        <v>1.4999999999999999E-8</v>
      </c>
      <c r="D515">
        <v>1</v>
      </c>
      <c r="E515">
        <v>1</v>
      </c>
      <c r="F515" t="s">
        <v>14</v>
      </c>
    </row>
    <row r="516" spans="1:6" x14ac:dyDescent="0.3">
      <c r="A516" s="6" t="s">
        <v>3419</v>
      </c>
      <c r="B516">
        <v>36.200000000000003</v>
      </c>
      <c r="C516" s="1">
        <v>1.4999999999999999E-8</v>
      </c>
      <c r="D516">
        <v>1</v>
      </c>
      <c r="E516">
        <v>1</v>
      </c>
      <c r="F516" t="s">
        <v>14</v>
      </c>
    </row>
    <row r="517" spans="1:6" x14ac:dyDescent="0.3">
      <c r="A517" s="6" t="s">
        <v>3420</v>
      </c>
      <c r="B517">
        <v>36.200000000000003</v>
      </c>
      <c r="C517" s="1">
        <v>1.4999999999999999E-8</v>
      </c>
      <c r="D517">
        <v>1</v>
      </c>
      <c r="E517">
        <v>1</v>
      </c>
      <c r="F517" t="s">
        <v>14</v>
      </c>
    </row>
    <row r="518" spans="1:6" x14ac:dyDescent="0.3">
      <c r="A518" s="6" t="s">
        <v>3421</v>
      </c>
      <c r="B518">
        <v>36.1</v>
      </c>
      <c r="C518" s="1">
        <v>1.6000000000000001E-8</v>
      </c>
      <c r="D518">
        <v>1</v>
      </c>
      <c r="E518">
        <v>1</v>
      </c>
      <c r="F518" t="s">
        <v>14</v>
      </c>
    </row>
    <row r="519" spans="1:6" x14ac:dyDescent="0.3">
      <c r="A519" s="6" t="s">
        <v>3422</v>
      </c>
      <c r="B519">
        <v>36.1</v>
      </c>
      <c r="C519" s="1">
        <v>1.6000000000000001E-8</v>
      </c>
      <c r="D519">
        <v>1</v>
      </c>
      <c r="E519">
        <v>1</v>
      </c>
      <c r="F519" t="s">
        <v>14</v>
      </c>
    </row>
    <row r="520" spans="1:6" x14ac:dyDescent="0.3">
      <c r="A520" s="6" t="s">
        <v>3423</v>
      </c>
      <c r="B520">
        <v>36.1</v>
      </c>
      <c r="C520" s="1">
        <v>1.7E-8</v>
      </c>
      <c r="D520">
        <v>1</v>
      </c>
      <c r="E520">
        <v>1</v>
      </c>
      <c r="F520" t="s">
        <v>14</v>
      </c>
    </row>
    <row r="521" spans="1:6" x14ac:dyDescent="0.3">
      <c r="A521" s="6" t="s">
        <v>3424</v>
      </c>
      <c r="B521">
        <v>36</v>
      </c>
      <c r="C521" s="1">
        <v>1.7999999999999999E-8</v>
      </c>
      <c r="D521">
        <v>1</v>
      </c>
      <c r="E521">
        <v>1</v>
      </c>
      <c r="F521" t="s">
        <v>14</v>
      </c>
    </row>
    <row r="522" spans="1:6" x14ac:dyDescent="0.3">
      <c r="A522" s="6" t="s">
        <v>3425</v>
      </c>
      <c r="B522">
        <v>35.9</v>
      </c>
      <c r="C522" s="1">
        <v>1.7999999999999999E-8</v>
      </c>
      <c r="D522">
        <v>1</v>
      </c>
      <c r="E522">
        <v>1</v>
      </c>
      <c r="F522" t="s">
        <v>14</v>
      </c>
    </row>
    <row r="523" spans="1:6" x14ac:dyDescent="0.3">
      <c r="A523" s="6" t="s">
        <v>3426</v>
      </c>
      <c r="B523">
        <v>35.9</v>
      </c>
      <c r="C523" s="1">
        <v>1.9000000000000001E-8</v>
      </c>
      <c r="D523">
        <v>1</v>
      </c>
      <c r="E523">
        <v>1</v>
      </c>
      <c r="F523" t="s">
        <v>14</v>
      </c>
    </row>
    <row r="524" spans="1:6" x14ac:dyDescent="0.3">
      <c r="A524" s="6" t="s">
        <v>3427</v>
      </c>
      <c r="B524">
        <v>35.9</v>
      </c>
      <c r="C524" s="1">
        <v>1.9000000000000001E-8</v>
      </c>
      <c r="D524">
        <v>1</v>
      </c>
      <c r="E524">
        <v>1</v>
      </c>
      <c r="F524" t="s">
        <v>14</v>
      </c>
    </row>
    <row r="525" spans="1:6" x14ac:dyDescent="0.3">
      <c r="A525" s="6" t="s">
        <v>3428</v>
      </c>
      <c r="B525">
        <v>35.799999999999997</v>
      </c>
      <c r="C525" s="1">
        <v>2E-8</v>
      </c>
      <c r="D525">
        <v>1</v>
      </c>
      <c r="E525">
        <v>1</v>
      </c>
      <c r="F525" t="s">
        <v>14</v>
      </c>
    </row>
    <row r="526" spans="1:6" x14ac:dyDescent="0.3">
      <c r="A526" s="6" t="s">
        <v>3429</v>
      </c>
      <c r="B526">
        <v>35.799999999999997</v>
      </c>
      <c r="C526" s="1">
        <v>2E-8</v>
      </c>
      <c r="D526">
        <v>1</v>
      </c>
      <c r="E526">
        <v>1</v>
      </c>
      <c r="F526" t="s">
        <v>14</v>
      </c>
    </row>
    <row r="527" spans="1:6" x14ac:dyDescent="0.3">
      <c r="A527" s="6" t="s">
        <v>3430</v>
      </c>
      <c r="B527">
        <v>35.799999999999997</v>
      </c>
      <c r="C527" s="1">
        <v>2E-8</v>
      </c>
      <c r="D527">
        <v>1</v>
      </c>
      <c r="E527">
        <v>1</v>
      </c>
      <c r="F527" t="s">
        <v>14</v>
      </c>
    </row>
    <row r="528" spans="1:6" x14ac:dyDescent="0.3">
      <c r="A528" s="6" t="s">
        <v>3431</v>
      </c>
      <c r="B528">
        <v>35.799999999999997</v>
      </c>
      <c r="C528" s="1">
        <v>2E-8</v>
      </c>
      <c r="D528">
        <v>1</v>
      </c>
      <c r="E528">
        <v>1</v>
      </c>
      <c r="F528" t="s">
        <v>14</v>
      </c>
    </row>
    <row r="529" spans="1:6" x14ac:dyDescent="0.3">
      <c r="A529" s="6" t="s">
        <v>3432</v>
      </c>
      <c r="B529">
        <v>35.700000000000003</v>
      </c>
      <c r="C529" s="1">
        <v>2.1999999999999998E-8</v>
      </c>
      <c r="D529">
        <v>1</v>
      </c>
      <c r="E529">
        <v>1</v>
      </c>
      <c r="F529" t="s">
        <v>14</v>
      </c>
    </row>
    <row r="530" spans="1:6" x14ac:dyDescent="0.3">
      <c r="A530" s="6" t="s">
        <v>3433</v>
      </c>
      <c r="B530">
        <v>35.700000000000003</v>
      </c>
      <c r="C530" s="1">
        <v>2.1999999999999998E-8</v>
      </c>
      <c r="D530">
        <v>1</v>
      </c>
      <c r="E530">
        <v>1</v>
      </c>
      <c r="F530" t="s">
        <v>14</v>
      </c>
    </row>
    <row r="531" spans="1:6" x14ac:dyDescent="0.3">
      <c r="A531" s="6" t="s">
        <v>3434</v>
      </c>
      <c r="B531">
        <v>35.6</v>
      </c>
      <c r="C531" s="1">
        <v>2.1999999999999998E-8</v>
      </c>
      <c r="D531">
        <v>1</v>
      </c>
      <c r="E531">
        <v>1</v>
      </c>
      <c r="F531" t="s">
        <v>14</v>
      </c>
    </row>
    <row r="532" spans="1:6" x14ac:dyDescent="0.3">
      <c r="A532" s="6" t="s">
        <v>3435</v>
      </c>
      <c r="B532">
        <v>35.6</v>
      </c>
      <c r="C532" s="1">
        <v>2.3000000000000001E-8</v>
      </c>
      <c r="D532">
        <v>1</v>
      </c>
      <c r="E532">
        <v>1</v>
      </c>
      <c r="F532" t="s">
        <v>14</v>
      </c>
    </row>
    <row r="533" spans="1:6" x14ac:dyDescent="0.3">
      <c r="A533" s="6" t="s">
        <v>3436</v>
      </c>
      <c r="B533">
        <v>35.6</v>
      </c>
      <c r="C533" s="1">
        <v>2.3000000000000001E-8</v>
      </c>
      <c r="D533">
        <v>1</v>
      </c>
      <c r="E533">
        <v>1</v>
      </c>
      <c r="F533" t="s">
        <v>14</v>
      </c>
    </row>
    <row r="534" spans="1:6" x14ac:dyDescent="0.3">
      <c r="A534" s="6" t="s">
        <v>3437</v>
      </c>
      <c r="B534">
        <v>35.6</v>
      </c>
      <c r="C534" s="1">
        <v>2.3000000000000001E-8</v>
      </c>
      <c r="D534">
        <v>1</v>
      </c>
      <c r="E534">
        <v>1</v>
      </c>
      <c r="F534" t="s">
        <v>14</v>
      </c>
    </row>
    <row r="535" spans="1:6" x14ac:dyDescent="0.3">
      <c r="A535" s="6" t="s">
        <v>3438</v>
      </c>
      <c r="B535">
        <v>35.6</v>
      </c>
      <c r="C535" s="1">
        <v>2.3000000000000001E-8</v>
      </c>
      <c r="D535">
        <v>1</v>
      </c>
      <c r="E535">
        <v>1</v>
      </c>
      <c r="F535" t="s">
        <v>14</v>
      </c>
    </row>
    <row r="536" spans="1:6" x14ac:dyDescent="0.3">
      <c r="A536" s="6" t="s">
        <v>3439</v>
      </c>
      <c r="B536">
        <v>35.6</v>
      </c>
      <c r="C536" s="1">
        <v>2.3000000000000001E-8</v>
      </c>
      <c r="D536">
        <v>1</v>
      </c>
      <c r="E536">
        <v>1</v>
      </c>
      <c r="F536" t="s">
        <v>14</v>
      </c>
    </row>
    <row r="537" spans="1:6" x14ac:dyDescent="0.3">
      <c r="A537" s="6" t="s">
        <v>3440</v>
      </c>
      <c r="B537">
        <v>35.5</v>
      </c>
      <c r="C537" s="1">
        <v>2.4E-8</v>
      </c>
      <c r="D537">
        <v>1</v>
      </c>
      <c r="E537">
        <v>1</v>
      </c>
      <c r="F537" t="s">
        <v>14</v>
      </c>
    </row>
    <row r="538" spans="1:6" x14ac:dyDescent="0.3">
      <c r="A538" s="6" t="s">
        <v>3441</v>
      </c>
      <c r="B538">
        <v>35.5</v>
      </c>
      <c r="C538" s="1">
        <v>2.4E-8</v>
      </c>
      <c r="D538">
        <v>1</v>
      </c>
      <c r="E538">
        <v>1</v>
      </c>
      <c r="F538" t="s">
        <v>14</v>
      </c>
    </row>
    <row r="539" spans="1:6" x14ac:dyDescent="0.3">
      <c r="A539" s="6" t="s">
        <v>3442</v>
      </c>
      <c r="B539">
        <v>35.4</v>
      </c>
      <c r="C539" s="1">
        <v>2.4999999999999999E-8</v>
      </c>
      <c r="D539">
        <v>1</v>
      </c>
      <c r="E539">
        <v>1</v>
      </c>
      <c r="F539" t="s">
        <v>14</v>
      </c>
    </row>
    <row r="540" spans="1:6" x14ac:dyDescent="0.3">
      <c r="A540" s="6" t="s">
        <v>3443</v>
      </c>
      <c r="B540">
        <v>35.4</v>
      </c>
      <c r="C540" s="1">
        <v>2.6000000000000001E-8</v>
      </c>
      <c r="D540">
        <v>1</v>
      </c>
      <c r="E540">
        <v>1</v>
      </c>
      <c r="F540" t="s">
        <v>14</v>
      </c>
    </row>
    <row r="541" spans="1:6" x14ac:dyDescent="0.3">
      <c r="A541" s="6" t="s">
        <v>3444</v>
      </c>
      <c r="B541">
        <v>35.4</v>
      </c>
      <c r="C541" s="1">
        <v>2.6000000000000001E-8</v>
      </c>
      <c r="D541">
        <v>1</v>
      </c>
      <c r="E541">
        <v>1</v>
      </c>
      <c r="F541" t="s">
        <v>14</v>
      </c>
    </row>
    <row r="542" spans="1:6" x14ac:dyDescent="0.3">
      <c r="A542" s="6" t="s">
        <v>3445</v>
      </c>
      <c r="B542">
        <v>35.4</v>
      </c>
      <c r="C542" s="1">
        <v>2.6000000000000001E-8</v>
      </c>
      <c r="D542">
        <v>1</v>
      </c>
      <c r="E542">
        <v>1</v>
      </c>
      <c r="F542" t="s">
        <v>14</v>
      </c>
    </row>
    <row r="543" spans="1:6" x14ac:dyDescent="0.3">
      <c r="A543" s="6" t="s">
        <v>3446</v>
      </c>
      <c r="B543">
        <v>35.4</v>
      </c>
      <c r="C543" s="1">
        <v>2.6000000000000001E-8</v>
      </c>
      <c r="D543">
        <v>1</v>
      </c>
      <c r="E543">
        <v>1</v>
      </c>
      <c r="F543" t="s">
        <v>14</v>
      </c>
    </row>
    <row r="544" spans="1:6" x14ac:dyDescent="0.3">
      <c r="A544" s="6" t="s">
        <v>3447</v>
      </c>
      <c r="B544">
        <v>35.4</v>
      </c>
      <c r="C544" s="1">
        <v>2.7E-8</v>
      </c>
      <c r="D544">
        <v>1</v>
      </c>
      <c r="E544">
        <v>1</v>
      </c>
      <c r="F544" t="s">
        <v>14</v>
      </c>
    </row>
    <row r="545" spans="1:6" x14ac:dyDescent="0.3">
      <c r="A545" s="6" t="s">
        <v>3448</v>
      </c>
      <c r="B545">
        <v>35.299999999999997</v>
      </c>
      <c r="C545" s="1">
        <v>2.7E-8</v>
      </c>
      <c r="D545">
        <v>1</v>
      </c>
      <c r="E545">
        <v>1</v>
      </c>
      <c r="F545" t="s">
        <v>14</v>
      </c>
    </row>
    <row r="546" spans="1:6" x14ac:dyDescent="0.3">
      <c r="A546" s="6" t="s">
        <v>3449</v>
      </c>
      <c r="B546">
        <v>35.299999999999997</v>
      </c>
      <c r="C546" s="1">
        <v>2.7E-8</v>
      </c>
      <c r="D546">
        <v>1</v>
      </c>
      <c r="E546">
        <v>1</v>
      </c>
      <c r="F546" t="s">
        <v>14</v>
      </c>
    </row>
    <row r="547" spans="1:6" x14ac:dyDescent="0.3">
      <c r="A547" s="6" t="s">
        <v>3450</v>
      </c>
      <c r="B547">
        <v>35.299999999999997</v>
      </c>
      <c r="C547" s="1">
        <v>2.7E-8</v>
      </c>
      <c r="D547">
        <v>1</v>
      </c>
      <c r="E547">
        <v>1</v>
      </c>
      <c r="F547" t="s">
        <v>14</v>
      </c>
    </row>
    <row r="548" spans="1:6" x14ac:dyDescent="0.3">
      <c r="A548" s="6" t="s">
        <v>3451</v>
      </c>
      <c r="B548">
        <v>35.200000000000003</v>
      </c>
      <c r="C548" s="1">
        <v>2.9999999999999997E-8</v>
      </c>
      <c r="D548">
        <v>1</v>
      </c>
      <c r="E548">
        <v>1</v>
      </c>
      <c r="F548" t="s">
        <v>14</v>
      </c>
    </row>
    <row r="549" spans="1:6" x14ac:dyDescent="0.3">
      <c r="A549" s="6" t="s">
        <v>3452</v>
      </c>
      <c r="B549">
        <v>35.200000000000003</v>
      </c>
      <c r="C549" s="1">
        <v>2.9999999999999997E-8</v>
      </c>
      <c r="D549">
        <v>1</v>
      </c>
      <c r="E549">
        <v>1</v>
      </c>
      <c r="F549" t="s">
        <v>14</v>
      </c>
    </row>
    <row r="550" spans="1:6" x14ac:dyDescent="0.3">
      <c r="A550" s="6" t="s">
        <v>3453</v>
      </c>
      <c r="B550">
        <v>35.200000000000003</v>
      </c>
      <c r="C550" s="1">
        <v>2.9999999999999997E-8</v>
      </c>
      <c r="D550">
        <v>1</v>
      </c>
      <c r="E550">
        <v>1</v>
      </c>
      <c r="F550" t="s">
        <v>14</v>
      </c>
    </row>
    <row r="551" spans="1:6" x14ac:dyDescent="0.3">
      <c r="A551" s="6" t="s">
        <v>3454</v>
      </c>
      <c r="B551">
        <v>35.200000000000003</v>
      </c>
      <c r="C551" s="1">
        <v>3.1E-8</v>
      </c>
      <c r="D551">
        <v>1</v>
      </c>
      <c r="E551">
        <v>1</v>
      </c>
      <c r="F551" t="s">
        <v>14</v>
      </c>
    </row>
    <row r="552" spans="1:6" x14ac:dyDescent="0.3">
      <c r="A552" s="6" t="s">
        <v>3455</v>
      </c>
      <c r="B552">
        <v>35.200000000000003</v>
      </c>
      <c r="C552" s="1">
        <v>3.1E-8</v>
      </c>
      <c r="D552">
        <v>1</v>
      </c>
      <c r="E552">
        <v>1</v>
      </c>
      <c r="F552" t="s">
        <v>14</v>
      </c>
    </row>
    <row r="553" spans="1:6" x14ac:dyDescent="0.3">
      <c r="A553" s="6" t="s">
        <v>3456</v>
      </c>
      <c r="B553">
        <v>35.200000000000003</v>
      </c>
      <c r="C553" s="1">
        <v>3.1E-8</v>
      </c>
      <c r="D553">
        <v>1</v>
      </c>
      <c r="E553">
        <v>1</v>
      </c>
      <c r="F553" t="s">
        <v>14</v>
      </c>
    </row>
    <row r="554" spans="1:6" x14ac:dyDescent="0.3">
      <c r="A554" s="6" t="s">
        <v>3457</v>
      </c>
      <c r="B554">
        <v>35.1</v>
      </c>
      <c r="C554" s="1">
        <v>3.2000000000000002E-8</v>
      </c>
      <c r="D554">
        <v>1</v>
      </c>
      <c r="E554">
        <v>1</v>
      </c>
      <c r="F554" t="s">
        <v>14</v>
      </c>
    </row>
    <row r="555" spans="1:6" x14ac:dyDescent="0.3">
      <c r="A555" s="6" t="s">
        <v>3458</v>
      </c>
      <c r="B555">
        <v>35</v>
      </c>
      <c r="C555" s="1">
        <v>3.4E-8</v>
      </c>
      <c r="D555">
        <v>1</v>
      </c>
      <c r="E555">
        <v>1</v>
      </c>
      <c r="F555" t="s">
        <v>14</v>
      </c>
    </row>
    <row r="556" spans="1:6" x14ac:dyDescent="0.3">
      <c r="A556" s="6" t="s">
        <v>3459</v>
      </c>
      <c r="B556">
        <v>35</v>
      </c>
      <c r="C556" s="1">
        <v>3.4E-8</v>
      </c>
      <c r="D556">
        <v>1</v>
      </c>
      <c r="E556">
        <v>1</v>
      </c>
      <c r="F556" t="s">
        <v>14</v>
      </c>
    </row>
    <row r="557" spans="1:6" x14ac:dyDescent="0.3">
      <c r="A557" s="6" t="s">
        <v>3460</v>
      </c>
      <c r="B557">
        <v>35</v>
      </c>
      <c r="C557" s="1">
        <v>3.4E-8</v>
      </c>
      <c r="D557">
        <v>1</v>
      </c>
      <c r="E557">
        <v>1</v>
      </c>
      <c r="F557" t="s">
        <v>14</v>
      </c>
    </row>
    <row r="558" spans="1:6" x14ac:dyDescent="0.3">
      <c r="A558" s="6" t="s">
        <v>3461</v>
      </c>
      <c r="B558">
        <v>35</v>
      </c>
      <c r="C558" s="1">
        <v>3.4E-8</v>
      </c>
      <c r="D558">
        <v>1</v>
      </c>
      <c r="E558">
        <v>1</v>
      </c>
      <c r="F558" t="s">
        <v>14</v>
      </c>
    </row>
    <row r="559" spans="1:6" x14ac:dyDescent="0.3">
      <c r="A559" s="6" t="s">
        <v>3462</v>
      </c>
      <c r="B559">
        <v>35</v>
      </c>
      <c r="C559" s="1">
        <v>3.4E-8</v>
      </c>
      <c r="D559">
        <v>1</v>
      </c>
      <c r="E559">
        <v>1</v>
      </c>
      <c r="F559" t="s">
        <v>14</v>
      </c>
    </row>
    <row r="560" spans="1:6" x14ac:dyDescent="0.3">
      <c r="A560" s="6" t="s">
        <v>3463</v>
      </c>
      <c r="B560">
        <v>35</v>
      </c>
      <c r="C560" s="1">
        <v>3.4E-8</v>
      </c>
      <c r="D560">
        <v>1</v>
      </c>
      <c r="E560">
        <v>1</v>
      </c>
      <c r="F560" t="s">
        <v>14</v>
      </c>
    </row>
    <row r="561" spans="1:6" x14ac:dyDescent="0.3">
      <c r="A561" s="6" t="s">
        <v>3464</v>
      </c>
      <c r="B561">
        <v>35</v>
      </c>
      <c r="C561" s="1">
        <v>3.5000000000000002E-8</v>
      </c>
      <c r="D561">
        <v>1</v>
      </c>
      <c r="E561">
        <v>1</v>
      </c>
      <c r="F561" t="s">
        <v>14</v>
      </c>
    </row>
    <row r="562" spans="1:6" x14ac:dyDescent="0.3">
      <c r="A562" s="6" t="s">
        <v>3465</v>
      </c>
      <c r="B562">
        <v>35</v>
      </c>
      <c r="C562" s="1">
        <v>3.5000000000000002E-8</v>
      </c>
      <c r="D562">
        <v>1</v>
      </c>
      <c r="E562">
        <v>1</v>
      </c>
      <c r="F562" t="s">
        <v>14</v>
      </c>
    </row>
    <row r="563" spans="1:6" x14ac:dyDescent="0.3">
      <c r="A563" s="6" t="s">
        <v>3466</v>
      </c>
      <c r="B563">
        <v>34.9</v>
      </c>
      <c r="C563" s="1">
        <v>3.5999999999999998E-8</v>
      </c>
      <c r="D563">
        <v>1</v>
      </c>
      <c r="E563">
        <v>1</v>
      </c>
      <c r="F563" t="s">
        <v>14</v>
      </c>
    </row>
    <row r="564" spans="1:6" x14ac:dyDescent="0.3">
      <c r="A564" s="6" t="s">
        <v>3467</v>
      </c>
      <c r="B564">
        <v>34.9</v>
      </c>
      <c r="C564" s="1">
        <v>3.8000000000000003E-8</v>
      </c>
      <c r="D564">
        <v>1</v>
      </c>
      <c r="E564">
        <v>1</v>
      </c>
      <c r="F564" t="s">
        <v>14</v>
      </c>
    </row>
    <row r="565" spans="1:6" x14ac:dyDescent="0.3">
      <c r="A565" s="6" t="s">
        <v>3468</v>
      </c>
      <c r="B565">
        <v>34.799999999999997</v>
      </c>
      <c r="C565" s="1">
        <v>3.8999999999999998E-8</v>
      </c>
      <c r="D565">
        <v>1</v>
      </c>
      <c r="E565">
        <v>1</v>
      </c>
      <c r="F565" t="s">
        <v>14</v>
      </c>
    </row>
    <row r="566" spans="1:6" x14ac:dyDescent="0.3">
      <c r="A566" s="6" t="s">
        <v>3469</v>
      </c>
      <c r="B566">
        <v>34.799999999999997</v>
      </c>
      <c r="C566" s="1">
        <v>3.8999999999999998E-8</v>
      </c>
      <c r="D566">
        <v>1</v>
      </c>
      <c r="E566">
        <v>1</v>
      </c>
      <c r="F566" t="s">
        <v>14</v>
      </c>
    </row>
    <row r="567" spans="1:6" x14ac:dyDescent="0.3">
      <c r="A567" s="6" t="s">
        <v>3470</v>
      </c>
      <c r="B567">
        <v>34.799999999999997</v>
      </c>
      <c r="C567" s="1">
        <v>3.8999999999999998E-8</v>
      </c>
      <c r="D567">
        <v>1</v>
      </c>
      <c r="E567">
        <v>1</v>
      </c>
      <c r="F567" t="s">
        <v>14</v>
      </c>
    </row>
    <row r="568" spans="1:6" x14ac:dyDescent="0.3">
      <c r="A568" s="6" t="s">
        <v>3471</v>
      </c>
      <c r="B568">
        <v>34.799999999999997</v>
      </c>
      <c r="C568" s="1">
        <v>4.0000000000000001E-8</v>
      </c>
      <c r="D568">
        <v>1</v>
      </c>
      <c r="E568">
        <v>1</v>
      </c>
      <c r="F568" t="s">
        <v>14</v>
      </c>
    </row>
    <row r="569" spans="1:6" x14ac:dyDescent="0.3">
      <c r="A569" s="6" t="s">
        <v>3472</v>
      </c>
      <c r="B569">
        <v>34.799999999999997</v>
      </c>
      <c r="C569" s="1">
        <v>4.0000000000000001E-8</v>
      </c>
      <c r="D569">
        <v>1</v>
      </c>
      <c r="E569">
        <v>1</v>
      </c>
      <c r="F569" t="s">
        <v>14</v>
      </c>
    </row>
    <row r="570" spans="1:6" x14ac:dyDescent="0.3">
      <c r="A570" s="6" t="s">
        <v>3473</v>
      </c>
      <c r="B570">
        <v>34.799999999999997</v>
      </c>
      <c r="C570" s="1">
        <v>4.0000000000000001E-8</v>
      </c>
      <c r="D570">
        <v>1</v>
      </c>
      <c r="E570">
        <v>1</v>
      </c>
      <c r="F570" t="s">
        <v>14</v>
      </c>
    </row>
    <row r="571" spans="1:6" x14ac:dyDescent="0.3">
      <c r="A571" s="6" t="s">
        <v>3474</v>
      </c>
      <c r="B571">
        <v>34.799999999999997</v>
      </c>
      <c r="C571" s="1">
        <v>4.0000000000000001E-8</v>
      </c>
      <c r="D571">
        <v>1</v>
      </c>
      <c r="E571">
        <v>1</v>
      </c>
      <c r="F571" t="s">
        <v>14</v>
      </c>
    </row>
    <row r="572" spans="1:6" x14ac:dyDescent="0.3">
      <c r="A572" s="6" t="s">
        <v>3475</v>
      </c>
      <c r="B572">
        <v>34.799999999999997</v>
      </c>
      <c r="C572" s="1">
        <v>4.0000000000000001E-8</v>
      </c>
      <c r="D572">
        <v>1</v>
      </c>
      <c r="E572">
        <v>1</v>
      </c>
      <c r="F572" t="s">
        <v>14</v>
      </c>
    </row>
    <row r="573" spans="1:6" x14ac:dyDescent="0.3">
      <c r="A573" s="6" t="s">
        <v>3476</v>
      </c>
      <c r="B573">
        <v>34.799999999999997</v>
      </c>
      <c r="C573" s="1">
        <v>4.0000000000000001E-8</v>
      </c>
      <c r="D573">
        <v>1</v>
      </c>
      <c r="E573">
        <v>1</v>
      </c>
      <c r="F573" t="s">
        <v>14</v>
      </c>
    </row>
    <row r="574" spans="1:6" x14ac:dyDescent="0.3">
      <c r="A574" s="6" t="s">
        <v>3477</v>
      </c>
      <c r="B574">
        <v>34.799999999999997</v>
      </c>
      <c r="C574" s="1">
        <v>4.1000000000000003E-8</v>
      </c>
      <c r="D574">
        <v>1</v>
      </c>
      <c r="E574">
        <v>1</v>
      </c>
      <c r="F574" t="s">
        <v>14</v>
      </c>
    </row>
    <row r="575" spans="1:6" x14ac:dyDescent="0.3">
      <c r="A575" s="6" t="s">
        <v>3478</v>
      </c>
      <c r="B575">
        <v>34.700000000000003</v>
      </c>
      <c r="C575" s="1">
        <v>4.1999999999999999E-8</v>
      </c>
      <c r="D575">
        <v>1</v>
      </c>
      <c r="E575">
        <v>1</v>
      </c>
      <c r="F575" t="s">
        <v>14</v>
      </c>
    </row>
    <row r="576" spans="1:6" x14ac:dyDescent="0.3">
      <c r="A576" s="6" t="s">
        <v>3479</v>
      </c>
      <c r="B576">
        <v>34.700000000000003</v>
      </c>
      <c r="C576" s="1">
        <v>4.1999999999999999E-8</v>
      </c>
      <c r="D576">
        <v>1</v>
      </c>
      <c r="E576">
        <v>1</v>
      </c>
      <c r="F576" t="s">
        <v>14</v>
      </c>
    </row>
    <row r="577" spans="1:6" x14ac:dyDescent="0.3">
      <c r="A577" s="6" t="s">
        <v>3480</v>
      </c>
      <c r="B577">
        <v>34.700000000000003</v>
      </c>
      <c r="C577" s="1">
        <v>4.1999999999999999E-8</v>
      </c>
      <c r="D577">
        <v>1</v>
      </c>
      <c r="E577">
        <v>1</v>
      </c>
      <c r="F577" t="s">
        <v>14</v>
      </c>
    </row>
    <row r="578" spans="1:6" x14ac:dyDescent="0.3">
      <c r="A578" s="6" t="s">
        <v>3481</v>
      </c>
      <c r="B578">
        <v>34.700000000000003</v>
      </c>
      <c r="C578" s="1">
        <v>4.1999999999999999E-8</v>
      </c>
      <c r="D578">
        <v>1</v>
      </c>
      <c r="E578">
        <v>1</v>
      </c>
      <c r="F578" t="s">
        <v>14</v>
      </c>
    </row>
    <row r="579" spans="1:6" x14ac:dyDescent="0.3">
      <c r="A579" s="6" t="s">
        <v>3482</v>
      </c>
      <c r="B579">
        <v>34.700000000000003</v>
      </c>
      <c r="C579" s="1">
        <v>4.1999999999999999E-8</v>
      </c>
      <c r="D579">
        <v>1</v>
      </c>
      <c r="E579">
        <v>1</v>
      </c>
      <c r="F579" t="s">
        <v>14</v>
      </c>
    </row>
    <row r="580" spans="1:6" x14ac:dyDescent="0.3">
      <c r="A580" s="6" t="s">
        <v>3483</v>
      </c>
      <c r="B580">
        <v>34.700000000000003</v>
      </c>
      <c r="C580" s="1">
        <v>4.1999999999999999E-8</v>
      </c>
      <c r="D580">
        <v>1</v>
      </c>
      <c r="E580">
        <v>1</v>
      </c>
      <c r="F580" t="s">
        <v>14</v>
      </c>
    </row>
    <row r="581" spans="1:6" x14ac:dyDescent="0.3">
      <c r="A581" s="6" t="s">
        <v>3484</v>
      </c>
      <c r="B581">
        <v>34.700000000000003</v>
      </c>
      <c r="C581" s="1">
        <v>4.1999999999999999E-8</v>
      </c>
      <c r="D581">
        <v>1</v>
      </c>
      <c r="E581">
        <v>1</v>
      </c>
      <c r="F581" t="s">
        <v>14</v>
      </c>
    </row>
    <row r="582" spans="1:6" x14ac:dyDescent="0.3">
      <c r="A582" s="6" t="s">
        <v>3485</v>
      </c>
      <c r="B582">
        <v>34.700000000000003</v>
      </c>
      <c r="C582" s="1">
        <v>4.1999999999999999E-8</v>
      </c>
      <c r="D582">
        <v>1</v>
      </c>
      <c r="E582">
        <v>1</v>
      </c>
      <c r="F582" t="s">
        <v>14</v>
      </c>
    </row>
    <row r="583" spans="1:6" x14ac:dyDescent="0.3">
      <c r="A583" s="6" t="s">
        <v>3486</v>
      </c>
      <c r="B583">
        <v>34.700000000000003</v>
      </c>
      <c r="C583" s="1">
        <v>4.1999999999999999E-8</v>
      </c>
      <c r="D583">
        <v>1</v>
      </c>
      <c r="E583">
        <v>1</v>
      </c>
      <c r="F583" t="s">
        <v>14</v>
      </c>
    </row>
    <row r="584" spans="1:6" x14ac:dyDescent="0.3">
      <c r="A584" s="6" t="s">
        <v>3487</v>
      </c>
      <c r="B584">
        <v>34.700000000000003</v>
      </c>
      <c r="C584" s="1">
        <v>4.1999999999999999E-8</v>
      </c>
      <c r="D584">
        <v>1</v>
      </c>
      <c r="E584">
        <v>1</v>
      </c>
      <c r="F584" t="s">
        <v>14</v>
      </c>
    </row>
    <row r="585" spans="1:6" x14ac:dyDescent="0.3">
      <c r="A585" s="6" t="s">
        <v>3488</v>
      </c>
      <c r="B585">
        <v>34.700000000000003</v>
      </c>
      <c r="C585" s="1">
        <v>4.1999999999999999E-8</v>
      </c>
      <c r="D585">
        <v>1</v>
      </c>
      <c r="E585">
        <v>1</v>
      </c>
      <c r="F585" t="s">
        <v>14</v>
      </c>
    </row>
    <row r="586" spans="1:6" x14ac:dyDescent="0.3">
      <c r="A586" s="6" t="s">
        <v>3489</v>
      </c>
      <c r="B586">
        <v>34.700000000000003</v>
      </c>
      <c r="C586" s="1">
        <v>4.1999999999999999E-8</v>
      </c>
      <c r="D586">
        <v>1</v>
      </c>
      <c r="E586">
        <v>1</v>
      </c>
      <c r="F586" t="s">
        <v>14</v>
      </c>
    </row>
    <row r="587" spans="1:6" x14ac:dyDescent="0.3">
      <c r="A587" s="6" t="s">
        <v>3490</v>
      </c>
      <c r="B587">
        <v>34.700000000000003</v>
      </c>
      <c r="C587" s="1">
        <v>4.1999999999999999E-8</v>
      </c>
      <c r="D587">
        <v>1</v>
      </c>
      <c r="E587">
        <v>1</v>
      </c>
      <c r="F587" t="s">
        <v>14</v>
      </c>
    </row>
    <row r="588" spans="1:6" x14ac:dyDescent="0.3">
      <c r="A588" s="6" t="s">
        <v>3491</v>
      </c>
      <c r="B588">
        <v>34.700000000000003</v>
      </c>
      <c r="C588" s="1">
        <v>4.1999999999999999E-8</v>
      </c>
      <c r="D588">
        <v>1</v>
      </c>
      <c r="E588">
        <v>1</v>
      </c>
      <c r="F588" t="s">
        <v>14</v>
      </c>
    </row>
    <row r="589" spans="1:6" x14ac:dyDescent="0.3">
      <c r="A589" s="6" t="s">
        <v>3492</v>
      </c>
      <c r="B589">
        <v>34.700000000000003</v>
      </c>
      <c r="C589" s="1">
        <v>4.1999999999999999E-8</v>
      </c>
      <c r="D589">
        <v>1</v>
      </c>
      <c r="E589">
        <v>1</v>
      </c>
      <c r="F589" t="s">
        <v>14</v>
      </c>
    </row>
    <row r="590" spans="1:6" x14ac:dyDescent="0.3">
      <c r="A590" s="6" t="s">
        <v>3493</v>
      </c>
      <c r="B590">
        <v>34.700000000000003</v>
      </c>
      <c r="C590" s="1">
        <v>4.1999999999999999E-8</v>
      </c>
      <c r="D590">
        <v>1</v>
      </c>
      <c r="E590">
        <v>1</v>
      </c>
      <c r="F590" t="s">
        <v>14</v>
      </c>
    </row>
    <row r="591" spans="1:6" x14ac:dyDescent="0.3">
      <c r="A591" s="6" t="s">
        <v>3494</v>
      </c>
      <c r="B591">
        <v>34.700000000000003</v>
      </c>
      <c r="C591" s="1">
        <v>4.1999999999999999E-8</v>
      </c>
      <c r="D591">
        <v>1</v>
      </c>
      <c r="E591">
        <v>1</v>
      </c>
      <c r="F591" t="s">
        <v>14</v>
      </c>
    </row>
    <row r="592" spans="1:6" x14ac:dyDescent="0.3">
      <c r="A592" s="6" t="s">
        <v>3495</v>
      </c>
      <c r="B592">
        <v>34.700000000000003</v>
      </c>
      <c r="C592" s="1">
        <v>4.1999999999999999E-8</v>
      </c>
      <c r="D592">
        <v>1</v>
      </c>
      <c r="E592">
        <v>1</v>
      </c>
      <c r="F592" t="s">
        <v>14</v>
      </c>
    </row>
    <row r="593" spans="1:6" x14ac:dyDescent="0.3">
      <c r="A593" s="6" t="s">
        <v>3496</v>
      </c>
      <c r="B593">
        <v>34.700000000000003</v>
      </c>
      <c r="C593" s="1">
        <v>4.1999999999999999E-8</v>
      </c>
      <c r="D593">
        <v>1</v>
      </c>
      <c r="E593">
        <v>1</v>
      </c>
      <c r="F593" t="s">
        <v>14</v>
      </c>
    </row>
    <row r="594" spans="1:6" x14ac:dyDescent="0.3">
      <c r="A594" s="6" t="s">
        <v>3497</v>
      </c>
      <c r="B594">
        <v>34.700000000000003</v>
      </c>
      <c r="C594" s="1">
        <v>4.3000000000000001E-8</v>
      </c>
      <c r="D594">
        <v>1</v>
      </c>
      <c r="E594">
        <v>1</v>
      </c>
      <c r="F594" t="s">
        <v>14</v>
      </c>
    </row>
    <row r="595" spans="1:6" x14ac:dyDescent="0.3">
      <c r="A595" s="6" t="s">
        <v>3498</v>
      </c>
      <c r="B595">
        <v>34.700000000000003</v>
      </c>
      <c r="C595" s="1">
        <v>4.3000000000000001E-8</v>
      </c>
      <c r="D595">
        <v>1</v>
      </c>
      <c r="E595">
        <v>1</v>
      </c>
      <c r="F595" t="s">
        <v>14</v>
      </c>
    </row>
    <row r="596" spans="1:6" x14ac:dyDescent="0.3">
      <c r="A596" s="6" t="s">
        <v>3499</v>
      </c>
      <c r="B596">
        <v>34.6</v>
      </c>
      <c r="C596" s="1">
        <v>4.4999999999999999E-8</v>
      </c>
      <c r="D596">
        <v>1</v>
      </c>
      <c r="E596">
        <v>1</v>
      </c>
      <c r="F596" t="s">
        <v>14</v>
      </c>
    </row>
    <row r="597" spans="1:6" x14ac:dyDescent="0.3">
      <c r="A597" s="6" t="s">
        <v>3500</v>
      </c>
      <c r="B597">
        <v>34.6</v>
      </c>
      <c r="C597" s="1">
        <v>4.6000000000000002E-8</v>
      </c>
      <c r="D597">
        <v>1</v>
      </c>
      <c r="E597">
        <v>1</v>
      </c>
      <c r="F597" t="s">
        <v>14</v>
      </c>
    </row>
    <row r="598" spans="1:6" x14ac:dyDescent="0.3">
      <c r="A598" s="6" t="s">
        <v>3501</v>
      </c>
      <c r="B598">
        <v>34.6</v>
      </c>
      <c r="C598" s="1">
        <v>4.6000000000000002E-8</v>
      </c>
      <c r="D598">
        <v>1</v>
      </c>
      <c r="E598">
        <v>1</v>
      </c>
      <c r="F598" t="s">
        <v>14</v>
      </c>
    </row>
    <row r="599" spans="1:6" x14ac:dyDescent="0.3">
      <c r="A599" s="6" t="s">
        <v>3502</v>
      </c>
      <c r="B599">
        <v>34.6</v>
      </c>
      <c r="C599" s="1">
        <v>4.6000000000000002E-8</v>
      </c>
      <c r="D599">
        <v>1</v>
      </c>
      <c r="E599">
        <v>1</v>
      </c>
      <c r="F599" t="s">
        <v>14</v>
      </c>
    </row>
    <row r="600" spans="1:6" x14ac:dyDescent="0.3">
      <c r="A600" s="6" t="s">
        <v>3503</v>
      </c>
      <c r="B600">
        <v>34.6</v>
      </c>
      <c r="C600" s="1">
        <v>4.6000000000000002E-8</v>
      </c>
      <c r="D600">
        <v>1</v>
      </c>
      <c r="E600">
        <v>1</v>
      </c>
      <c r="F600" t="s">
        <v>14</v>
      </c>
    </row>
    <row r="601" spans="1:6" x14ac:dyDescent="0.3">
      <c r="A601" s="6" t="s">
        <v>3504</v>
      </c>
      <c r="B601">
        <v>34.6</v>
      </c>
      <c r="C601" s="1">
        <v>4.6000000000000002E-8</v>
      </c>
      <c r="D601">
        <v>1</v>
      </c>
      <c r="E601">
        <v>1</v>
      </c>
      <c r="F601" t="s">
        <v>14</v>
      </c>
    </row>
    <row r="602" spans="1:6" x14ac:dyDescent="0.3">
      <c r="A602" s="6" t="s">
        <v>3505</v>
      </c>
      <c r="B602">
        <v>34.5</v>
      </c>
      <c r="C602" s="1">
        <v>4.9999999999999998E-8</v>
      </c>
      <c r="D602">
        <v>1</v>
      </c>
      <c r="E602">
        <v>1</v>
      </c>
      <c r="F602" t="s">
        <v>14</v>
      </c>
    </row>
    <row r="603" spans="1:6" x14ac:dyDescent="0.3">
      <c r="A603" s="6" t="s">
        <v>3506</v>
      </c>
      <c r="B603">
        <v>34.5</v>
      </c>
      <c r="C603" s="1">
        <v>4.9999999999999998E-8</v>
      </c>
      <c r="D603">
        <v>1</v>
      </c>
      <c r="E603">
        <v>1</v>
      </c>
      <c r="F603" t="s">
        <v>14</v>
      </c>
    </row>
    <row r="604" spans="1:6" x14ac:dyDescent="0.3">
      <c r="A604" s="6" t="s">
        <v>3507</v>
      </c>
      <c r="B604">
        <v>34.5</v>
      </c>
      <c r="C604" s="1">
        <v>4.9999999999999998E-8</v>
      </c>
      <c r="D604">
        <v>1</v>
      </c>
      <c r="E604">
        <v>1</v>
      </c>
      <c r="F604" t="s">
        <v>14</v>
      </c>
    </row>
    <row r="605" spans="1:6" x14ac:dyDescent="0.3">
      <c r="A605" s="6" t="s">
        <v>3508</v>
      </c>
      <c r="B605">
        <v>34.5</v>
      </c>
      <c r="C605" s="1">
        <v>4.9999999999999998E-8</v>
      </c>
      <c r="D605">
        <v>1</v>
      </c>
      <c r="E605">
        <v>1</v>
      </c>
      <c r="F605" t="s">
        <v>14</v>
      </c>
    </row>
    <row r="606" spans="1:6" x14ac:dyDescent="0.3">
      <c r="A606" s="6" t="s">
        <v>3509</v>
      </c>
      <c r="B606">
        <v>34.5</v>
      </c>
      <c r="C606" s="1">
        <v>4.9999999999999998E-8</v>
      </c>
      <c r="D606">
        <v>1</v>
      </c>
      <c r="E606">
        <v>1</v>
      </c>
      <c r="F606" t="s">
        <v>14</v>
      </c>
    </row>
    <row r="607" spans="1:6" x14ac:dyDescent="0.3">
      <c r="A607" s="6" t="s">
        <v>3510</v>
      </c>
      <c r="B607">
        <v>34.4</v>
      </c>
      <c r="C607" s="1">
        <v>5.2000000000000002E-8</v>
      </c>
      <c r="D607">
        <v>1</v>
      </c>
      <c r="E607">
        <v>1</v>
      </c>
      <c r="F607" t="s">
        <v>14</v>
      </c>
    </row>
    <row r="608" spans="1:6" x14ac:dyDescent="0.3">
      <c r="A608" s="6" t="s">
        <v>3511</v>
      </c>
      <c r="B608">
        <v>34.4</v>
      </c>
      <c r="C608" s="1">
        <v>5.2000000000000002E-8</v>
      </c>
      <c r="D608">
        <v>1</v>
      </c>
      <c r="E608">
        <v>1</v>
      </c>
      <c r="F608" t="s">
        <v>14</v>
      </c>
    </row>
    <row r="609" spans="1:6" x14ac:dyDescent="0.3">
      <c r="A609" s="6" t="s">
        <v>3512</v>
      </c>
      <c r="B609">
        <v>34.4</v>
      </c>
      <c r="C609" s="1">
        <v>5.2000000000000002E-8</v>
      </c>
      <c r="D609">
        <v>1</v>
      </c>
      <c r="E609">
        <v>1</v>
      </c>
      <c r="F609" t="s">
        <v>14</v>
      </c>
    </row>
    <row r="610" spans="1:6" x14ac:dyDescent="0.3">
      <c r="A610" s="6" t="s">
        <v>3513</v>
      </c>
      <c r="B610">
        <v>34.4</v>
      </c>
      <c r="C610" s="1">
        <v>5.2000000000000002E-8</v>
      </c>
      <c r="D610">
        <v>1</v>
      </c>
      <c r="E610">
        <v>1</v>
      </c>
      <c r="F610" t="s">
        <v>14</v>
      </c>
    </row>
    <row r="611" spans="1:6" x14ac:dyDescent="0.3">
      <c r="A611" s="6" t="s">
        <v>3514</v>
      </c>
      <c r="B611">
        <v>34.4</v>
      </c>
      <c r="C611" s="1">
        <v>5.4E-8</v>
      </c>
      <c r="D611">
        <v>1</v>
      </c>
      <c r="E611">
        <v>1</v>
      </c>
      <c r="F611" t="s">
        <v>14</v>
      </c>
    </row>
    <row r="612" spans="1:6" x14ac:dyDescent="0.3">
      <c r="A612" s="6" t="s">
        <v>3515</v>
      </c>
      <c r="B612">
        <v>34.4</v>
      </c>
      <c r="C612" s="1">
        <v>5.4E-8</v>
      </c>
      <c r="D612">
        <v>1</v>
      </c>
      <c r="E612">
        <v>1</v>
      </c>
      <c r="F612" t="s">
        <v>14</v>
      </c>
    </row>
    <row r="613" spans="1:6" x14ac:dyDescent="0.3">
      <c r="A613" s="6" t="s">
        <v>3516</v>
      </c>
      <c r="B613">
        <v>34.4</v>
      </c>
      <c r="C613" s="1">
        <v>5.4E-8</v>
      </c>
      <c r="D613">
        <v>1</v>
      </c>
      <c r="E613">
        <v>1</v>
      </c>
      <c r="F613" t="s">
        <v>14</v>
      </c>
    </row>
    <row r="614" spans="1:6" x14ac:dyDescent="0.3">
      <c r="A614" s="6" t="s">
        <v>3517</v>
      </c>
      <c r="B614">
        <v>34.299999999999997</v>
      </c>
      <c r="C614" s="1">
        <v>5.5000000000000003E-8</v>
      </c>
      <c r="D614">
        <v>1</v>
      </c>
      <c r="E614">
        <v>1</v>
      </c>
      <c r="F614" t="s">
        <v>14</v>
      </c>
    </row>
    <row r="615" spans="1:6" x14ac:dyDescent="0.3">
      <c r="A615" s="6" t="s">
        <v>3518</v>
      </c>
      <c r="B615">
        <v>34.299999999999997</v>
      </c>
      <c r="C615" s="1">
        <v>5.5000000000000003E-8</v>
      </c>
      <c r="D615">
        <v>1</v>
      </c>
      <c r="E615">
        <v>1</v>
      </c>
      <c r="F615" t="s">
        <v>14</v>
      </c>
    </row>
    <row r="616" spans="1:6" x14ac:dyDescent="0.3">
      <c r="A616" s="6" t="s">
        <v>3519</v>
      </c>
      <c r="B616">
        <v>34.299999999999997</v>
      </c>
      <c r="C616" s="1">
        <v>5.7000000000000001E-8</v>
      </c>
      <c r="D616">
        <v>1</v>
      </c>
      <c r="E616">
        <v>1</v>
      </c>
      <c r="F616" t="s">
        <v>14</v>
      </c>
    </row>
    <row r="617" spans="1:6" x14ac:dyDescent="0.3">
      <c r="A617" s="6" t="s">
        <v>3520</v>
      </c>
      <c r="B617">
        <v>34.200000000000003</v>
      </c>
      <c r="C617" s="1">
        <v>5.8000000000000003E-8</v>
      </c>
      <c r="D617">
        <v>1</v>
      </c>
      <c r="E617">
        <v>1</v>
      </c>
      <c r="F617" t="s">
        <v>14</v>
      </c>
    </row>
    <row r="618" spans="1:6" x14ac:dyDescent="0.3">
      <c r="A618" s="6" t="s">
        <v>3521</v>
      </c>
      <c r="B618">
        <v>34.200000000000003</v>
      </c>
      <c r="C618" s="1">
        <v>5.8999999999999999E-8</v>
      </c>
      <c r="D618">
        <v>1</v>
      </c>
      <c r="E618">
        <v>1</v>
      </c>
      <c r="F618" t="s">
        <v>14</v>
      </c>
    </row>
    <row r="619" spans="1:6" x14ac:dyDescent="0.3">
      <c r="A619" s="6" t="s">
        <v>3522</v>
      </c>
      <c r="B619">
        <v>34.200000000000003</v>
      </c>
      <c r="C619" s="1">
        <v>5.8999999999999999E-8</v>
      </c>
      <c r="D619">
        <v>1</v>
      </c>
      <c r="E619">
        <v>1</v>
      </c>
      <c r="F619" t="s">
        <v>14</v>
      </c>
    </row>
    <row r="620" spans="1:6" x14ac:dyDescent="0.3">
      <c r="A620" s="6" t="s">
        <v>3523</v>
      </c>
      <c r="B620">
        <v>34.200000000000003</v>
      </c>
      <c r="C620" s="1">
        <v>5.8999999999999999E-8</v>
      </c>
      <c r="D620">
        <v>1</v>
      </c>
      <c r="E620">
        <v>1</v>
      </c>
      <c r="F620" t="s">
        <v>14</v>
      </c>
    </row>
    <row r="621" spans="1:6" x14ac:dyDescent="0.3">
      <c r="A621" s="6" t="s">
        <v>3524</v>
      </c>
      <c r="B621">
        <v>34.200000000000003</v>
      </c>
      <c r="C621" s="1">
        <v>5.8999999999999999E-8</v>
      </c>
      <c r="D621">
        <v>1</v>
      </c>
      <c r="E621">
        <v>1</v>
      </c>
      <c r="F621" t="s">
        <v>14</v>
      </c>
    </row>
    <row r="622" spans="1:6" x14ac:dyDescent="0.3">
      <c r="A622" s="6" t="s">
        <v>3525</v>
      </c>
      <c r="B622">
        <v>34.200000000000003</v>
      </c>
      <c r="C622" s="1">
        <v>5.8999999999999999E-8</v>
      </c>
      <c r="D622">
        <v>1</v>
      </c>
      <c r="E622">
        <v>1</v>
      </c>
      <c r="F622" t="s">
        <v>14</v>
      </c>
    </row>
    <row r="623" spans="1:6" x14ac:dyDescent="0.3">
      <c r="A623" s="6" t="s">
        <v>3526</v>
      </c>
      <c r="B623">
        <v>34.200000000000003</v>
      </c>
      <c r="C623" s="1">
        <v>5.8999999999999999E-8</v>
      </c>
      <c r="D623">
        <v>1</v>
      </c>
      <c r="E623">
        <v>1</v>
      </c>
      <c r="F623" t="s">
        <v>14</v>
      </c>
    </row>
    <row r="624" spans="1:6" x14ac:dyDescent="0.3">
      <c r="A624" s="6" t="s">
        <v>3527</v>
      </c>
      <c r="B624">
        <v>34.200000000000003</v>
      </c>
      <c r="C624" s="1">
        <v>5.8999999999999999E-8</v>
      </c>
      <c r="D624">
        <v>1</v>
      </c>
      <c r="E624">
        <v>1</v>
      </c>
      <c r="F624" t="s">
        <v>14</v>
      </c>
    </row>
    <row r="625" spans="1:6" x14ac:dyDescent="0.3">
      <c r="A625" s="6" t="s">
        <v>3528</v>
      </c>
      <c r="B625">
        <v>34.200000000000003</v>
      </c>
      <c r="C625" s="1">
        <v>5.8999999999999999E-8</v>
      </c>
      <c r="D625">
        <v>1</v>
      </c>
      <c r="E625">
        <v>1</v>
      </c>
      <c r="F625" t="s">
        <v>14</v>
      </c>
    </row>
    <row r="626" spans="1:6" x14ac:dyDescent="0.3">
      <c r="A626" s="6" t="s">
        <v>3529</v>
      </c>
      <c r="B626">
        <v>34.200000000000003</v>
      </c>
      <c r="C626" s="1">
        <v>5.8999999999999999E-8</v>
      </c>
      <c r="D626">
        <v>1</v>
      </c>
      <c r="E626">
        <v>1</v>
      </c>
      <c r="F626" t="s">
        <v>14</v>
      </c>
    </row>
    <row r="627" spans="1:6" x14ac:dyDescent="0.3">
      <c r="A627" s="6" t="s">
        <v>3530</v>
      </c>
      <c r="B627">
        <v>34.200000000000003</v>
      </c>
      <c r="C627" s="1">
        <v>5.8999999999999999E-8</v>
      </c>
      <c r="D627">
        <v>1</v>
      </c>
      <c r="E627">
        <v>1</v>
      </c>
      <c r="F627" t="s">
        <v>14</v>
      </c>
    </row>
    <row r="628" spans="1:6" x14ac:dyDescent="0.3">
      <c r="A628" s="6" t="s">
        <v>3531</v>
      </c>
      <c r="B628">
        <v>34.200000000000003</v>
      </c>
      <c r="C628" s="1">
        <v>5.8999999999999999E-8</v>
      </c>
      <c r="D628">
        <v>1</v>
      </c>
      <c r="E628">
        <v>1</v>
      </c>
      <c r="F628" t="s">
        <v>14</v>
      </c>
    </row>
    <row r="629" spans="1:6" x14ac:dyDescent="0.3">
      <c r="A629" s="6" t="s">
        <v>3532</v>
      </c>
      <c r="B629">
        <v>34.200000000000003</v>
      </c>
      <c r="C629" s="1">
        <v>5.8999999999999999E-8</v>
      </c>
      <c r="D629">
        <v>1</v>
      </c>
      <c r="E629">
        <v>1</v>
      </c>
      <c r="F629" t="s">
        <v>14</v>
      </c>
    </row>
    <row r="630" spans="1:6" x14ac:dyDescent="0.3">
      <c r="A630" s="6" t="s">
        <v>3533</v>
      </c>
      <c r="B630">
        <v>34.200000000000003</v>
      </c>
      <c r="C630" s="1">
        <v>5.8999999999999999E-8</v>
      </c>
      <c r="D630">
        <v>1</v>
      </c>
      <c r="E630">
        <v>1</v>
      </c>
      <c r="F630" t="s">
        <v>14</v>
      </c>
    </row>
    <row r="631" spans="1:6" x14ac:dyDescent="0.3">
      <c r="A631" s="6" t="s">
        <v>3534</v>
      </c>
      <c r="B631">
        <v>34.200000000000003</v>
      </c>
      <c r="C631" s="1">
        <v>5.8999999999999999E-8</v>
      </c>
      <c r="D631">
        <v>1</v>
      </c>
      <c r="E631">
        <v>1</v>
      </c>
      <c r="F631" t="s">
        <v>14</v>
      </c>
    </row>
    <row r="632" spans="1:6" x14ac:dyDescent="0.3">
      <c r="A632" s="6" t="s">
        <v>3535</v>
      </c>
      <c r="B632">
        <v>34.200000000000003</v>
      </c>
      <c r="C632" s="1">
        <v>5.8999999999999999E-8</v>
      </c>
      <c r="D632">
        <v>1</v>
      </c>
      <c r="E632">
        <v>1</v>
      </c>
      <c r="F632" t="s">
        <v>14</v>
      </c>
    </row>
    <row r="633" spans="1:6" x14ac:dyDescent="0.3">
      <c r="A633" s="6" t="s">
        <v>3536</v>
      </c>
      <c r="B633">
        <v>34.200000000000003</v>
      </c>
      <c r="C633" s="1">
        <v>5.8999999999999999E-8</v>
      </c>
      <c r="D633">
        <v>1</v>
      </c>
      <c r="E633">
        <v>1</v>
      </c>
      <c r="F633" t="s">
        <v>14</v>
      </c>
    </row>
    <row r="634" spans="1:6" x14ac:dyDescent="0.3">
      <c r="A634" s="6" t="s">
        <v>3537</v>
      </c>
      <c r="B634">
        <v>34.200000000000003</v>
      </c>
      <c r="C634" s="1">
        <v>5.8999999999999999E-8</v>
      </c>
      <c r="D634">
        <v>1</v>
      </c>
      <c r="E634">
        <v>1</v>
      </c>
      <c r="F634" t="s">
        <v>14</v>
      </c>
    </row>
    <row r="635" spans="1:6" x14ac:dyDescent="0.3">
      <c r="A635" s="6" t="s">
        <v>3538</v>
      </c>
      <c r="B635">
        <v>34.200000000000003</v>
      </c>
      <c r="C635" s="1">
        <v>5.8999999999999999E-8</v>
      </c>
      <c r="D635">
        <v>1</v>
      </c>
      <c r="E635">
        <v>1</v>
      </c>
      <c r="F635" t="s">
        <v>14</v>
      </c>
    </row>
    <row r="636" spans="1:6" x14ac:dyDescent="0.3">
      <c r="A636" s="6" t="s">
        <v>3539</v>
      </c>
      <c r="B636">
        <v>34.200000000000003</v>
      </c>
      <c r="C636" s="1">
        <v>5.8999999999999999E-8</v>
      </c>
      <c r="D636">
        <v>1</v>
      </c>
      <c r="E636">
        <v>1</v>
      </c>
      <c r="F636" t="s">
        <v>14</v>
      </c>
    </row>
    <row r="637" spans="1:6" x14ac:dyDescent="0.3">
      <c r="A637" s="6" t="s">
        <v>3540</v>
      </c>
      <c r="B637">
        <v>34.200000000000003</v>
      </c>
      <c r="C637" s="1">
        <v>5.8999999999999999E-8</v>
      </c>
      <c r="D637">
        <v>1</v>
      </c>
      <c r="E637">
        <v>1</v>
      </c>
      <c r="F637" t="s">
        <v>14</v>
      </c>
    </row>
    <row r="638" spans="1:6" x14ac:dyDescent="0.3">
      <c r="A638" s="6" t="s">
        <v>3541</v>
      </c>
      <c r="B638">
        <v>34.200000000000003</v>
      </c>
      <c r="C638" s="1">
        <v>5.8999999999999999E-8</v>
      </c>
      <c r="D638">
        <v>1</v>
      </c>
      <c r="E638">
        <v>1</v>
      </c>
      <c r="F638" t="s">
        <v>14</v>
      </c>
    </row>
    <row r="639" spans="1:6" x14ac:dyDescent="0.3">
      <c r="A639" s="6" t="s">
        <v>3542</v>
      </c>
      <c r="B639">
        <v>34.200000000000003</v>
      </c>
      <c r="C639" s="1">
        <v>5.8999999999999999E-8</v>
      </c>
      <c r="D639">
        <v>1</v>
      </c>
      <c r="E639">
        <v>1</v>
      </c>
      <c r="F639" t="s">
        <v>14</v>
      </c>
    </row>
    <row r="640" spans="1:6" x14ac:dyDescent="0.3">
      <c r="A640" s="6" t="s">
        <v>3543</v>
      </c>
      <c r="B640">
        <v>34.200000000000003</v>
      </c>
      <c r="C640" s="1">
        <v>5.9999999999999995E-8</v>
      </c>
      <c r="D640">
        <v>1</v>
      </c>
      <c r="E640">
        <v>1</v>
      </c>
      <c r="F640" t="s">
        <v>14</v>
      </c>
    </row>
    <row r="641" spans="1:6" x14ac:dyDescent="0.3">
      <c r="A641" s="6" t="s">
        <v>3544</v>
      </c>
      <c r="B641">
        <v>34.200000000000003</v>
      </c>
      <c r="C641" s="1">
        <v>5.9999999999999995E-8</v>
      </c>
      <c r="D641">
        <v>1</v>
      </c>
      <c r="E641">
        <v>1</v>
      </c>
      <c r="F641" t="s">
        <v>14</v>
      </c>
    </row>
    <row r="642" spans="1:6" x14ac:dyDescent="0.3">
      <c r="A642" s="6" t="s">
        <v>3545</v>
      </c>
      <c r="B642">
        <v>34.200000000000003</v>
      </c>
      <c r="C642" s="1">
        <v>5.9999999999999995E-8</v>
      </c>
      <c r="D642">
        <v>1</v>
      </c>
      <c r="E642">
        <v>1</v>
      </c>
      <c r="F642" t="s">
        <v>14</v>
      </c>
    </row>
    <row r="643" spans="1:6" x14ac:dyDescent="0.3">
      <c r="A643" s="6" t="s">
        <v>3546</v>
      </c>
      <c r="B643">
        <v>34.200000000000003</v>
      </c>
      <c r="C643" s="1">
        <v>5.9999999999999995E-8</v>
      </c>
      <c r="D643">
        <v>1</v>
      </c>
      <c r="E643">
        <v>1</v>
      </c>
      <c r="F643" t="s">
        <v>14</v>
      </c>
    </row>
    <row r="644" spans="1:6" x14ac:dyDescent="0.3">
      <c r="A644" s="6" t="s">
        <v>3547</v>
      </c>
      <c r="B644">
        <v>34.200000000000003</v>
      </c>
      <c r="C644" s="1">
        <v>5.9999999999999995E-8</v>
      </c>
      <c r="D644">
        <v>1</v>
      </c>
      <c r="E644">
        <v>1</v>
      </c>
      <c r="F644" t="s">
        <v>14</v>
      </c>
    </row>
    <row r="645" spans="1:6" x14ac:dyDescent="0.3">
      <c r="A645" s="6" t="s">
        <v>3548</v>
      </c>
      <c r="B645">
        <v>34.200000000000003</v>
      </c>
      <c r="C645" s="1">
        <v>5.9999999999999995E-8</v>
      </c>
      <c r="D645">
        <v>1</v>
      </c>
      <c r="E645">
        <v>1</v>
      </c>
      <c r="F645" t="s">
        <v>14</v>
      </c>
    </row>
    <row r="646" spans="1:6" x14ac:dyDescent="0.3">
      <c r="A646" s="6" t="s">
        <v>3549</v>
      </c>
      <c r="B646">
        <v>34.200000000000003</v>
      </c>
      <c r="C646" s="1">
        <v>5.9999999999999995E-8</v>
      </c>
      <c r="D646">
        <v>1</v>
      </c>
      <c r="E646">
        <v>1</v>
      </c>
      <c r="F646" t="s">
        <v>14</v>
      </c>
    </row>
    <row r="647" spans="1:6" x14ac:dyDescent="0.3">
      <c r="A647" s="6" t="s">
        <v>3550</v>
      </c>
      <c r="B647">
        <v>34.200000000000003</v>
      </c>
      <c r="C647" s="1">
        <v>5.9999999999999995E-8</v>
      </c>
      <c r="D647">
        <v>1</v>
      </c>
      <c r="E647">
        <v>1</v>
      </c>
      <c r="F647" t="s">
        <v>14</v>
      </c>
    </row>
    <row r="648" spans="1:6" x14ac:dyDescent="0.3">
      <c r="A648" s="6" t="s">
        <v>3551</v>
      </c>
      <c r="B648">
        <v>34.200000000000003</v>
      </c>
      <c r="C648" s="1">
        <v>5.9999999999999995E-8</v>
      </c>
      <c r="D648">
        <v>1</v>
      </c>
      <c r="E648">
        <v>1</v>
      </c>
      <c r="F648" t="s">
        <v>14</v>
      </c>
    </row>
    <row r="649" spans="1:6" x14ac:dyDescent="0.3">
      <c r="A649" s="6" t="s">
        <v>3552</v>
      </c>
      <c r="B649">
        <v>34.200000000000003</v>
      </c>
      <c r="C649" s="1">
        <v>5.9999999999999995E-8</v>
      </c>
      <c r="D649">
        <v>1</v>
      </c>
      <c r="E649">
        <v>1</v>
      </c>
      <c r="F649" t="s">
        <v>14</v>
      </c>
    </row>
    <row r="650" spans="1:6" x14ac:dyDescent="0.3">
      <c r="A650" s="6" t="s">
        <v>3553</v>
      </c>
      <c r="B650">
        <v>34.200000000000003</v>
      </c>
      <c r="C650" s="1">
        <v>5.9999999999999995E-8</v>
      </c>
      <c r="D650">
        <v>1</v>
      </c>
      <c r="E650">
        <v>1</v>
      </c>
      <c r="F650" t="s">
        <v>14</v>
      </c>
    </row>
    <row r="651" spans="1:6" x14ac:dyDescent="0.3">
      <c r="A651" s="6" t="s">
        <v>3554</v>
      </c>
      <c r="B651">
        <v>34.1</v>
      </c>
      <c r="C651" s="1">
        <v>6.2999999999999995E-8</v>
      </c>
      <c r="D651">
        <v>1</v>
      </c>
      <c r="E651">
        <v>1</v>
      </c>
      <c r="F651" t="s">
        <v>14</v>
      </c>
    </row>
    <row r="652" spans="1:6" x14ac:dyDescent="0.3">
      <c r="A652" s="6" t="s">
        <v>3555</v>
      </c>
      <c r="B652">
        <v>34.1</v>
      </c>
      <c r="C652" s="1">
        <v>6.2999999999999995E-8</v>
      </c>
      <c r="D652">
        <v>1</v>
      </c>
      <c r="E652">
        <v>1</v>
      </c>
      <c r="F652" t="s">
        <v>14</v>
      </c>
    </row>
    <row r="653" spans="1:6" x14ac:dyDescent="0.3">
      <c r="A653" s="6" t="s">
        <v>3556</v>
      </c>
      <c r="B653">
        <v>34.1</v>
      </c>
      <c r="C653" s="1">
        <v>6.5999999999999995E-8</v>
      </c>
      <c r="D653">
        <v>1</v>
      </c>
      <c r="E653">
        <v>1</v>
      </c>
      <c r="F653" t="s">
        <v>14</v>
      </c>
    </row>
    <row r="654" spans="1:6" x14ac:dyDescent="0.3">
      <c r="A654" s="6" t="s">
        <v>3557</v>
      </c>
      <c r="B654">
        <v>34</v>
      </c>
      <c r="C654" s="1">
        <v>6.8E-8</v>
      </c>
      <c r="D654">
        <v>1</v>
      </c>
      <c r="E654">
        <v>1</v>
      </c>
      <c r="F654" t="s">
        <v>14</v>
      </c>
    </row>
    <row r="655" spans="1:6" x14ac:dyDescent="0.3">
      <c r="A655" s="6" t="s">
        <v>3558</v>
      </c>
      <c r="B655">
        <v>34</v>
      </c>
      <c r="C655" s="1">
        <v>6.8E-8</v>
      </c>
      <c r="D655">
        <v>1</v>
      </c>
      <c r="E655">
        <v>1</v>
      </c>
      <c r="F655" t="s">
        <v>14</v>
      </c>
    </row>
    <row r="656" spans="1:6" x14ac:dyDescent="0.3">
      <c r="A656" s="6" t="s">
        <v>3559</v>
      </c>
      <c r="B656">
        <v>34</v>
      </c>
      <c r="C656" s="1">
        <v>6.8E-8</v>
      </c>
      <c r="D656">
        <v>1</v>
      </c>
      <c r="E656">
        <v>1</v>
      </c>
      <c r="F656" t="s">
        <v>14</v>
      </c>
    </row>
    <row r="657" spans="1:6" x14ac:dyDescent="0.3">
      <c r="A657" s="6" t="s">
        <v>3560</v>
      </c>
      <c r="B657">
        <v>34</v>
      </c>
      <c r="C657" s="1">
        <v>6.8E-8</v>
      </c>
      <c r="D657">
        <v>1</v>
      </c>
      <c r="E657">
        <v>1</v>
      </c>
      <c r="F657" t="s">
        <v>14</v>
      </c>
    </row>
    <row r="658" spans="1:6" x14ac:dyDescent="0.3">
      <c r="A658" s="6" t="s">
        <v>3561</v>
      </c>
      <c r="B658">
        <v>34</v>
      </c>
      <c r="C658" s="1">
        <v>6.8E-8</v>
      </c>
      <c r="D658">
        <v>1</v>
      </c>
      <c r="E658">
        <v>1</v>
      </c>
      <c r="F658" t="s">
        <v>14</v>
      </c>
    </row>
    <row r="659" spans="1:6" x14ac:dyDescent="0.3">
      <c r="A659" s="6" t="s">
        <v>3562</v>
      </c>
      <c r="B659">
        <v>34</v>
      </c>
      <c r="C659" s="1">
        <v>6.8E-8</v>
      </c>
      <c r="D659">
        <v>1</v>
      </c>
      <c r="E659">
        <v>1</v>
      </c>
      <c r="F659" t="s">
        <v>14</v>
      </c>
    </row>
    <row r="660" spans="1:6" x14ac:dyDescent="0.3">
      <c r="A660" s="6" t="s">
        <v>3563</v>
      </c>
      <c r="B660">
        <v>34</v>
      </c>
      <c r="C660" s="1">
        <v>6.8E-8</v>
      </c>
      <c r="D660">
        <v>1</v>
      </c>
      <c r="E660">
        <v>1</v>
      </c>
      <c r="F660" t="s">
        <v>14</v>
      </c>
    </row>
    <row r="661" spans="1:6" x14ac:dyDescent="0.3">
      <c r="A661" s="6" t="s">
        <v>3564</v>
      </c>
      <c r="B661">
        <v>34</v>
      </c>
      <c r="C661" s="1">
        <v>7.0000000000000005E-8</v>
      </c>
      <c r="D661">
        <v>1</v>
      </c>
      <c r="E661">
        <v>1</v>
      </c>
      <c r="F661" t="s">
        <v>14</v>
      </c>
    </row>
    <row r="662" spans="1:6" x14ac:dyDescent="0.3">
      <c r="A662" s="6" t="s">
        <v>3565</v>
      </c>
      <c r="B662">
        <v>34</v>
      </c>
      <c r="C662" s="1">
        <v>7.1E-8</v>
      </c>
      <c r="D662">
        <v>1</v>
      </c>
      <c r="E662">
        <v>1</v>
      </c>
      <c r="F662" t="s">
        <v>14</v>
      </c>
    </row>
    <row r="663" spans="1:6" x14ac:dyDescent="0.3">
      <c r="A663" s="6" t="s">
        <v>3566</v>
      </c>
      <c r="B663">
        <v>34</v>
      </c>
      <c r="C663" s="1">
        <v>7.1999999999999996E-8</v>
      </c>
      <c r="D663">
        <v>1</v>
      </c>
      <c r="E663">
        <v>1</v>
      </c>
      <c r="F663" t="s">
        <v>14</v>
      </c>
    </row>
    <row r="664" spans="1:6" x14ac:dyDescent="0.3">
      <c r="A664" s="6" t="s">
        <v>3567</v>
      </c>
      <c r="B664">
        <v>34</v>
      </c>
      <c r="C664" s="1">
        <v>7.1999999999999996E-8</v>
      </c>
      <c r="D664">
        <v>1</v>
      </c>
      <c r="E664">
        <v>1</v>
      </c>
      <c r="F664" t="s">
        <v>14</v>
      </c>
    </row>
    <row r="665" spans="1:6" x14ac:dyDescent="0.3">
      <c r="A665" s="6" t="s">
        <v>3568</v>
      </c>
      <c r="B665">
        <v>33.9</v>
      </c>
      <c r="C665" s="1">
        <v>7.3000000000000005E-8</v>
      </c>
      <c r="D665">
        <v>1</v>
      </c>
      <c r="E665">
        <v>1</v>
      </c>
      <c r="F665" t="s">
        <v>14</v>
      </c>
    </row>
    <row r="666" spans="1:6" x14ac:dyDescent="0.3">
      <c r="A666" s="6" t="s">
        <v>3569</v>
      </c>
      <c r="B666">
        <v>33.9</v>
      </c>
      <c r="C666" s="1">
        <v>7.4000000000000001E-8</v>
      </c>
      <c r="D666">
        <v>1</v>
      </c>
      <c r="E666">
        <v>1</v>
      </c>
      <c r="F666" t="s">
        <v>14</v>
      </c>
    </row>
    <row r="667" spans="1:6" x14ac:dyDescent="0.3">
      <c r="A667" s="6" t="s">
        <v>3570</v>
      </c>
      <c r="B667">
        <v>33.9</v>
      </c>
      <c r="C667" s="1">
        <v>7.4000000000000001E-8</v>
      </c>
      <c r="D667">
        <v>1</v>
      </c>
      <c r="E667">
        <v>1</v>
      </c>
      <c r="F667" t="s">
        <v>14</v>
      </c>
    </row>
    <row r="668" spans="1:6" x14ac:dyDescent="0.3">
      <c r="A668" s="6" t="s">
        <v>3571</v>
      </c>
      <c r="B668">
        <v>33.9</v>
      </c>
      <c r="C668" s="1">
        <v>7.4000000000000001E-8</v>
      </c>
      <c r="D668">
        <v>1</v>
      </c>
      <c r="E668">
        <v>1</v>
      </c>
      <c r="F668" t="s">
        <v>14</v>
      </c>
    </row>
    <row r="669" spans="1:6" x14ac:dyDescent="0.3">
      <c r="A669" s="6" t="s">
        <v>3572</v>
      </c>
      <c r="B669">
        <v>33.799999999999997</v>
      </c>
      <c r="C669" s="1">
        <v>7.7999999999999997E-8</v>
      </c>
      <c r="D669">
        <v>1</v>
      </c>
      <c r="E669">
        <v>1</v>
      </c>
      <c r="F669" t="s">
        <v>14</v>
      </c>
    </row>
    <row r="670" spans="1:6" x14ac:dyDescent="0.3">
      <c r="A670" s="6" t="s">
        <v>3573</v>
      </c>
      <c r="B670">
        <v>33.799999999999997</v>
      </c>
      <c r="C670" s="1">
        <v>7.9000000000000006E-8</v>
      </c>
      <c r="D670">
        <v>1</v>
      </c>
      <c r="E670">
        <v>1</v>
      </c>
      <c r="F670" t="s">
        <v>14</v>
      </c>
    </row>
    <row r="671" spans="1:6" x14ac:dyDescent="0.3">
      <c r="A671" s="6" t="s">
        <v>3574</v>
      </c>
      <c r="B671">
        <v>33.799999999999997</v>
      </c>
      <c r="C671" s="1">
        <v>8.0000000000000002E-8</v>
      </c>
      <c r="D671">
        <v>1</v>
      </c>
      <c r="E671">
        <v>1</v>
      </c>
      <c r="F671" t="s">
        <v>14</v>
      </c>
    </row>
    <row r="672" spans="1:6" x14ac:dyDescent="0.3">
      <c r="A672" s="6" t="s">
        <v>3575</v>
      </c>
      <c r="B672">
        <v>33.799999999999997</v>
      </c>
      <c r="C672" s="1">
        <v>8.0999999999999997E-8</v>
      </c>
      <c r="D672">
        <v>1</v>
      </c>
      <c r="E672">
        <v>1</v>
      </c>
      <c r="F672" t="s">
        <v>14</v>
      </c>
    </row>
    <row r="673" spans="1:6" x14ac:dyDescent="0.3">
      <c r="A673" s="6" t="s">
        <v>3576</v>
      </c>
      <c r="B673">
        <v>33.799999999999997</v>
      </c>
      <c r="C673" s="1">
        <v>8.2000000000000006E-8</v>
      </c>
      <c r="D673">
        <v>1</v>
      </c>
      <c r="E673">
        <v>1</v>
      </c>
      <c r="F673" t="s">
        <v>14</v>
      </c>
    </row>
    <row r="674" spans="1:6" x14ac:dyDescent="0.3">
      <c r="A674" s="6" t="s">
        <v>3577</v>
      </c>
      <c r="B674">
        <v>33.799999999999997</v>
      </c>
      <c r="C674" s="1">
        <v>8.2000000000000006E-8</v>
      </c>
      <c r="D674">
        <v>1</v>
      </c>
      <c r="E674">
        <v>1</v>
      </c>
      <c r="F674" t="s">
        <v>14</v>
      </c>
    </row>
    <row r="675" spans="1:6" x14ac:dyDescent="0.3">
      <c r="A675" s="6" t="s">
        <v>3578</v>
      </c>
      <c r="B675">
        <v>33.700000000000003</v>
      </c>
      <c r="C675" s="1">
        <v>8.3000000000000002E-8</v>
      </c>
      <c r="D675">
        <v>1</v>
      </c>
      <c r="E675">
        <v>1</v>
      </c>
      <c r="F675" t="s">
        <v>14</v>
      </c>
    </row>
    <row r="676" spans="1:6" x14ac:dyDescent="0.3">
      <c r="A676" s="6" t="s">
        <v>3579</v>
      </c>
      <c r="B676">
        <v>33.700000000000003</v>
      </c>
      <c r="C676" s="1">
        <v>8.3000000000000002E-8</v>
      </c>
      <c r="D676">
        <v>1</v>
      </c>
      <c r="E676">
        <v>1</v>
      </c>
      <c r="F676" t="s">
        <v>14</v>
      </c>
    </row>
    <row r="677" spans="1:6" x14ac:dyDescent="0.3">
      <c r="A677" s="6" t="s">
        <v>3580</v>
      </c>
      <c r="B677">
        <v>33.700000000000003</v>
      </c>
      <c r="C677" s="1">
        <v>8.3000000000000002E-8</v>
      </c>
      <c r="D677">
        <v>1</v>
      </c>
      <c r="E677">
        <v>1</v>
      </c>
      <c r="F677" t="s">
        <v>14</v>
      </c>
    </row>
    <row r="678" spans="1:6" x14ac:dyDescent="0.3">
      <c r="A678" s="6" t="s">
        <v>3581</v>
      </c>
      <c r="B678">
        <v>33.700000000000003</v>
      </c>
      <c r="C678" s="1">
        <v>8.3000000000000002E-8</v>
      </c>
      <c r="D678">
        <v>1</v>
      </c>
      <c r="E678">
        <v>1</v>
      </c>
      <c r="F678" t="s">
        <v>14</v>
      </c>
    </row>
    <row r="679" spans="1:6" x14ac:dyDescent="0.3">
      <c r="A679" s="6" t="s">
        <v>3582</v>
      </c>
      <c r="B679">
        <v>33.700000000000003</v>
      </c>
      <c r="C679" s="1">
        <v>8.4999999999999994E-8</v>
      </c>
      <c r="D679">
        <v>1</v>
      </c>
      <c r="E679">
        <v>1</v>
      </c>
      <c r="F679" t="s">
        <v>14</v>
      </c>
    </row>
    <row r="680" spans="1:6" x14ac:dyDescent="0.3">
      <c r="A680" s="6" t="s">
        <v>3583</v>
      </c>
      <c r="B680">
        <v>33.700000000000003</v>
      </c>
      <c r="C680" s="1">
        <v>8.6000000000000002E-8</v>
      </c>
      <c r="D680">
        <v>1</v>
      </c>
      <c r="E680">
        <v>1</v>
      </c>
      <c r="F680" t="s">
        <v>14</v>
      </c>
    </row>
    <row r="681" spans="1:6" x14ac:dyDescent="0.3">
      <c r="A681" s="6" t="s">
        <v>3584</v>
      </c>
      <c r="B681">
        <v>33.700000000000003</v>
      </c>
      <c r="C681" s="1">
        <v>8.6000000000000002E-8</v>
      </c>
      <c r="D681">
        <v>1</v>
      </c>
      <c r="E681">
        <v>1</v>
      </c>
      <c r="F681" t="s">
        <v>14</v>
      </c>
    </row>
    <row r="682" spans="1:6" x14ac:dyDescent="0.3">
      <c r="A682" s="6" t="s">
        <v>3585</v>
      </c>
      <c r="B682">
        <v>33.700000000000003</v>
      </c>
      <c r="C682" s="1">
        <v>8.6999999999999998E-8</v>
      </c>
      <c r="D682">
        <v>1</v>
      </c>
      <c r="E682">
        <v>1</v>
      </c>
      <c r="F682" t="s">
        <v>14</v>
      </c>
    </row>
    <row r="683" spans="1:6" x14ac:dyDescent="0.3">
      <c r="A683" s="6" t="s">
        <v>3586</v>
      </c>
      <c r="B683">
        <v>33.6</v>
      </c>
      <c r="C683" s="1">
        <v>8.9999999999999999E-8</v>
      </c>
      <c r="D683">
        <v>1</v>
      </c>
      <c r="E683">
        <v>1</v>
      </c>
      <c r="F683" t="s">
        <v>14</v>
      </c>
    </row>
    <row r="684" spans="1:6" x14ac:dyDescent="0.3">
      <c r="A684" s="6" t="s">
        <v>3587</v>
      </c>
      <c r="B684">
        <v>33.6</v>
      </c>
      <c r="C684" s="1">
        <v>9.2000000000000003E-8</v>
      </c>
      <c r="D684">
        <v>1</v>
      </c>
      <c r="E684">
        <v>1</v>
      </c>
      <c r="F684" t="s">
        <v>14</v>
      </c>
    </row>
    <row r="685" spans="1:6" x14ac:dyDescent="0.3">
      <c r="A685" s="6" t="s">
        <v>3588</v>
      </c>
      <c r="B685">
        <v>33.6</v>
      </c>
      <c r="C685" s="1">
        <v>9.2000000000000003E-8</v>
      </c>
      <c r="D685">
        <v>1</v>
      </c>
      <c r="E685">
        <v>1</v>
      </c>
      <c r="F685" t="s">
        <v>14</v>
      </c>
    </row>
    <row r="686" spans="1:6" x14ac:dyDescent="0.3">
      <c r="A686" s="6" t="s">
        <v>3589</v>
      </c>
      <c r="B686">
        <v>33.4</v>
      </c>
      <c r="C686" s="1">
        <v>9.9999999999999995E-8</v>
      </c>
      <c r="D686">
        <v>1</v>
      </c>
      <c r="E686">
        <v>1</v>
      </c>
      <c r="F686" t="s">
        <v>14</v>
      </c>
    </row>
    <row r="687" spans="1:6" x14ac:dyDescent="0.3">
      <c r="A687" s="6" t="s">
        <v>3590</v>
      </c>
      <c r="B687">
        <v>33.4</v>
      </c>
      <c r="C687" s="1">
        <v>9.9999999999999995E-8</v>
      </c>
      <c r="D687">
        <v>1</v>
      </c>
      <c r="E687">
        <v>1</v>
      </c>
      <c r="F687" t="s">
        <v>14</v>
      </c>
    </row>
    <row r="688" spans="1:6" x14ac:dyDescent="0.3">
      <c r="A688" s="6" t="s">
        <v>3591</v>
      </c>
      <c r="B688">
        <v>33.4</v>
      </c>
      <c r="C688" s="1">
        <v>9.9999999999999995E-8</v>
      </c>
      <c r="D688">
        <v>1</v>
      </c>
      <c r="E688">
        <v>1</v>
      </c>
      <c r="F688" t="s">
        <v>14</v>
      </c>
    </row>
    <row r="689" spans="1:6" x14ac:dyDescent="0.3">
      <c r="A689" s="6" t="s">
        <v>3592</v>
      </c>
      <c r="B689">
        <v>33.4</v>
      </c>
      <c r="C689" s="1">
        <v>9.9999999999999995E-8</v>
      </c>
      <c r="D689">
        <v>1</v>
      </c>
      <c r="E689">
        <v>1</v>
      </c>
      <c r="F689" t="s">
        <v>14</v>
      </c>
    </row>
    <row r="690" spans="1:6" x14ac:dyDescent="0.3">
      <c r="A690" s="6" t="s">
        <v>3593</v>
      </c>
      <c r="B690">
        <v>33.4</v>
      </c>
      <c r="C690" s="1">
        <v>9.9999999999999995E-8</v>
      </c>
      <c r="D690">
        <v>1</v>
      </c>
      <c r="E690">
        <v>1</v>
      </c>
      <c r="F690" t="s">
        <v>14</v>
      </c>
    </row>
    <row r="691" spans="1:6" x14ac:dyDescent="0.3">
      <c r="A691" s="6" t="s">
        <v>3594</v>
      </c>
      <c r="B691">
        <v>33.4</v>
      </c>
      <c r="C691" s="1">
        <v>9.9999999999999995E-8</v>
      </c>
      <c r="D691">
        <v>1</v>
      </c>
      <c r="E691">
        <v>1</v>
      </c>
      <c r="F691" t="s">
        <v>14</v>
      </c>
    </row>
    <row r="692" spans="1:6" x14ac:dyDescent="0.3">
      <c r="A692" s="6" t="s">
        <v>3595</v>
      </c>
      <c r="B692">
        <v>33.4</v>
      </c>
      <c r="C692" s="1">
        <v>9.9999999999999995E-8</v>
      </c>
      <c r="D692">
        <v>1</v>
      </c>
      <c r="E692">
        <v>1</v>
      </c>
      <c r="F692" t="s">
        <v>14</v>
      </c>
    </row>
    <row r="693" spans="1:6" x14ac:dyDescent="0.3">
      <c r="A693" s="6" t="s">
        <v>3596</v>
      </c>
      <c r="B693">
        <v>33.4</v>
      </c>
      <c r="C693" s="1">
        <v>9.9999999999999995E-8</v>
      </c>
      <c r="D693">
        <v>1</v>
      </c>
      <c r="E693">
        <v>1</v>
      </c>
      <c r="F693" t="s">
        <v>14</v>
      </c>
    </row>
    <row r="694" spans="1:6" x14ac:dyDescent="0.3">
      <c r="A694" s="6" t="s">
        <v>3597</v>
      </c>
      <c r="B694">
        <v>33.4</v>
      </c>
      <c r="C694" s="1">
        <v>9.9999999999999995E-8</v>
      </c>
      <c r="D694">
        <v>1</v>
      </c>
      <c r="E694">
        <v>1</v>
      </c>
      <c r="F694" t="s">
        <v>14</v>
      </c>
    </row>
    <row r="695" spans="1:6" x14ac:dyDescent="0.3">
      <c r="A695" s="6" t="s">
        <v>3598</v>
      </c>
      <c r="B695">
        <v>33.4</v>
      </c>
      <c r="C695" s="1">
        <v>9.9999999999999995E-8</v>
      </c>
      <c r="D695">
        <v>1</v>
      </c>
      <c r="E695">
        <v>1</v>
      </c>
      <c r="F695" t="s">
        <v>14</v>
      </c>
    </row>
    <row r="696" spans="1:6" x14ac:dyDescent="0.3">
      <c r="A696" s="6" t="s">
        <v>3599</v>
      </c>
      <c r="B696">
        <v>33.4</v>
      </c>
      <c r="C696" s="1">
        <v>9.9999999999999995E-8</v>
      </c>
      <c r="D696">
        <v>1</v>
      </c>
      <c r="E696">
        <v>1</v>
      </c>
      <c r="F696" t="s">
        <v>14</v>
      </c>
    </row>
    <row r="697" spans="1:6" x14ac:dyDescent="0.3">
      <c r="A697" s="6" t="s">
        <v>3600</v>
      </c>
      <c r="B697">
        <v>33.4</v>
      </c>
      <c r="C697" s="1">
        <v>9.9999999999999995E-8</v>
      </c>
      <c r="D697">
        <v>1</v>
      </c>
      <c r="E697">
        <v>1</v>
      </c>
      <c r="F697" t="s">
        <v>14</v>
      </c>
    </row>
    <row r="698" spans="1:6" x14ac:dyDescent="0.3">
      <c r="A698" s="6" t="s">
        <v>3601</v>
      </c>
      <c r="B698">
        <v>33.4</v>
      </c>
      <c r="C698" s="1">
        <v>9.9999999999999995E-8</v>
      </c>
      <c r="D698">
        <v>1</v>
      </c>
      <c r="E698">
        <v>1</v>
      </c>
      <c r="F698" t="s">
        <v>14</v>
      </c>
    </row>
    <row r="699" spans="1:6" x14ac:dyDescent="0.3">
      <c r="A699" s="6" t="s">
        <v>3602</v>
      </c>
      <c r="B699">
        <v>33.4</v>
      </c>
      <c r="C699" s="1">
        <v>9.9999999999999995E-8</v>
      </c>
      <c r="D699">
        <v>1</v>
      </c>
      <c r="E699">
        <v>1</v>
      </c>
      <c r="F699" t="s">
        <v>14</v>
      </c>
    </row>
    <row r="700" spans="1:6" x14ac:dyDescent="0.3">
      <c r="A700" s="6" t="s">
        <v>3603</v>
      </c>
      <c r="B700">
        <v>33.4</v>
      </c>
      <c r="C700" s="1">
        <v>9.9999999999999995E-8</v>
      </c>
      <c r="D700">
        <v>1</v>
      </c>
      <c r="E700">
        <v>1</v>
      </c>
      <c r="F700" t="s">
        <v>14</v>
      </c>
    </row>
    <row r="701" spans="1:6" x14ac:dyDescent="0.3">
      <c r="A701" s="6" t="s">
        <v>3604</v>
      </c>
      <c r="B701">
        <v>33.4</v>
      </c>
      <c r="C701" s="1">
        <v>9.9999999999999995E-8</v>
      </c>
      <c r="D701">
        <v>1</v>
      </c>
      <c r="E701">
        <v>1</v>
      </c>
      <c r="F701" t="s">
        <v>14</v>
      </c>
    </row>
    <row r="702" spans="1:6" x14ac:dyDescent="0.3">
      <c r="A702" s="6" t="s">
        <v>3605</v>
      </c>
      <c r="B702">
        <v>33.4</v>
      </c>
      <c r="C702" s="1">
        <v>9.9999999999999995E-8</v>
      </c>
      <c r="D702">
        <v>1</v>
      </c>
      <c r="E702">
        <v>1</v>
      </c>
      <c r="F702" t="s">
        <v>14</v>
      </c>
    </row>
    <row r="703" spans="1:6" x14ac:dyDescent="0.3">
      <c r="A703" s="6" t="s">
        <v>3606</v>
      </c>
      <c r="B703">
        <v>33.4</v>
      </c>
      <c r="C703" s="1">
        <v>9.9999999999999995E-8</v>
      </c>
      <c r="D703">
        <v>1</v>
      </c>
      <c r="E703">
        <v>1</v>
      </c>
      <c r="F703" t="s">
        <v>14</v>
      </c>
    </row>
    <row r="704" spans="1:6" x14ac:dyDescent="0.3">
      <c r="A704" s="6" t="s">
        <v>3607</v>
      </c>
      <c r="B704">
        <v>33.4</v>
      </c>
      <c r="C704" s="1">
        <v>9.9999999999999995E-8</v>
      </c>
      <c r="D704">
        <v>1</v>
      </c>
      <c r="E704">
        <v>1</v>
      </c>
      <c r="F704" t="s">
        <v>14</v>
      </c>
    </row>
    <row r="705" spans="1:6" x14ac:dyDescent="0.3">
      <c r="A705" s="6" t="s">
        <v>3608</v>
      </c>
      <c r="B705">
        <v>33.4</v>
      </c>
      <c r="C705" s="1">
        <v>9.9999999999999995E-8</v>
      </c>
      <c r="D705">
        <v>1</v>
      </c>
      <c r="E705">
        <v>1</v>
      </c>
      <c r="F705" t="s">
        <v>14</v>
      </c>
    </row>
    <row r="706" spans="1:6" x14ac:dyDescent="0.3">
      <c r="A706" s="6" t="s">
        <v>3609</v>
      </c>
      <c r="B706">
        <v>33.4</v>
      </c>
      <c r="C706" s="1">
        <v>9.9999999999999995E-8</v>
      </c>
      <c r="D706">
        <v>1</v>
      </c>
      <c r="E706">
        <v>1</v>
      </c>
      <c r="F706" t="s">
        <v>14</v>
      </c>
    </row>
    <row r="707" spans="1:6" x14ac:dyDescent="0.3">
      <c r="A707" s="6" t="s">
        <v>3610</v>
      </c>
      <c r="B707">
        <v>33.4</v>
      </c>
      <c r="C707" s="1">
        <v>9.9999999999999995E-8</v>
      </c>
      <c r="D707">
        <v>1</v>
      </c>
      <c r="E707">
        <v>1</v>
      </c>
      <c r="F707" t="s">
        <v>14</v>
      </c>
    </row>
    <row r="708" spans="1:6" x14ac:dyDescent="0.3">
      <c r="A708" s="6" t="s">
        <v>3611</v>
      </c>
      <c r="B708">
        <v>33.4</v>
      </c>
      <c r="C708" s="1">
        <v>9.9999999999999995E-8</v>
      </c>
      <c r="D708">
        <v>1</v>
      </c>
      <c r="E708">
        <v>1</v>
      </c>
      <c r="F708" t="s">
        <v>14</v>
      </c>
    </row>
    <row r="709" spans="1:6" x14ac:dyDescent="0.3">
      <c r="A709" s="6" t="s">
        <v>3612</v>
      </c>
      <c r="B709">
        <v>33.4</v>
      </c>
      <c r="C709" s="1">
        <v>9.9999999999999995E-8</v>
      </c>
      <c r="D709">
        <v>1</v>
      </c>
      <c r="E709">
        <v>1</v>
      </c>
      <c r="F709" t="s">
        <v>14</v>
      </c>
    </row>
    <row r="710" spans="1:6" x14ac:dyDescent="0.3">
      <c r="A710" s="6" t="s">
        <v>3613</v>
      </c>
      <c r="B710">
        <v>33.4</v>
      </c>
      <c r="C710" s="1">
        <v>9.9999999999999995E-8</v>
      </c>
      <c r="D710">
        <v>1</v>
      </c>
      <c r="E710">
        <v>1</v>
      </c>
      <c r="F710" t="s">
        <v>14</v>
      </c>
    </row>
    <row r="711" spans="1:6" x14ac:dyDescent="0.3">
      <c r="A711" s="6" t="s">
        <v>3614</v>
      </c>
      <c r="B711">
        <v>33.4</v>
      </c>
      <c r="C711" s="1">
        <v>9.9999999999999995E-8</v>
      </c>
      <c r="D711">
        <v>1</v>
      </c>
      <c r="E711">
        <v>1</v>
      </c>
      <c r="F711" t="s">
        <v>14</v>
      </c>
    </row>
    <row r="712" spans="1:6" x14ac:dyDescent="0.3">
      <c r="A712" s="6" t="s">
        <v>3615</v>
      </c>
      <c r="B712">
        <v>33.4</v>
      </c>
      <c r="C712" s="1">
        <v>9.9999999999999995E-8</v>
      </c>
      <c r="D712">
        <v>1</v>
      </c>
      <c r="E712">
        <v>1</v>
      </c>
      <c r="F712" t="s">
        <v>14</v>
      </c>
    </row>
    <row r="713" spans="1:6" x14ac:dyDescent="0.3">
      <c r="A713" s="6" t="s">
        <v>3616</v>
      </c>
      <c r="B713">
        <v>33.4</v>
      </c>
      <c r="C713" s="1">
        <v>9.9999999999999995E-8</v>
      </c>
      <c r="D713">
        <v>1</v>
      </c>
      <c r="E713">
        <v>1</v>
      </c>
      <c r="F713" t="s">
        <v>14</v>
      </c>
    </row>
    <row r="714" spans="1:6" x14ac:dyDescent="0.3">
      <c r="A714" s="6" t="s">
        <v>3617</v>
      </c>
      <c r="B714">
        <v>33.4</v>
      </c>
      <c r="C714" s="1">
        <v>9.9999999999999995E-8</v>
      </c>
      <c r="D714">
        <v>1</v>
      </c>
      <c r="E714">
        <v>1</v>
      </c>
      <c r="F714" t="s">
        <v>14</v>
      </c>
    </row>
    <row r="715" spans="1:6" x14ac:dyDescent="0.3">
      <c r="A715" s="6" t="s">
        <v>3618</v>
      </c>
      <c r="B715">
        <v>33.4</v>
      </c>
      <c r="C715" s="1">
        <v>9.9999999999999995E-8</v>
      </c>
      <c r="D715">
        <v>1</v>
      </c>
      <c r="E715">
        <v>1</v>
      </c>
      <c r="F715" t="s">
        <v>14</v>
      </c>
    </row>
    <row r="716" spans="1:6" x14ac:dyDescent="0.3">
      <c r="A716" s="6" t="s">
        <v>3619</v>
      </c>
      <c r="B716">
        <v>33.4</v>
      </c>
      <c r="C716" s="1">
        <v>9.9999999999999995E-8</v>
      </c>
      <c r="D716">
        <v>1</v>
      </c>
      <c r="E716">
        <v>1</v>
      </c>
      <c r="F716" t="s">
        <v>14</v>
      </c>
    </row>
    <row r="717" spans="1:6" x14ac:dyDescent="0.3">
      <c r="A717" s="6" t="s">
        <v>3620</v>
      </c>
      <c r="B717">
        <v>33.4</v>
      </c>
      <c r="C717" s="1">
        <v>9.9999999999999995E-8</v>
      </c>
      <c r="D717">
        <v>1</v>
      </c>
      <c r="E717">
        <v>1</v>
      </c>
      <c r="F717" t="s">
        <v>14</v>
      </c>
    </row>
    <row r="718" spans="1:6" x14ac:dyDescent="0.3">
      <c r="A718" s="6" t="s">
        <v>3621</v>
      </c>
      <c r="B718">
        <v>33.4</v>
      </c>
      <c r="C718" s="1">
        <v>9.9999999999999995E-8</v>
      </c>
      <c r="D718">
        <v>1</v>
      </c>
      <c r="E718">
        <v>1</v>
      </c>
      <c r="F718" t="s">
        <v>14</v>
      </c>
    </row>
    <row r="719" spans="1:6" x14ac:dyDescent="0.3">
      <c r="A719" s="6" t="s">
        <v>3622</v>
      </c>
      <c r="B719">
        <v>33.4</v>
      </c>
      <c r="C719" s="1">
        <v>9.9999999999999995E-8</v>
      </c>
      <c r="D719">
        <v>1</v>
      </c>
      <c r="E719">
        <v>1</v>
      </c>
      <c r="F719" t="s">
        <v>14</v>
      </c>
    </row>
    <row r="720" spans="1:6" x14ac:dyDescent="0.3">
      <c r="A720" s="6" t="s">
        <v>3623</v>
      </c>
      <c r="B720">
        <v>33.4</v>
      </c>
      <c r="C720" s="1">
        <v>9.9999999999999995E-8</v>
      </c>
      <c r="D720">
        <v>1</v>
      </c>
      <c r="E720">
        <v>1</v>
      </c>
      <c r="F720" t="s">
        <v>14</v>
      </c>
    </row>
    <row r="721" spans="1:6" x14ac:dyDescent="0.3">
      <c r="A721" s="6" t="s">
        <v>3624</v>
      </c>
      <c r="B721">
        <v>33.4</v>
      </c>
      <c r="C721" s="1">
        <v>9.9999999999999995E-8</v>
      </c>
      <c r="D721">
        <v>1</v>
      </c>
      <c r="E721">
        <v>1</v>
      </c>
      <c r="F721" t="s">
        <v>14</v>
      </c>
    </row>
    <row r="722" spans="1:6" x14ac:dyDescent="0.3">
      <c r="A722" s="6" t="s">
        <v>3625</v>
      </c>
      <c r="B722">
        <v>33.4</v>
      </c>
      <c r="C722" s="1">
        <v>9.9999999999999995E-8</v>
      </c>
      <c r="D722">
        <v>1</v>
      </c>
      <c r="E722">
        <v>1</v>
      </c>
      <c r="F722" t="s">
        <v>14</v>
      </c>
    </row>
    <row r="723" spans="1:6" x14ac:dyDescent="0.3">
      <c r="A723" s="6" t="s">
        <v>3626</v>
      </c>
      <c r="B723">
        <v>33.4</v>
      </c>
      <c r="C723" s="1">
        <v>9.9999999999999995E-8</v>
      </c>
      <c r="D723">
        <v>1</v>
      </c>
      <c r="E723">
        <v>1</v>
      </c>
      <c r="F723" t="s">
        <v>14</v>
      </c>
    </row>
    <row r="724" spans="1:6" x14ac:dyDescent="0.3">
      <c r="A724" s="6" t="s">
        <v>3627</v>
      </c>
      <c r="B724">
        <v>33.4</v>
      </c>
      <c r="C724" s="1">
        <v>9.9999999999999995E-8</v>
      </c>
      <c r="D724">
        <v>1</v>
      </c>
      <c r="E724">
        <v>1</v>
      </c>
      <c r="F724" t="s">
        <v>14</v>
      </c>
    </row>
    <row r="725" spans="1:6" x14ac:dyDescent="0.3">
      <c r="A725" s="6" t="s">
        <v>3628</v>
      </c>
      <c r="B725">
        <v>33.4</v>
      </c>
      <c r="C725" s="1">
        <v>9.9999999999999995E-8</v>
      </c>
      <c r="D725">
        <v>1</v>
      </c>
      <c r="E725">
        <v>1</v>
      </c>
      <c r="F725" t="s">
        <v>14</v>
      </c>
    </row>
    <row r="726" spans="1:6" x14ac:dyDescent="0.3">
      <c r="A726" s="6" t="s">
        <v>3629</v>
      </c>
      <c r="B726">
        <v>33.4</v>
      </c>
      <c r="C726" s="1">
        <v>9.9999999999999995E-8</v>
      </c>
      <c r="D726">
        <v>1</v>
      </c>
      <c r="E726">
        <v>1</v>
      </c>
      <c r="F726" t="s">
        <v>14</v>
      </c>
    </row>
    <row r="727" spans="1:6" x14ac:dyDescent="0.3">
      <c r="A727" s="6" t="s">
        <v>3630</v>
      </c>
      <c r="B727">
        <v>33.4</v>
      </c>
      <c r="C727" s="1">
        <v>9.9999999999999995E-8</v>
      </c>
      <c r="D727">
        <v>1</v>
      </c>
      <c r="E727">
        <v>1</v>
      </c>
      <c r="F727" t="s">
        <v>14</v>
      </c>
    </row>
    <row r="728" spans="1:6" x14ac:dyDescent="0.3">
      <c r="A728" s="6" t="s">
        <v>3631</v>
      </c>
      <c r="B728">
        <v>33.4</v>
      </c>
      <c r="C728" s="1">
        <v>9.9999999999999995E-8</v>
      </c>
      <c r="D728">
        <v>1</v>
      </c>
      <c r="E728">
        <v>1</v>
      </c>
      <c r="F728" t="s">
        <v>14</v>
      </c>
    </row>
    <row r="729" spans="1:6" x14ac:dyDescent="0.3">
      <c r="A729" s="6" t="s">
        <v>3632</v>
      </c>
      <c r="B729">
        <v>33.4</v>
      </c>
      <c r="C729" s="1">
        <v>9.9999999999999995E-8</v>
      </c>
      <c r="D729">
        <v>1</v>
      </c>
      <c r="E729">
        <v>1</v>
      </c>
      <c r="F729" t="s">
        <v>14</v>
      </c>
    </row>
    <row r="730" spans="1:6" x14ac:dyDescent="0.3">
      <c r="A730" s="6" t="s">
        <v>3633</v>
      </c>
      <c r="B730">
        <v>33.4</v>
      </c>
      <c r="C730" s="1">
        <v>9.9999999999999995E-8</v>
      </c>
      <c r="D730">
        <v>1</v>
      </c>
      <c r="E730">
        <v>1</v>
      </c>
      <c r="F730" t="s">
        <v>14</v>
      </c>
    </row>
    <row r="731" spans="1:6" x14ac:dyDescent="0.3">
      <c r="A731" s="6" t="s">
        <v>3634</v>
      </c>
      <c r="B731">
        <v>33.4</v>
      </c>
      <c r="C731" s="1">
        <v>9.9999999999999995E-8</v>
      </c>
      <c r="D731">
        <v>1</v>
      </c>
      <c r="E731">
        <v>1</v>
      </c>
      <c r="F731" t="s">
        <v>14</v>
      </c>
    </row>
    <row r="732" spans="1:6" x14ac:dyDescent="0.3">
      <c r="A732" s="6" t="s">
        <v>3635</v>
      </c>
      <c r="B732">
        <v>33.4</v>
      </c>
      <c r="C732" s="1">
        <v>9.9999999999999995E-8</v>
      </c>
      <c r="D732">
        <v>1</v>
      </c>
      <c r="E732">
        <v>1</v>
      </c>
      <c r="F732" t="s">
        <v>14</v>
      </c>
    </row>
    <row r="733" spans="1:6" x14ac:dyDescent="0.3">
      <c r="A733" s="6" t="s">
        <v>3636</v>
      </c>
      <c r="B733">
        <v>33.4</v>
      </c>
      <c r="C733" s="1">
        <v>9.9999999999999995E-8</v>
      </c>
      <c r="D733">
        <v>1</v>
      </c>
      <c r="E733">
        <v>1</v>
      </c>
      <c r="F733" t="s">
        <v>14</v>
      </c>
    </row>
    <row r="734" spans="1:6" x14ac:dyDescent="0.3">
      <c r="A734" s="6" t="s">
        <v>3637</v>
      </c>
      <c r="B734">
        <v>33.4</v>
      </c>
      <c r="C734" s="1">
        <v>9.9999999999999995E-8</v>
      </c>
      <c r="D734">
        <v>1</v>
      </c>
      <c r="E734">
        <v>1</v>
      </c>
      <c r="F734" t="s">
        <v>14</v>
      </c>
    </row>
    <row r="735" spans="1:6" x14ac:dyDescent="0.3">
      <c r="A735" s="6" t="s">
        <v>3638</v>
      </c>
      <c r="B735">
        <v>33.4</v>
      </c>
      <c r="C735" s="1">
        <v>9.9999999999999995E-8</v>
      </c>
      <c r="D735">
        <v>1</v>
      </c>
      <c r="E735">
        <v>1</v>
      </c>
      <c r="F735" t="s">
        <v>14</v>
      </c>
    </row>
    <row r="736" spans="1:6" x14ac:dyDescent="0.3">
      <c r="A736" s="6" t="s">
        <v>3639</v>
      </c>
      <c r="B736">
        <v>33.4</v>
      </c>
      <c r="C736" s="1">
        <v>9.9999999999999995E-8</v>
      </c>
      <c r="D736">
        <v>1</v>
      </c>
      <c r="E736">
        <v>1</v>
      </c>
      <c r="F736" t="s">
        <v>14</v>
      </c>
    </row>
    <row r="737" spans="1:6" x14ac:dyDescent="0.3">
      <c r="A737" s="6" t="s">
        <v>3640</v>
      </c>
      <c r="B737">
        <v>33.4</v>
      </c>
      <c r="C737" s="1">
        <v>9.9999999999999995E-8</v>
      </c>
      <c r="D737">
        <v>1</v>
      </c>
      <c r="E737">
        <v>1</v>
      </c>
      <c r="F737" t="s">
        <v>14</v>
      </c>
    </row>
    <row r="738" spans="1:6" x14ac:dyDescent="0.3">
      <c r="A738" s="6" t="s">
        <v>3641</v>
      </c>
      <c r="B738">
        <v>33.4</v>
      </c>
      <c r="C738" s="1">
        <v>9.9999999999999995E-8</v>
      </c>
      <c r="D738">
        <v>1</v>
      </c>
      <c r="E738">
        <v>1</v>
      </c>
      <c r="F738" t="s">
        <v>14</v>
      </c>
    </row>
    <row r="739" spans="1:6" x14ac:dyDescent="0.3">
      <c r="A739" s="6" t="s">
        <v>3642</v>
      </c>
      <c r="B739">
        <v>33.4</v>
      </c>
      <c r="C739" s="1">
        <v>9.9999999999999995E-8</v>
      </c>
      <c r="D739">
        <v>1</v>
      </c>
      <c r="E739">
        <v>1</v>
      </c>
      <c r="F739" t="s">
        <v>14</v>
      </c>
    </row>
    <row r="740" spans="1:6" x14ac:dyDescent="0.3">
      <c r="A740" s="6" t="s">
        <v>3643</v>
      </c>
      <c r="B740">
        <v>33.4</v>
      </c>
      <c r="C740" s="1">
        <v>9.9999999999999995E-8</v>
      </c>
      <c r="D740">
        <v>1</v>
      </c>
      <c r="E740">
        <v>1</v>
      </c>
      <c r="F740" t="s">
        <v>14</v>
      </c>
    </row>
    <row r="741" spans="1:6" x14ac:dyDescent="0.3">
      <c r="A741" s="6" t="s">
        <v>3644</v>
      </c>
      <c r="B741">
        <v>33.4</v>
      </c>
      <c r="C741" s="1">
        <v>9.9999999999999995E-8</v>
      </c>
      <c r="D741">
        <v>1</v>
      </c>
      <c r="E741">
        <v>1</v>
      </c>
      <c r="F741" t="s">
        <v>14</v>
      </c>
    </row>
    <row r="742" spans="1:6" x14ac:dyDescent="0.3">
      <c r="A742" s="6" t="s">
        <v>3645</v>
      </c>
      <c r="B742">
        <v>33.4</v>
      </c>
      <c r="C742" s="1">
        <v>9.9999999999999995E-8</v>
      </c>
      <c r="D742">
        <v>1</v>
      </c>
      <c r="E742">
        <v>1</v>
      </c>
      <c r="F742" t="s">
        <v>14</v>
      </c>
    </row>
    <row r="743" spans="1:6" x14ac:dyDescent="0.3">
      <c r="A743" s="6" t="s">
        <v>3646</v>
      </c>
      <c r="B743">
        <v>33.4</v>
      </c>
      <c r="C743" s="1">
        <v>9.9999999999999995E-8</v>
      </c>
      <c r="D743">
        <v>1</v>
      </c>
      <c r="E743">
        <v>1</v>
      </c>
      <c r="F743" t="s">
        <v>14</v>
      </c>
    </row>
    <row r="744" spans="1:6" x14ac:dyDescent="0.3">
      <c r="A744" s="6" t="s">
        <v>3647</v>
      </c>
      <c r="B744">
        <v>33.4</v>
      </c>
      <c r="C744" s="1">
        <v>9.9999999999999995E-8</v>
      </c>
      <c r="D744">
        <v>1</v>
      </c>
      <c r="E744">
        <v>1</v>
      </c>
      <c r="F744" t="s">
        <v>14</v>
      </c>
    </row>
    <row r="745" spans="1:6" x14ac:dyDescent="0.3">
      <c r="A745" s="6" t="s">
        <v>3648</v>
      </c>
      <c r="B745">
        <v>33.4</v>
      </c>
      <c r="C745" s="1">
        <v>9.9999999999999995E-8</v>
      </c>
      <c r="D745">
        <v>1</v>
      </c>
      <c r="E745">
        <v>1</v>
      </c>
      <c r="F745" t="s">
        <v>14</v>
      </c>
    </row>
    <row r="746" spans="1:6" x14ac:dyDescent="0.3">
      <c r="A746" s="6" t="s">
        <v>3649</v>
      </c>
      <c r="B746">
        <v>33.4</v>
      </c>
      <c r="C746" s="1">
        <v>9.9999999999999995E-8</v>
      </c>
      <c r="D746">
        <v>1</v>
      </c>
      <c r="E746">
        <v>1</v>
      </c>
      <c r="F746" t="s">
        <v>14</v>
      </c>
    </row>
    <row r="747" spans="1:6" x14ac:dyDescent="0.3">
      <c r="A747" s="6" t="s">
        <v>3650</v>
      </c>
      <c r="B747">
        <v>33.4</v>
      </c>
      <c r="C747" s="1">
        <v>9.9999999999999995E-8</v>
      </c>
      <c r="D747">
        <v>1</v>
      </c>
      <c r="E747">
        <v>1</v>
      </c>
      <c r="F747" t="s">
        <v>14</v>
      </c>
    </row>
    <row r="748" spans="1:6" x14ac:dyDescent="0.3">
      <c r="A748" s="6" t="s">
        <v>3651</v>
      </c>
      <c r="B748">
        <v>33.4</v>
      </c>
      <c r="C748" s="1">
        <v>9.9999999999999995E-8</v>
      </c>
      <c r="D748">
        <v>1</v>
      </c>
      <c r="E748">
        <v>1</v>
      </c>
      <c r="F748" t="s">
        <v>14</v>
      </c>
    </row>
    <row r="749" spans="1:6" x14ac:dyDescent="0.3">
      <c r="A749" s="6" t="s">
        <v>3652</v>
      </c>
      <c r="B749">
        <v>33.4</v>
      </c>
      <c r="C749" s="1">
        <v>9.9999999999999995E-8</v>
      </c>
      <c r="D749">
        <v>1</v>
      </c>
      <c r="E749">
        <v>1</v>
      </c>
      <c r="F749" t="s">
        <v>14</v>
      </c>
    </row>
    <row r="750" spans="1:6" x14ac:dyDescent="0.3">
      <c r="A750" s="6" t="s">
        <v>3653</v>
      </c>
      <c r="B750">
        <v>33.4</v>
      </c>
      <c r="C750" s="1">
        <v>9.9999999999999995E-8</v>
      </c>
      <c r="D750">
        <v>1</v>
      </c>
      <c r="E750">
        <v>1</v>
      </c>
      <c r="F750" t="s">
        <v>14</v>
      </c>
    </row>
    <row r="751" spans="1:6" x14ac:dyDescent="0.3">
      <c r="A751" s="6" t="s">
        <v>3654</v>
      </c>
      <c r="B751">
        <v>33.4</v>
      </c>
      <c r="C751" s="1">
        <v>9.9999999999999995E-8</v>
      </c>
      <c r="D751">
        <v>1</v>
      </c>
      <c r="E751">
        <v>1</v>
      </c>
      <c r="F751" t="s">
        <v>14</v>
      </c>
    </row>
    <row r="752" spans="1:6" x14ac:dyDescent="0.3">
      <c r="A752" s="6" t="s">
        <v>3655</v>
      </c>
      <c r="B752">
        <v>33.4</v>
      </c>
      <c r="C752" s="1">
        <v>9.9999999999999995E-8</v>
      </c>
      <c r="D752">
        <v>1</v>
      </c>
      <c r="E752">
        <v>1</v>
      </c>
      <c r="F752" t="s">
        <v>14</v>
      </c>
    </row>
    <row r="753" spans="1:6" x14ac:dyDescent="0.3">
      <c r="A753" s="6" t="s">
        <v>3656</v>
      </c>
      <c r="B753">
        <v>33.4</v>
      </c>
      <c r="C753" s="1">
        <v>9.9999999999999995E-8</v>
      </c>
      <c r="D753">
        <v>1</v>
      </c>
      <c r="E753">
        <v>1</v>
      </c>
      <c r="F753" t="s">
        <v>14</v>
      </c>
    </row>
    <row r="754" spans="1:6" x14ac:dyDescent="0.3">
      <c r="A754" s="6" t="s">
        <v>3657</v>
      </c>
      <c r="B754">
        <v>33.4</v>
      </c>
      <c r="C754" s="1">
        <v>9.9999999999999995E-8</v>
      </c>
      <c r="D754">
        <v>1</v>
      </c>
      <c r="E754">
        <v>1</v>
      </c>
      <c r="F754" t="s">
        <v>14</v>
      </c>
    </row>
    <row r="755" spans="1:6" x14ac:dyDescent="0.3">
      <c r="A755" s="6" t="s">
        <v>3658</v>
      </c>
      <c r="B755">
        <v>33.4</v>
      </c>
      <c r="C755" s="1">
        <v>9.9999999999999995E-8</v>
      </c>
      <c r="D755">
        <v>1</v>
      </c>
      <c r="E755">
        <v>1</v>
      </c>
      <c r="F755" t="s">
        <v>14</v>
      </c>
    </row>
    <row r="756" spans="1:6" x14ac:dyDescent="0.3">
      <c r="A756" s="6" t="s">
        <v>3659</v>
      </c>
      <c r="B756">
        <v>33.4</v>
      </c>
      <c r="C756" s="1">
        <v>9.9999999999999995E-8</v>
      </c>
      <c r="D756">
        <v>1</v>
      </c>
      <c r="E756">
        <v>1</v>
      </c>
      <c r="F756" t="s">
        <v>14</v>
      </c>
    </row>
    <row r="757" spans="1:6" x14ac:dyDescent="0.3">
      <c r="A757" s="6" t="s">
        <v>3660</v>
      </c>
      <c r="B757">
        <v>33.4</v>
      </c>
      <c r="C757" s="1">
        <v>9.9999999999999995E-8</v>
      </c>
      <c r="D757">
        <v>1</v>
      </c>
      <c r="E757">
        <v>1</v>
      </c>
      <c r="F757" t="s">
        <v>14</v>
      </c>
    </row>
    <row r="758" spans="1:6" x14ac:dyDescent="0.3">
      <c r="A758" s="6" t="s">
        <v>3661</v>
      </c>
      <c r="B758">
        <v>33.4</v>
      </c>
      <c r="C758" s="1">
        <v>9.9999999999999995E-8</v>
      </c>
      <c r="D758">
        <v>1</v>
      </c>
      <c r="E758">
        <v>1</v>
      </c>
      <c r="F758" t="s">
        <v>14</v>
      </c>
    </row>
    <row r="759" spans="1:6" x14ac:dyDescent="0.3">
      <c r="A759" s="6" t="s">
        <v>3662</v>
      </c>
      <c r="B759">
        <v>33.4</v>
      </c>
      <c r="C759" s="1">
        <v>9.9999999999999995E-8</v>
      </c>
      <c r="D759">
        <v>1</v>
      </c>
      <c r="E759">
        <v>1</v>
      </c>
      <c r="F759" t="s">
        <v>14</v>
      </c>
    </row>
    <row r="760" spans="1:6" x14ac:dyDescent="0.3">
      <c r="A760" s="6" t="s">
        <v>3663</v>
      </c>
      <c r="B760">
        <v>33.4</v>
      </c>
      <c r="C760" s="1">
        <v>9.9999999999999995E-8</v>
      </c>
      <c r="D760">
        <v>1</v>
      </c>
      <c r="E760">
        <v>1</v>
      </c>
      <c r="F760" t="s">
        <v>14</v>
      </c>
    </row>
    <row r="761" spans="1:6" x14ac:dyDescent="0.3">
      <c r="A761" s="6" t="s">
        <v>3664</v>
      </c>
      <c r="B761">
        <v>33.4</v>
      </c>
      <c r="C761" s="1">
        <v>9.9999999999999995E-8</v>
      </c>
      <c r="D761">
        <v>1</v>
      </c>
      <c r="E761">
        <v>1</v>
      </c>
      <c r="F761" t="s">
        <v>14</v>
      </c>
    </row>
    <row r="762" spans="1:6" x14ac:dyDescent="0.3">
      <c r="A762" s="6" t="s">
        <v>3665</v>
      </c>
      <c r="B762">
        <v>33.4</v>
      </c>
      <c r="C762" s="1">
        <v>1.1000000000000001E-7</v>
      </c>
      <c r="D762">
        <v>1</v>
      </c>
      <c r="E762">
        <v>1</v>
      </c>
      <c r="F762" t="s">
        <v>14</v>
      </c>
    </row>
    <row r="763" spans="1:6" x14ac:dyDescent="0.3">
      <c r="A763" s="6" t="s">
        <v>3666</v>
      </c>
      <c r="B763">
        <v>33.4</v>
      </c>
      <c r="C763" s="1">
        <v>1.1000000000000001E-7</v>
      </c>
      <c r="D763">
        <v>1</v>
      </c>
      <c r="E763">
        <v>1</v>
      </c>
      <c r="F763" t="s">
        <v>14</v>
      </c>
    </row>
    <row r="764" spans="1:6" x14ac:dyDescent="0.3">
      <c r="A764" s="6" t="s">
        <v>3667</v>
      </c>
      <c r="B764">
        <v>33.299999999999997</v>
      </c>
      <c r="C764" s="1">
        <v>1.1000000000000001E-7</v>
      </c>
      <c r="D764">
        <v>1</v>
      </c>
      <c r="E764">
        <v>1</v>
      </c>
      <c r="F764" t="s">
        <v>14</v>
      </c>
    </row>
    <row r="765" spans="1:6" x14ac:dyDescent="0.3">
      <c r="A765" s="6" t="s">
        <v>3668</v>
      </c>
      <c r="B765">
        <v>33.299999999999997</v>
      </c>
      <c r="C765" s="1">
        <v>1.1999999999999999E-7</v>
      </c>
      <c r="D765">
        <v>1</v>
      </c>
      <c r="E765">
        <v>1</v>
      </c>
      <c r="F765" t="s">
        <v>14</v>
      </c>
    </row>
    <row r="766" spans="1:6" x14ac:dyDescent="0.3">
      <c r="A766" s="6" t="s">
        <v>3669</v>
      </c>
      <c r="B766">
        <v>33.200000000000003</v>
      </c>
      <c r="C766" s="1">
        <v>1.1999999999999999E-7</v>
      </c>
      <c r="D766">
        <v>1</v>
      </c>
      <c r="E766">
        <v>1</v>
      </c>
      <c r="F766" t="s">
        <v>14</v>
      </c>
    </row>
    <row r="767" spans="1:6" x14ac:dyDescent="0.3">
      <c r="A767" s="6" t="s">
        <v>3670</v>
      </c>
      <c r="B767">
        <v>33.200000000000003</v>
      </c>
      <c r="C767" s="1">
        <v>1.1999999999999999E-7</v>
      </c>
      <c r="D767">
        <v>1</v>
      </c>
      <c r="E767">
        <v>1</v>
      </c>
      <c r="F767" t="s">
        <v>14</v>
      </c>
    </row>
    <row r="768" spans="1:6" x14ac:dyDescent="0.3">
      <c r="A768" s="6" t="s">
        <v>3671</v>
      </c>
      <c r="B768">
        <v>33.200000000000003</v>
      </c>
      <c r="C768" s="1">
        <v>1.1999999999999999E-7</v>
      </c>
      <c r="D768">
        <v>1</v>
      </c>
      <c r="E768">
        <v>1</v>
      </c>
      <c r="F768" t="s">
        <v>14</v>
      </c>
    </row>
    <row r="769" spans="1:6" x14ac:dyDescent="0.3">
      <c r="A769" s="6" t="s">
        <v>3672</v>
      </c>
      <c r="B769">
        <v>33.200000000000003</v>
      </c>
      <c r="C769" s="1">
        <v>1.1999999999999999E-7</v>
      </c>
      <c r="D769">
        <v>1</v>
      </c>
      <c r="E769">
        <v>1</v>
      </c>
      <c r="F769" t="s">
        <v>14</v>
      </c>
    </row>
    <row r="770" spans="1:6" x14ac:dyDescent="0.3">
      <c r="A770" s="6" t="s">
        <v>3673</v>
      </c>
      <c r="B770">
        <v>33.200000000000003</v>
      </c>
      <c r="C770" s="1">
        <v>1.1999999999999999E-7</v>
      </c>
      <c r="D770">
        <v>1</v>
      </c>
      <c r="E770">
        <v>1</v>
      </c>
      <c r="F770" t="s">
        <v>14</v>
      </c>
    </row>
    <row r="771" spans="1:6" x14ac:dyDescent="0.3">
      <c r="A771" s="6" t="s">
        <v>3674</v>
      </c>
      <c r="B771">
        <v>33.1</v>
      </c>
      <c r="C771" s="1">
        <v>1.3E-7</v>
      </c>
      <c r="D771">
        <v>1</v>
      </c>
      <c r="E771">
        <v>1</v>
      </c>
      <c r="F771" t="s">
        <v>14</v>
      </c>
    </row>
    <row r="772" spans="1:6" x14ac:dyDescent="0.3">
      <c r="A772" s="6" t="s">
        <v>3675</v>
      </c>
      <c r="B772">
        <v>33.1</v>
      </c>
      <c r="C772" s="1">
        <v>1.3E-7</v>
      </c>
      <c r="D772">
        <v>1</v>
      </c>
      <c r="E772">
        <v>1</v>
      </c>
      <c r="F772" t="s">
        <v>14</v>
      </c>
    </row>
    <row r="773" spans="1:6" x14ac:dyDescent="0.3">
      <c r="A773" s="6" t="s">
        <v>3676</v>
      </c>
      <c r="B773">
        <v>33.1</v>
      </c>
      <c r="C773" s="1">
        <v>1.3E-7</v>
      </c>
      <c r="D773">
        <v>1</v>
      </c>
      <c r="E773">
        <v>1</v>
      </c>
      <c r="F773" t="s">
        <v>14</v>
      </c>
    </row>
    <row r="774" spans="1:6" x14ac:dyDescent="0.3">
      <c r="A774" s="6" t="s">
        <v>3677</v>
      </c>
      <c r="B774">
        <v>33.1</v>
      </c>
      <c r="C774" s="1">
        <v>1.3E-7</v>
      </c>
      <c r="D774">
        <v>1</v>
      </c>
      <c r="E774">
        <v>1</v>
      </c>
      <c r="F774" t="s">
        <v>14</v>
      </c>
    </row>
    <row r="775" spans="1:6" x14ac:dyDescent="0.3">
      <c r="A775" s="6" t="s">
        <v>3678</v>
      </c>
      <c r="B775">
        <v>33.1</v>
      </c>
      <c r="C775" s="1">
        <v>1.3E-7</v>
      </c>
      <c r="D775">
        <v>1</v>
      </c>
      <c r="E775">
        <v>1</v>
      </c>
      <c r="F775" t="s">
        <v>14</v>
      </c>
    </row>
    <row r="776" spans="1:6" x14ac:dyDescent="0.3">
      <c r="A776" s="6" t="s">
        <v>3679</v>
      </c>
      <c r="B776">
        <v>33</v>
      </c>
      <c r="C776" s="1">
        <v>1.3E-7</v>
      </c>
      <c r="D776">
        <v>1</v>
      </c>
      <c r="E776">
        <v>1</v>
      </c>
      <c r="F776" t="s">
        <v>14</v>
      </c>
    </row>
    <row r="777" spans="1:6" x14ac:dyDescent="0.3">
      <c r="A777" s="6" t="s">
        <v>3680</v>
      </c>
      <c r="B777">
        <v>33</v>
      </c>
      <c r="C777" s="1">
        <v>1.4000000000000001E-7</v>
      </c>
      <c r="D777">
        <v>1</v>
      </c>
      <c r="E777">
        <v>1</v>
      </c>
      <c r="F777" t="s">
        <v>14</v>
      </c>
    </row>
    <row r="778" spans="1:6" x14ac:dyDescent="0.3">
      <c r="A778" s="6" t="s">
        <v>3681</v>
      </c>
      <c r="B778">
        <v>32.9</v>
      </c>
      <c r="C778" s="1">
        <v>1.4999999999999999E-7</v>
      </c>
      <c r="D778">
        <v>1</v>
      </c>
      <c r="E778">
        <v>1</v>
      </c>
      <c r="F778" t="s">
        <v>14</v>
      </c>
    </row>
    <row r="779" spans="1:6" x14ac:dyDescent="0.3">
      <c r="A779" s="6" t="s">
        <v>3682</v>
      </c>
      <c r="B779">
        <v>32.9</v>
      </c>
      <c r="C779" s="1">
        <v>1.4999999999999999E-7</v>
      </c>
      <c r="D779">
        <v>1</v>
      </c>
      <c r="E779">
        <v>1</v>
      </c>
      <c r="F779" t="s">
        <v>14</v>
      </c>
    </row>
    <row r="780" spans="1:6" x14ac:dyDescent="0.3">
      <c r="A780" s="6" t="s">
        <v>3683</v>
      </c>
      <c r="B780">
        <v>32.9</v>
      </c>
      <c r="C780" s="1">
        <v>1.4999999999999999E-7</v>
      </c>
      <c r="D780">
        <v>1</v>
      </c>
      <c r="E780">
        <v>1</v>
      </c>
      <c r="F780" t="s">
        <v>14</v>
      </c>
    </row>
    <row r="781" spans="1:6" x14ac:dyDescent="0.3">
      <c r="A781" s="6" t="s">
        <v>3684</v>
      </c>
      <c r="B781">
        <v>32.9</v>
      </c>
      <c r="C781" s="1">
        <v>1.4999999999999999E-7</v>
      </c>
      <c r="D781">
        <v>1</v>
      </c>
      <c r="E781">
        <v>1</v>
      </c>
      <c r="F781" t="s">
        <v>14</v>
      </c>
    </row>
    <row r="782" spans="1:6" x14ac:dyDescent="0.3">
      <c r="A782" s="6" t="s">
        <v>3685</v>
      </c>
      <c r="B782">
        <v>32.9</v>
      </c>
      <c r="C782" s="1">
        <v>1.4999999999999999E-7</v>
      </c>
      <c r="D782">
        <v>1</v>
      </c>
      <c r="E782">
        <v>1</v>
      </c>
      <c r="F782" t="s">
        <v>14</v>
      </c>
    </row>
    <row r="783" spans="1:6" x14ac:dyDescent="0.3">
      <c r="A783" s="6" t="s">
        <v>3686</v>
      </c>
      <c r="B783">
        <v>32.9</v>
      </c>
      <c r="C783" s="1">
        <v>1.4999999999999999E-7</v>
      </c>
      <c r="D783">
        <v>1</v>
      </c>
      <c r="E783">
        <v>1</v>
      </c>
      <c r="F783" t="s">
        <v>14</v>
      </c>
    </row>
    <row r="784" spans="1:6" x14ac:dyDescent="0.3">
      <c r="A784" s="6" t="s">
        <v>3687</v>
      </c>
      <c r="B784">
        <v>32.799999999999997</v>
      </c>
      <c r="C784" s="1">
        <v>1.6E-7</v>
      </c>
      <c r="D784">
        <v>1</v>
      </c>
      <c r="E784">
        <v>1</v>
      </c>
      <c r="F784" t="s">
        <v>14</v>
      </c>
    </row>
    <row r="785" spans="1:6" x14ac:dyDescent="0.3">
      <c r="A785" s="6" t="s">
        <v>3688</v>
      </c>
      <c r="B785">
        <v>32.799999999999997</v>
      </c>
      <c r="C785" s="1">
        <v>1.6E-7</v>
      </c>
      <c r="D785">
        <v>1</v>
      </c>
      <c r="E785">
        <v>1</v>
      </c>
      <c r="F785" t="s">
        <v>14</v>
      </c>
    </row>
    <row r="786" spans="1:6" x14ac:dyDescent="0.3">
      <c r="A786" s="6" t="s">
        <v>3689</v>
      </c>
      <c r="B786">
        <v>32.799999999999997</v>
      </c>
      <c r="C786" s="1">
        <v>1.6E-7</v>
      </c>
      <c r="D786">
        <v>1</v>
      </c>
      <c r="E786">
        <v>1</v>
      </c>
      <c r="F786" t="s">
        <v>14</v>
      </c>
    </row>
    <row r="787" spans="1:6" x14ac:dyDescent="0.3">
      <c r="A787" s="6" t="s">
        <v>3690</v>
      </c>
      <c r="B787">
        <v>32.799999999999997</v>
      </c>
      <c r="C787" s="1">
        <v>1.6E-7</v>
      </c>
      <c r="D787">
        <v>1</v>
      </c>
      <c r="E787">
        <v>1</v>
      </c>
      <c r="F787" t="s">
        <v>14</v>
      </c>
    </row>
    <row r="788" spans="1:6" x14ac:dyDescent="0.3">
      <c r="A788" s="6" t="s">
        <v>3691</v>
      </c>
      <c r="B788">
        <v>32.700000000000003</v>
      </c>
      <c r="C788" s="1">
        <v>1.6999999999999999E-7</v>
      </c>
      <c r="D788">
        <v>1</v>
      </c>
      <c r="E788">
        <v>1</v>
      </c>
      <c r="F788" t="s">
        <v>14</v>
      </c>
    </row>
    <row r="789" spans="1:6" x14ac:dyDescent="0.3">
      <c r="A789" s="6" t="s">
        <v>3692</v>
      </c>
      <c r="B789">
        <v>32.700000000000003</v>
      </c>
      <c r="C789" s="1">
        <v>1.6999999999999999E-7</v>
      </c>
      <c r="D789">
        <v>1</v>
      </c>
      <c r="E789">
        <v>1</v>
      </c>
      <c r="F789" t="s">
        <v>14</v>
      </c>
    </row>
    <row r="790" spans="1:6" x14ac:dyDescent="0.3">
      <c r="A790" s="6" t="s">
        <v>3693</v>
      </c>
      <c r="B790">
        <v>32.700000000000003</v>
      </c>
      <c r="C790" s="1">
        <v>1.6999999999999999E-7</v>
      </c>
      <c r="D790">
        <v>1</v>
      </c>
      <c r="E790">
        <v>1</v>
      </c>
      <c r="F790" t="s">
        <v>14</v>
      </c>
    </row>
    <row r="791" spans="1:6" x14ac:dyDescent="0.3">
      <c r="A791" s="6" t="s">
        <v>3694</v>
      </c>
      <c r="B791">
        <v>32.700000000000003</v>
      </c>
      <c r="C791" s="1">
        <v>1.6999999999999999E-7</v>
      </c>
      <c r="D791">
        <v>1</v>
      </c>
      <c r="E791">
        <v>1</v>
      </c>
      <c r="F791" t="s">
        <v>14</v>
      </c>
    </row>
    <row r="792" spans="1:6" x14ac:dyDescent="0.3">
      <c r="A792" s="6" t="s">
        <v>3695</v>
      </c>
      <c r="B792">
        <v>32.700000000000003</v>
      </c>
      <c r="C792" s="1">
        <v>1.6999999999999999E-7</v>
      </c>
      <c r="D792">
        <v>1</v>
      </c>
      <c r="E792">
        <v>1</v>
      </c>
      <c r="F792" t="s">
        <v>14</v>
      </c>
    </row>
    <row r="793" spans="1:6" x14ac:dyDescent="0.3">
      <c r="A793" s="6" t="s">
        <v>3696</v>
      </c>
      <c r="B793">
        <v>32.700000000000003</v>
      </c>
      <c r="C793" s="1">
        <v>1.6999999999999999E-7</v>
      </c>
      <c r="D793">
        <v>1</v>
      </c>
      <c r="E793">
        <v>1</v>
      </c>
      <c r="F793" t="s">
        <v>14</v>
      </c>
    </row>
    <row r="794" spans="1:6" x14ac:dyDescent="0.3">
      <c r="A794" s="6" t="s">
        <v>3697</v>
      </c>
      <c r="B794">
        <v>32.6</v>
      </c>
      <c r="C794" s="1">
        <v>1.8E-7</v>
      </c>
      <c r="D794">
        <v>1</v>
      </c>
      <c r="E794">
        <v>1</v>
      </c>
      <c r="F794" t="s">
        <v>14</v>
      </c>
    </row>
    <row r="795" spans="1:6" x14ac:dyDescent="0.3">
      <c r="A795" s="6" t="s">
        <v>3698</v>
      </c>
      <c r="B795">
        <v>32.6</v>
      </c>
      <c r="C795" s="1">
        <v>1.8E-7</v>
      </c>
      <c r="D795">
        <v>1</v>
      </c>
      <c r="E795">
        <v>1</v>
      </c>
      <c r="F795" t="s">
        <v>14</v>
      </c>
    </row>
    <row r="796" spans="1:6" x14ac:dyDescent="0.3">
      <c r="A796" s="6" t="s">
        <v>3699</v>
      </c>
      <c r="B796">
        <v>32.6</v>
      </c>
      <c r="C796" s="1">
        <v>1.8E-7</v>
      </c>
      <c r="D796">
        <v>1</v>
      </c>
      <c r="E796">
        <v>1</v>
      </c>
      <c r="F796" t="s">
        <v>14</v>
      </c>
    </row>
    <row r="797" spans="1:6" x14ac:dyDescent="0.3">
      <c r="A797" s="6" t="s">
        <v>3700</v>
      </c>
      <c r="B797">
        <v>32.6</v>
      </c>
      <c r="C797" s="1">
        <v>1.8E-7</v>
      </c>
      <c r="D797">
        <v>1</v>
      </c>
      <c r="E797">
        <v>1</v>
      </c>
      <c r="F797" t="s">
        <v>14</v>
      </c>
    </row>
    <row r="798" spans="1:6" x14ac:dyDescent="0.3">
      <c r="A798" s="6" t="s">
        <v>3701</v>
      </c>
      <c r="B798">
        <v>32.5</v>
      </c>
      <c r="C798" s="1">
        <v>1.9000000000000001E-7</v>
      </c>
      <c r="D798">
        <v>1</v>
      </c>
      <c r="E798">
        <v>1</v>
      </c>
      <c r="F798" t="s">
        <v>14</v>
      </c>
    </row>
    <row r="799" spans="1:6" x14ac:dyDescent="0.3">
      <c r="A799" s="6" t="s">
        <v>3702</v>
      </c>
      <c r="B799">
        <v>32.5</v>
      </c>
      <c r="C799" s="1">
        <v>1.9000000000000001E-7</v>
      </c>
      <c r="D799">
        <v>1</v>
      </c>
      <c r="E799">
        <v>1</v>
      </c>
      <c r="F799" t="s">
        <v>14</v>
      </c>
    </row>
    <row r="800" spans="1:6" x14ac:dyDescent="0.3">
      <c r="A800" s="6" t="s">
        <v>3703</v>
      </c>
      <c r="B800">
        <v>32.5</v>
      </c>
      <c r="C800" s="1">
        <v>1.9000000000000001E-7</v>
      </c>
      <c r="D800">
        <v>1</v>
      </c>
      <c r="E800">
        <v>1</v>
      </c>
      <c r="F800" t="s">
        <v>14</v>
      </c>
    </row>
    <row r="801" spans="1:6" x14ac:dyDescent="0.3">
      <c r="A801" s="6" t="s">
        <v>3704</v>
      </c>
      <c r="B801">
        <v>32.5</v>
      </c>
      <c r="C801" s="1">
        <v>1.9999999999999999E-7</v>
      </c>
      <c r="D801">
        <v>1</v>
      </c>
      <c r="E801">
        <v>1</v>
      </c>
      <c r="F801" t="s">
        <v>14</v>
      </c>
    </row>
    <row r="802" spans="1:6" x14ac:dyDescent="0.3">
      <c r="A802" s="6" t="s">
        <v>3705</v>
      </c>
      <c r="B802">
        <v>32.4</v>
      </c>
      <c r="C802" s="1">
        <v>2.1E-7</v>
      </c>
      <c r="D802">
        <v>1</v>
      </c>
      <c r="E802">
        <v>1</v>
      </c>
      <c r="F802" t="s">
        <v>14</v>
      </c>
    </row>
    <row r="803" spans="1:6" x14ac:dyDescent="0.3">
      <c r="A803" s="6" t="s">
        <v>3706</v>
      </c>
      <c r="B803">
        <v>32.4</v>
      </c>
      <c r="C803" s="1">
        <v>2.1E-7</v>
      </c>
      <c r="D803">
        <v>1</v>
      </c>
      <c r="E803">
        <v>1</v>
      </c>
      <c r="F803" t="s">
        <v>14</v>
      </c>
    </row>
    <row r="804" spans="1:6" x14ac:dyDescent="0.3">
      <c r="A804" s="6" t="s">
        <v>3707</v>
      </c>
      <c r="B804">
        <v>32.4</v>
      </c>
      <c r="C804" s="1">
        <v>2.1E-7</v>
      </c>
      <c r="D804">
        <v>1</v>
      </c>
      <c r="E804">
        <v>1</v>
      </c>
      <c r="F804" t="s">
        <v>14</v>
      </c>
    </row>
    <row r="805" spans="1:6" x14ac:dyDescent="0.3">
      <c r="A805" s="6" t="s">
        <v>3708</v>
      </c>
      <c r="B805">
        <v>32.4</v>
      </c>
      <c r="C805" s="1">
        <v>2.1E-7</v>
      </c>
      <c r="D805">
        <v>1</v>
      </c>
      <c r="E805">
        <v>1</v>
      </c>
      <c r="F805" t="s">
        <v>14</v>
      </c>
    </row>
    <row r="806" spans="1:6" x14ac:dyDescent="0.3">
      <c r="A806" s="6" t="s">
        <v>3709</v>
      </c>
      <c r="B806">
        <v>32.4</v>
      </c>
      <c r="C806" s="1">
        <v>2.1E-7</v>
      </c>
      <c r="D806">
        <v>1</v>
      </c>
      <c r="E806">
        <v>1</v>
      </c>
      <c r="F806" t="s">
        <v>14</v>
      </c>
    </row>
    <row r="807" spans="1:6" x14ac:dyDescent="0.3">
      <c r="A807" s="6" t="s">
        <v>3710</v>
      </c>
      <c r="B807">
        <v>32.4</v>
      </c>
      <c r="C807" s="1">
        <v>2.1E-7</v>
      </c>
      <c r="D807">
        <v>1</v>
      </c>
      <c r="E807">
        <v>1</v>
      </c>
      <c r="F807" t="s">
        <v>14</v>
      </c>
    </row>
    <row r="808" spans="1:6" x14ac:dyDescent="0.3">
      <c r="A808" s="6" t="s">
        <v>3711</v>
      </c>
      <c r="B808">
        <v>32.4</v>
      </c>
      <c r="C808" s="1">
        <v>2.1E-7</v>
      </c>
      <c r="D808">
        <v>1</v>
      </c>
      <c r="E808">
        <v>1</v>
      </c>
      <c r="F808" t="s">
        <v>14</v>
      </c>
    </row>
    <row r="809" spans="1:6" x14ac:dyDescent="0.3">
      <c r="A809" s="6" t="s">
        <v>3712</v>
      </c>
      <c r="B809">
        <v>32.4</v>
      </c>
      <c r="C809" s="1">
        <v>2.1E-7</v>
      </c>
      <c r="D809">
        <v>1</v>
      </c>
      <c r="E809">
        <v>1</v>
      </c>
      <c r="F809" t="s">
        <v>14</v>
      </c>
    </row>
    <row r="810" spans="1:6" x14ac:dyDescent="0.3">
      <c r="A810" s="6" t="s">
        <v>3713</v>
      </c>
      <c r="B810">
        <v>32.4</v>
      </c>
      <c r="C810" s="1">
        <v>2.1E-7</v>
      </c>
      <c r="D810">
        <v>1</v>
      </c>
      <c r="E810">
        <v>1</v>
      </c>
      <c r="F810" t="s">
        <v>14</v>
      </c>
    </row>
    <row r="811" spans="1:6" x14ac:dyDescent="0.3">
      <c r="A811" s="6" t="s">
        <v>3714</v>
      </c>
      <c r="B811">
        <v>32.299999999999997</v>
      </c>
      <c r="C811" s="1">
        <v>2.2000000000000001E-7</v>
      </c>
      <c r="D811">
        <v>1</v>
      </c>
      <c r="E811">
        <v>1</v>
      </c>
      <c r="F811" t="s">
        <v>14</v>
      </c>
    </row>
    <row r="812" spans="1:6" x14ac:dyDescent="0.3">
      <c r="A812" s="6" t="s">
        <v>3715</v>
      </c>
      <c r="B812">
        <v>32.299999999999997</v>
      </c>
      <c r="C812" s="1">
        <v>2.2000000000000001E-7</v>
      </c>
      <c r="D812">
        <v>1</v>
      </c>
      <c r="E812">
        <v>1</v>
      </c>
      <c r="F812" t="s">
        <v>14</v>
      </c>
    </row>
    <row r="813" spans="1:6" x14ac:dyDescent="0.3">
      <c r="A813" s="6" t="s">
        <v>3716</v>
      </c>
      <c r="B813">
        <v>32.299999999999997</v>
      </c>
      <c r="C813" s="1">
        <v>2.2999999999999999E-7</v>
      </c>
      <c r="D813">
        <v>1</v>
      </c>
      <c r="E813">
        <v>1</v>
      </c>
      <c r="F813" t="s">
        <v>14</v>
      </c>
    </row>
    <row r="814" spans="1:6" x14ac:dyDescent="0.3">
      <c r="A814" s="6" t="s">
        <v>3717</v>
      </c>
      <c r="B814">
        <v>32.299999999999997</v>
      </c>
      <c r="C814" s="1">
        <v>2.2999999999999999E-7</v>
      </c>
      <c r="D814">
        <v>1</v>
      </c>
      <c r="E814">
        <v>1</v>
      </c>
      <c r="F814" t="s">
        <v>14</v>
      </c>
    </row>
    <row r="815" spans="1:6" x14ac:dyDescent="0.3">
      <c r="A815" s="6" t="s">
        <v>3718</v>
      </c>
      <c r="B815">
        <v>32.299999999999997</v>
      </c>
      <c r="C815" s="1">
        <v>2.2999999999999999E-7</v>
      </c>
      <c r="D815">
        <v>1</v>
      </c>
      <c r="E815">
        <v>1</v>
      </c>
      <c r="F815" t="s">
        <v>14</v>
      </c>
    </row>
    <row r="816" spans="1:6" x14ac:dyDescent="0.3">
      <c r="A816" s="6" t="s">
        <v>3719</v>
      </c>
      <c r="B816">
        <v>32.299999999999997</v>
      </c>
      <c r="C816" s="1">
        <v>2.2999999999999999E-7</v>
      </c>
      <c r="D816">
        <v>1</v>
      </c>
      <c r="E816">
        <v>1</v>
      </c>
      <c r="F816" t="s">
        <v>14</v>
      </c>
    </row>
    <row r="817" spans="1:6" x14ac:dyDescent="0.3">
      <c r="A817" s="6" t="s">
        <v>3720</v>
      </c>
      <c r="B817">
        <v>32.299999999999997</v>
      </c>
      <c r="C817" s="1">
        <v>2.2999999999999999E-7</v>
      </c>
      <c r="D817">
        <v>1</v>
      </c>
      <c r="E817">
        <v>1</v>
      </c>
      <c r="F817" t="s">
        <v>14</v>
      </c>
    </row>
    <row r="818" spans="1:6" x14ac:dyDescent="0.3">
      <c r="A818" s="6" t="s">
        <v>3721</v>
      </c>
      <c r="B818">
        <v>32.299999999999997</v>
      </c>
      <c r="C818" s="1">
        <v>2.2999999999999999E-7</v>
      </c>
      <c r="D818">
        <v>1</v>
      </c>
      <c r="E818">
        <v>1</v>
      </c>
      <c r="F818" t="s">
        <v>14</v>
      </c>
    </row>
    <row r="819" spans="1:6" x14ac:dyDescent="0.3">
      <c r="A819" s="6" t="s">
        <v>3722</v>
      </c>
      <c r="B819">
        <v>32.200000000000003</v>
      </c>
      <c r="C819" s="1">
        <v>2.2999999999999999E-7</v>
      </c>
      <c r="D819">
        <v>1</v>
      </c>
      <c r="E819">
        <v>1</v>
      </c>
      <c r="F819" t="s">
        <v>14</v>
      </c>
    </row>
    <row r="820" spans="1:6" x14ac:dyDescent="0.3">
      <c r="A820" s="6" t="s">
        <v>3723</v>
      </c>
      <c r="B820">
        <v>32.200000000000003</v>
      </c>
      <c r="C820" s="1">
        <v>2.2999999999999999E-7</v>
      </c>
      <c r="D820">
        <v>1</v>
      </c>
      <c r="E820">
        <v>1</v>
      </c>
      <c r="F820" t="s">
        <v>14</v>
      </c>
    </row>
    <row r="821" spans="1:6" x14ac:dyDescent="0.3">
      <c r="A821" s="6" t="s">
        <v>3724</v>
      </c>
      <c r="B821">
        <v>32.200000000000003</v>
      </c>
      <c r="C821" s="1">
        <v>2.3999999999999998E-7</v>
      </c>
      <c r="D821">
        <v>1</v>
      </c>
      <c r="E821">
        <v>1</v>
      </c>
      <c r="F821" t="s">
        <v>14</v>
      </c>
    </row>
    <row r="822" spans="1:6" x14ac:dyDescent="0.3">
      <c r="A822" s="6" t="s">
        <v>3725</v>
      </c>
      <c r="B822">
        <v>32.200000000000003</v>
      </c>
      <c r="C822" s="1">
        <v>2.3999999999999998E-7</v>
      </c>
      <c r="D822">
        <v>1</v>
      </c>
      <c r="E822">
        <v>1</v>
      </c>
      <c r="F822" t="s">
        <v>14</v>
      </c>
    </row>
    <row r="823" spans="1:6" x14ac:dyDescent="0.3">
      <c r="A823" s="6" t="s">
        <v>3726</v>
      </c>
      <c r="B823">
        <v>32.200000000000003</v>
      </c>
      <c r="C823" s="1">
        <v>2.4999999999999999E-7</v>
      </c>
      <c r="D823">
        <v>1</v>
      </c>
      <c r="E823">
        <v>1</v>
      </c>
      <c r="F823" t="s">
        <v>14</v>
      </c>
    </row>
    <row r="824" spans="1:6" x14ac:dyDescent="0.3">
      <c r="A824" s="6" t="s">
        <v>3727</v>
      </c>
      <c r="B824">
        <v>32.1</v>
      </c>
      <c r="C824" s="1">
        <v>2.6E-7</v>
      </c>
      <c r="D824">
        <v>1</v>
      </c>
      <c r="E824">
        <v>1</v>
      </c>
      <c r="F824" t="s">
        <v>14</v>
      </c>
    </row>
    <row r="825" spans="1:6" x14ac:dyDescent="0.3">
      <c r="A825" s="6" t="s">
        <v>3728</v>
      </c>
      <c r="B825">
        <v>32.1</v>
      </c>
      <c r="C825" s="1">
        <v>2.6E-7</v>
      </c>
      <c r="D825">
        <v>1</v>
      </c>
      <c r="E825">
        <v>1</v>
      </c>
      <c r="F825" t="s">
        <v>14</v>
      </c>
    </row>
    <row r="826" spans="1:6" x14ac:dyDescent="0.3">
      <c r="A826" s="6" t="s">
        <v>3729</v>
      </c>
      <c r="B826">
        <v>32.1</v>
      </c>
      <c r="C826" s="1">
        <v>2.6E-7</v>
      </c>
      <c r="D826">
        <v>1</v>
      </c>
      <c r="E826">
        <v>1</v>
      </c>
      <c r="F826" t="s">
        <v>14</v>
      </c>
    </row>
    <row r="827" spans="1:6" x14ac:dyDescent="0.3">
      <c r="A827" s="6" t="s">
        <v>3730</v>
      </c>
      <c r="B827">
        <v>31.9</v>
      </c>
      <c r="C827" s="1">
        <v>2.9999999999999999E-7</v>
      </c>
      <c r="D827">
        <v>1</v>
      </c>
      <c r="E827">
        <v>1</v>
      </c>
      <c r="F827" t="s">
        <v>14</v>
      </c>
    </row>
    <row r="828" spans="1:6" x14ac:dyDescent="0.3">
      <c r="A828" s="6" t="s">
        <v>3731</v>
      </c>
      <c r="B828">
        <v>31.9</v>
      </c>
      <c r="C828" s="1">
        <v>2.9999999999999999E-7</v>
      </c>
      <c r="D828">
        <v>1</v>
      </c>
      <c r="E828">
        <v>1</v>
      </c>
      <c r="F828" t="s">
        <v>14</v>
      </c>
    </row>
    <row r="829" spans="1:6" x14ac:dyDescent="0.3">
      <c r="A829" s="6" t="s">
        <v>3732</v>
      </c>
      <c r="B829">
        <v>31.9</v>
      </c>
      <c r="C829" s="1">
        <v>2.9999999999999999E-7</v>
      </c>
      <c r="D829">
        <v>1</v>
      </c>
      <c r="E829">
        <v>1</v>
      </c>
      <c r="F829" t="s">
        <v>14</v>
      </c>
    </row>
    <row r="830" spans="1:6" x14ac:dyDescent="0.3">
      <c r="A830" s="6" t="s">
        <v>3733</v>
      </c>
      <c r="B830">
        <v>31.8</v>
      </c>
      <c r="C830" s="1">
        <v>3.1E-7</v>
      </c>
      <c r="D830">
        <v>1</v>
      </c>
      <c r="E830">
        <v>1</v>
      </c>
      <c r="F830" t="s">
        <v>14</v>
      </c>
    </row>
    <row r="831" spans="1:6" x14ac:dyDescent="0.3">
      <c r="A831" s="6" t="s">
        <v>3734</v>
      </c>
      <c r="B831">
        <v>31.8</v>
      </c>
      <c r="C831" s="1">
        <v>3.1E-7</v>
      </c>
      <c r="D831">
        <v>1</v>
      </c>
      <c r="E831">
        <v>1</v>
      </c>
      <c r="F831" t="s">
        <v>14</v>
      </c>
    </row>
    <row r="832" spans="1:6" x14ac:dyDescent="0.3">
      <c r="A832" s="6" t="s">
        <v>3735</v>
      </c>
      <c r="B832">
        <v>31.8</v>
      </c>
      <c r="C832" s="1">
        <v>3.2000000000000001E-7</v>
      </c>
      <c r="D832">
        <v>1</v>
      </c>
      <c r="E832">
        <v>1</v>
      </c>
      <c r="F832" t="s">
        <v>14</v>
      </c>
    </row>
    <row r="833" spans="1:6" x14ac:dyDescent="0.3">
      <c r="A833" s="6" t="s">
        <v>3736</v>
      </c>
      <c r="B833">
        <v>31.7</v>
      </c>
      <c r="C833" s="1">
        <v>3.3000000000000002E-7</v>
      </c>
      <c r="D833">
        <v>1</v>
      </c>
      <c r="E833">
        <v>1</v>
      </c>
      <c r="F833" t="s">
        <v>14</v>
      </c>
    </row>
    <row r="834" spans="1:6" x14ac:dyDescent="0.3">
      <c r="A834" s="6" t="s">
        <v>3737</v>
      </c>
      <c r="B834">
        <v>31.7</v>
      </c>
      <c r="C834" s="1">
        <v>3.3000000000000002E-7</v>
      </c>
      <c r="D834">
        <v>1</v>
      </c>
      <c r="E834">
        <v>1</v>
      </c>
      <c r="F834" t="s">
        <v>14</v>
      </c>
    </row>
    <row r="835" spans="1:6" x14ac:dyDescent="0.3">
      <c r="A835" s="6" t="s">
        <v>3738</v>
      </c>
      <c r="B835">
        <v>31.7</v>
      </c>
      <c r="C835" s="1">
        <v>3.3999999999999997E-7</v>
      </c>
      <c r="D835">
        <v>1</v>
      </c>
      <c r="E835">
        <v>1</v>
      </c>
      <c r="F835" t="s">
        <v>14</v>
      </c>
    </row>
    <row r="836" spans="1:6" x14ac:dyDescent="0.3">
      <c r="A836" s="6" t="s">
        <v>3739</v>
      </c>
      <c r="B836">
        <v>31.7</v>
      </c>
      <c r="C836" s="1">
        <v>3.4999999999999998E-7</v>
      </c>
      <c r="D836">
        <v>1</v>
      </c>
      <c r="E836">
        <v>1</v>
      </c>
      <c r="F836" t="s">
        <v>14</v>
      </c>
    </row>
    <row r="837" spans="1:6" x14ac:dyDescent="0.3">
      <c r="A837" s="6" t="s">
        <v>3740</v>
      </c>
      <c r="B837">
        <v>31.5</v>
      </c>
      <c r="C837" s="1">
        <v>3.8000000000000001E-7</v>
      </c>
      <c r="D837">
        <v>1</v>
      </c>
      <c r="E837">
        <v>1</v>
      </c>
      <c r="F837" t="s">
        <v>14</v>
      </c>
    </row>
    <row r="838" spans="1:6" x14ac:dyDescent="0.3">
      <c r="A838" s="6" t="s">
        <v>3741</v>
      </c>
      <c r="B838">
        <v>31.5</v>
      </c>
      <c r="C838" s="1">
        <v>3.8000000000000001E-7</v>
      </c>
      <c r="D838">
        <v>1</v>
      </c>
      <c r="E838">
        <v>1</v>
      </c>
      <c r="F838" t="s">
        <v>14</v>
      </c>
    </row>
    <row r="839" spans="1:6" x14ac:dyDescent="0.3">
      <c r="A839" s="6" t="s">
        <v>3742</v>
      </c>
      <c r="B839">
        <v>31.5</v>
      </c>
      <c r="C839" s="1">
        <v>3.8000000000000001E-7</v>
      </c>
      <c r="D839">
        <v>1</v>
      </c>
      <c r="E839">
        <v>1</v>
      </c>
      <c r="F839" t="s">
        <v>14</v>
      </c>
    </row>
    <row r="840" spans="1:6" x14ac:dyDescent="0.3">
      <c r="A840" s="6" t="s">
        <v>3743</v>
      </c>
      <c r="B840">
        <v>31.5</v>
      </c>
      <c r="C840" s="1">
        <v>3.8000000000000001E-7</v>
      </c>
      <c r="D840">
        <v>1</v>
      </c>
      <c r="E840">
        <v>1</v>
      </c>
      <c r="F840" t="s">
        <v>14</v>
      </c>
    </row>
    <row r="841" spans="1:6" x14ac:dyDescent="0.3">
      <c r="A841" s="6" t="s">
        <v>3744</v>
      </c>
      <c r="B841">
        <v>31.5</v>
      </c>
      <c r="C841" s="1">
        <v>3.8000000000000001E-7</v>
      </c>
      <c r="D841">
        <v>1</v>
      </c>
      <c r="E841">
        <v>1</v>
      </c>
      <c r="F841" t="s">
        <v>14</v>
      </c>
    </row>
    <row r="842" spans="1:6" x14ac:dyDescent="0.3">
      <c r="A842" s="6" t="s">
        <v>3745</v>
      </c>
      <c r="B842">
        <v>31.5</v>
      </c>
      <c r="C842" s="1">
        <v>3.8000000000000001E-7</v>
      </c>
      <c r="D842">
        <v>1</v>
      </c>
      <c r="E842">
        <v>1</v>
      </c>
      <c r="F842" t="s">
        <v>14</v>
      </c>
    </row>
    <row r="843" spans="1:6" x14ac:dyDescent="0.3">
      <c r="A843" s="6" t="s">
        <v>3746</v>
      </c>
      <c r="B843">
        <v>31.5</v>
      </c>
      <c r="C843" s="1">
        <v>3.8000000000000001E-7</v>
      </c>
      <c r="D843">
        <v>1</v>
      </c>
      <c r="E843">
        <v>1</v>
      </c>
      <c r="F843" t="s">
        <v>14</v>
      </c>
    </row>
    <row r="844" spans="1:6" x14ac:dyDescent="0.3">
      <c r="A844" s="6" t="s">
        <v>3747</v>
      </c>
      <c r="B844">
        <v>31.5</v>
      </c>
      <c r="C844" s="1">
        <v>3.8000000000000001E-7</v>
      </c>
      <c r="D844">
        <v>1</v>
      </c>
      <c r="E844">
        <v>1</v>
      </c>
      <c r="F844" t="s">
        <v>14</v>
      </c>
    </row>
    <row r="845" spans="1:6" x14ac:dyDescent="0.3">
      <c r="A845" s="6" t="s">
        <v>3748</v>
      </c>
      <c r="B845">
        <v>31.5</v>
      </c>
      <c r="C845" s="1">
        <v>3.8000000000000001E-7</v>
      </c>
      <c r="D845">
        <v>1</v>
      </c>
      <c r="E845">
        <v>1</v>
      </c>
      <c r="F845" t="s">
        <v>14</v>
      </c>
    </row>
    <row r="846" spans="1:6" x14ac:dyDescent="0.3">
      <c r="A846" s="6" t="s">
        <v>3749</v>
      </c>
      <c r="B846">
        <v>31.5</v>
      </c>
      <c r="C846" s="1">
        <v>3.8000000000000001E-7</v>
      </c>
      <c r="D846">
        <v>1</v>
      </c>
      <c r="E846">
        <v>1</v>
      </c>
      <c r="F846" t="s">
        <v>14</v>
      </c>
    </row>
    <row r="847" spans="1:6" x14ac:dyDescent="0.3">
      <c r="A847" s="6" t="s">
        <v>3750</v>
      </c>
      <c r="B847">
        <v>31.5</v>
      </c>
      <c r="C847" s="1">
        <v>3.8000000000000001E-7</v>
      </c>
      <c r="D847">
        <v>1</v>
      </c>
      <c r="E847">
        <v>1</v>
      </c>
      <c r="F847" t="s">
        <v>14</v>
      </c>
    </row>
    <row r="848" spans="1:6" x14ac:dyDescent="0.3">
      <c r="A848" s="6" t="s">
        <v>3751</v>
      </c>
      <c r="B848">
        <v>31.5</v>
      </c>
      <c r="C848" s="1">
        <v>3.8000000000000001E-7</v>
      </c>
      <c r="D848">
        <v>1</v>
      </c>
      <c r="E848">
        <v>1</v>
      </c>
      <c r="F848" t="s">
        <v>14</v>
      </c>
    </row>
    <row r="849" spans="1:6" x14ac:dyDescent="0.3">
      <c r="A849" s="6" t="s">
        <v>3752</v>
      </c>
      <c r="B849">
        <v>31.5</v>
      </c>
      <c r="C849" s="1">
        <v>3.8000000000000001E-7</v>
      </c>
      <c r="D849">
        <v>1</v>
      </c>
      <c r="E849">
        <v>1</v>
      </c>
      <c r="F849" t="s">
        <v>14</v>
      </c>
    </row>
    <row r="850" spans="1:6" x14ac:dyDescent="0.3">
      <c r="A850" s="6" t="s">
        <v>3753</v>
      </c>
      <c r="B850">
        <v>31.5</v>
      </c>
      <c r="C850" s="1">
        <v>3.8000000000000001E-7</v>
      </c>
      <c r="D850">
        <v>1</v>
      </c>
      <c r="E850">
        <v>1</v>
      </c>
      <c r="F850" t="s">
        <v>14</v>
      </c>
    </row>
    <row r="851" spans="1:6" x14ac:dyDescent="0.3">
      <c r="A851" s="6" t="s">
        <v>3754</v>
      </c>
      <c r="B851">
        <v>31.5</v>
      </c>
      <c r="C851" s="1">
        <v>3.8000000000000001E-7</v>
      </c>
      <c r="D851">
        <v>1</v>
      </c>
      <c r="E851">
        <v>1</v>
      </c>
      <c r="F851" t="s">
        <v>14</v>
      </c>
    </row>
    <row r="852" spans="1:6" x14ac:dyDescent="0.3">
      <c r="A852" s="6" t="s">
        <v>3755</v>
      </c>
      <c r="B852">
        <v>31.5</v>
      </c>
      <c r="C852" s="1">
        <v>3.9999999999999998E-7</v>
      </c>
      <c r="D852">
        <v>1</v>
      </c>
      <c r="E852">
        <v>1</v>
      </c>
      <c r="F852" t="s">
        <v>14</v>
      </c>
    </row>
    <row r="853" spans="1:6" x14ac:dyDescent="0.3">
      <c r="A853" s="6" t="s">
        <v>3756</v>
      </c>
      <c r="B853">
        <v>31.3</v>
      </c>
      <c r="C853" s="1">
        <v>4.4000000000000002E-7</v>
      </c>
      <c r="D853">
        <v>1</v>
      </c>
      <c r="E853">
        <v>1</v>
      </c>
      <c r="F853" t="s">
        <v>14</v>
      </c>
    </row>
    <row r="854" spans="1:6" x14ac:dyDescent="0.3">
      <c r="A854" s="6" t="s">
        <v>3757</v>
      </c>
      <c r="B854">
        <v>31.3</v>
      </c>
      <c r="C854" s="1">
        <v>4.4000000000000002E-7</v>
      </c>
      <c r="D854">
        <v>1</v>
      </c>
      <c r="E854">
        <v>1</v>
      </c>
      <c r="F854" t="s">
        <v>14</v>
      </c>
    </row>
    <row r="855" spans="1:6" x14ac:dyDescent="0.3">
      <c r="A855" s="6" t="s">
        <v>3758</v>
      </c>
      <c r="B855">
        <v>31.3</v>
      </c>
      <c r="C855" s="1">
        <v>4.4000000000000002E-7</v>
      </c>
      <c r="D855">
        <v>1</v>
      </c>
      <c r="E855">
        <v>1</v>
      </c>
      <c r="F855" t="s">
        <v>14</v>
      </c>
    </row>
    <row r="856" spans="1:6" x14ac:dyDescent="0.3">
      <c r="A856" s="6" t="s">
        <v>3759</v>
      </c>
      <c r="B856">
        <v>31.3</v>
      </c>
      <c r="C856" s="1">
        <v>4.4999999999999998E-7</v>
      </c>
      <c r="D856">
        <v>1</v>
      </c>
      <c r="E856">
        <v>1</v>
      </c>
      <c r="F856" t="s">
        <v>14</v>
      </c>
    </row>
    <row r="857" spans="1:6" x14ac:dyDescent="0.3">
      <c r="A857" s="6" t="s">
        <v>3760</v>
      </c>
      <c r="B857">
        <v>31.3</v>
      </c>
      <c r="C857" s="1">
        <v>4.5999999999999999E-7</v>
      </c>
      <c r="D857">
        <v>1</v>
      </c>
      <c r="E857">
        <v>1</v>
      </c>
      <c r="F857" t="s">
        <v>14</v>
      </c>
    </row>
    <row r="858" spans="1:6" x14ac:dyDescent="0.3">
      <c r="A858" s="6" t="s">
        <v>3761</v>
      </c>
      <c r="B858">
        <v>31.2</v>
      </c>
      <c r="C858" s="1">
        <v>4.7E-7</v>
      </c>
      <c r="D858">
        <v>1</v>
      </c>
      <c r="E858">
        <v>1</v>
      </c>
      <c r="F858" t="s">
        <v>14</v>
      </c>
    </row>
    <row r="859" spans="1:6" x14ac:dyDescent="0.3">
      <c r="A859" s="6" t="s">
        <v>3762</v>
      </c>
      <c r="B859">
        <v>31.2</v>
      </c>
      <c r="C859" s="1">
        <v>4.7999999999999996E-7</v>
      </c>
      <c r="D859">
        <v>1</v>
      </c>
      <c r="E859">
        <v>1</v>
      </c>
      <c r="F859" t="s">
        <v>14</v>
      </c>
    </row>
    <row r="860" spans="1:6" x14ac:dyDescent="0.3">
      <c r="A860" s="6" t="s">
        <v>3763</v>
      </c>
      <c r="B860">
        <v>31.2</v>
      </c>
      <c r="C860" s="1">
        <v>4.7999999999999996E-7</v>
      </c>
      <c r="D860">
        <v>1</v>
      </c>
      <c r="E860">
        <v>1</v>
      </c>
      <c r="F860" t="s">
        <v>14</v>
      </c>
    </row>
    <row r="861" spans="1:6" x14ac:dyDescent="0.3">
      <c r="A861" s="6" t="s">
        <v>3764</v>
      </c>
      <c r="B861">
        <v>31.2</v>
      </c>
      <c r="C861" s="1">
        <v>4.7999999999999996E-7</v>
      </c>
      <c r="D861">
        <v>1</v>
      </c>
      <c r="E861">
        <v>1</v>
      </c>
      <c r="F861" t="s">
        <v>14</v>
      </c>
    </row>
    <row r="862" spans="1:6" x14ac:dyDescent="0.3">
      <c r="A862" s="6" t="s">
        <v>3765</v>
      </c>
      <c r="B862">
        <v>31.1</v>
      </c>
      <c r="C862" s="1">
        <v>5.2E-7</v>
      </c>
      <c r="D862">
        <v>1</v>
      </c>
      <c r="E862">
        <v>1</v>
      </c>
      <c r="F862" t="s">
        <v>14</v>
      </c>
    </row>
    <row r="863" spans="1:6" x14ac:dyDescent="0.3">
      <c r="A863" s="6" t="s">
        <v>3766</v>
      </c>
      <c r="B863">
        <v>31.1</v>
      </c>
      <c r="C863" s="1">
        <v>5.2E-7</v>
      </c>
      <c r="D863">
        <v>1</v>
      </c>
      <c r="E863">
        <v>1</v>
      </c>
      <c r="F863" t="s">
        <v>14</v>
      </c>
    </row>
    <row r="864" spans="1:6" x14ac:dyDescent="0.3">
      <c r="A864" s="6" t="s">
        <v>3767</v>
      </c>
      <c r="B864">
        <v>31.1</v>
      </c>
      <c r="C864" s="1">
        <v>5.2E-7</v>
      </c>
      <c r="D864">
        <v>1</v>
      </c>
      <c r="E864">
        <v>1</v>
      </c>
      <c r="F864" t="s">
        <v>14</v>
      </c>
    </row>
    <row r="865" spans="1:6" x14ac:dyDescent="0.3">
      <c r="A865" s="6" t="s">
        <v>3768</v>
      </c>
      <c r="B865">
        <v>31.1</v>
      </c>
      <c r="C865" s="1">
        <v>5.2E-7</v>
      </c>
      <c r="D865">
        <v>1</v>
      </c>
      <c r="E865">
        <v>1</v>
      </c>
      <c r="F865" t="s">
        <v>14</v>
      </c>
    </row>
    <row r="866" spans="1:6" x14ac:dyDescent="0.3">
      <c r="A866" s="6" t="s">
        <v>3769</v>
      </c>
      <c r="B866">
        <v>31.1</v>
      </c>
      <c r="C866" s="1">
        <v>5.3000000000000001E-7</v>
      </c>
      <c r="D866">
        <v>1</v>
      </c>
      <c r="E866">
        <v>1</v>
      </c>
      <c r="F866" t="s">
        <v>14</v>
      </c>
    </row>
    <row r="867" spans="1:6" x14ac:dyDescent="0.3">
      <c r="A867" s="6" t="s">
        <v>3770</v>
      </c>
      <c r="B867">
        <v>31.1</v>
      </c>
      <c r="C867" s="1">
        <v>5.3000000000000001E-7</v>
      </c>
      <c r="D867">
        <v>1</v>
      </c>
      <c r="E867">
        <v>1</v>
      </c>
      <c r="F867" t="s">
        <v>14</v>
      </c>
    </row>
    <row r="868" spans="1:6" x14ac:dyDescent="0.3">
      <c r="A868" s="6" t="s">
        <v>3771</v>
      </c>
      <c r="B868">
        <v>31</v>
      </c>
      <c r="C868" s="1">
        <v>5.7000000000000005E-7</v>
      </c>
      <c r="D868">
        <v>1</v>
      </c>
      <c r="E868">
        <v>1</v>
      </c>
      <c r="F868" t="s">
        <v>14</v>
      </c>
    </row>
    <row r="869" spans="1:6" x14ac:dyDescent="0.3">
      <c r="A869" s="6" t="s">
        <v>3772</v>
      </c>
      <c r="B869">
        <v>30.9</v>
      </c>
      <c r="C869" s="1">
        <v>5.7000000000000005E-7</v>
      </c>
      <c r="D869">
        <v>1</v>
      </c>
      <c r="E869">
        <v>1</v>
      </c>
      <c r="F869" t="s">
        <v>14</v>
      </c>
    </row>
    <row r="870" spans="1:6" x14ac:dyDescent="0.3">
      <c r="A870" s="6" t="s">
        <v>3773</v>
      </c>
      <c r="B870">
        <v>30.9</v>
      </c>
      <c r="C870" s="1">
        <v>5.7000000000000005E-7</v>
      </c>
      <c r="D870">
        <v>1</v>
      </c>
      <c r="E870">
        <v>1</v>
      </c>
      <c r="F870" t="s">
        <v>14</v>
      </c>
    </row>
    <row r="871" spans="1:6" x14ac:dyDescent="0.3">
      <c r="A871" s="6" t="s">
        <v>3774</v>
      </c>
      <c r="B871">
        <v>30.8</v>
      </c>
      <c r="C871" s="1">
        <v>6.1999999999999999E-7</v>
      </c>
      <c r="D871">
        <v>1</v>
      </c>
      <c r="E871">
        <v>1</v>
      </c>
      <c r="F871" t="s">
        <v>14</v>
      </c>
    </row>
    <row r="872" spans="1:6" x14ac:dyDescent="0.3">
      <c r="A872" s="6" t="s">
        <v>3775</v>
      </c>
      <c r="B872">
        <v>30.8</v>
      </c>
      <c r="C872" s="1">
        <v>6.1999999999999999E-7</v>
      </c>
      <c r="D872">
        <v>1</v>
      </c>
      <c r="E872">
        <v>1</v>
      </c>
      <c r="F872" t="s">
        <v>14</v>
      </c>
    </row>
    <row r="873" spans="1:6" x14ac:dyDescent="0.3">
      <c r="A873" s="6" t="s">
        <v>3776</v>
      </c>
      <c r="B873">
        <v>30.7</v>
      </c>
      <c r="C873" s="1">
        <v>6.7000000000000004E-7</v>
      </c>
      <c r="D873">
        <v>1</v>
      </c>
      <c r="E873">
        <v>1</v>
      </c>
      <c r="F873" t="s">
        <v>14</v>
      </c>
    </row>
    <row r="874" spans="1:6" x14ac:dyDescent="0.3">
      <c r="A874" s="6" t="s">
        <v>3777</v>
      </c>
      <c r="B874">
        <v>30.7</v>
      </c>
      <c r="C874" s="1">
        <v>6.7000000000000004E-7</v>
      </c>
      <c r="D874">
        <v>1</v>
      </c>
      <c r="E874">
        <v>1</v>
      </c>
      <c r="F874" t="s">
        <v>14</v>
      </c>
    </row>
    <row r="875" spans="1:6" x14ac:dyDescent="0.3">
      <c r="A875" s="6" t="s">
        <v>3778</v>
      </c>
      <c r="B875">
        <v>30.7</v>
      </c>
      <c r="C875" s="1">
        <v>6.9999999999999997E-7</v>
      </c>
      <c r="D875">
        <v>1</v>
      </c>
      <c r="E875">
        <v>1</v>
      </c>
      <c r="F875" t="s">
        <v>14</v>
      </c>
    </row>
    <row r="876" spans="1:6" x14ac:dyDescent="0.3">
      <c r="A876" s="6" t="s">
        <v>3779</v>
      </c>
      <c r="B876">
        <v>30.6</v>
      </c>
      <c r="C876" s="1">
        <v>7.3E-7</v>
      </c>
      <c r="D876">
        <v>1</v>
      </c>
      <c r="E876">
        <v>1</v>
      </c>
      <c r="F876" t="s">
        <v>14</v>
      </c>
    </row>
    <row r="877" spans="1:6" x14ac:dyDescent="0.3">
      <c r="A877" s="6" t="s">
        <v>3780</v>
      </c>
      <c r="B877">
        <v>30.6</v>
      </c>
      <c r="C877" s="1">
        <v>7.4000000000000001E-7</v>
      </c>
      <c r="D877">
        <v>1</v>
      </c>
      <c r="E877">
        <v>1</v>
      </c>
      <c r="F877" t="s">
        <v>14</v>
      </c>
    </row>
    <row r="878" spans="1:6" x14ac:dyDescent="0.3">
      <c r="A878" s="6" t="s">
        <v>3781</v>
      </c>
      <c r="B878">
        <v>30.6</v>
      </c>
      <c r="C878" s="1">
        <v>7.5000000000000002E-7</v>
      </c>
      <c r="D878">
        <v>1</v>
      </c>
      <c r="E878">
        <v>1</v>
      </c>
      <c r="F878" t="s">
        <v>14</v>
      </c>
    </row>
    <row r="879" spans="1:6" x14ac:dyDescent="0.3">
      <c r="A879" s="6" t="s">
        <v>3782</v>
      </c>
      <c r="B879">
        <v>30.6</v>
      </c>
      <c r="C879" s="1">
        <v>7.5000000000000002E-7</v>
      </c>
      <c r="D879">
        <v>1</v>
      </c>
      <c r="E879">
        <v>1</v>
      </c>
      <c r="F879" t="s">
        <v>14</v>
      </c>
    </row>
    <row r="880" spans="1:6" x14ac:dyDescent="0.3">
      <c r="A880" s="6" t="s">
        <v>3783</v>
      </c>
      <c r="B880">
        <v>30.5</v>
      </c>
      <c r="C880" s="1">
        <v>7.6000000000000003E-7</v>
      </c>
      <c r="D880">
        <v>1</v>
      </c>
      <c r="E880">
        <v>1</v>
      </c>
      <c r="F880" t="s">
        <v>14</v>
      </c>
    </row>
    <row r="881" spans="1:6" x14ac:dyDescent="0.3">
      <c r="A881" s="6" t="s">
        <v>3784</v>
      </c>
      <c r="B881">
        <v>30.4</v>
      </c>
      <c r="C881" s="1">
        <v>8.2999999999999999E-7</v>
      </c>
      <c r="D881">
        <v>1</v>
      </c>
      <c r="E881">
        <v>1</v>
      </c>
      <c r="F881" t="s">
        <v>14</v>
      </c>
    </row>
    <row r="882" spans="1:6" x14ac:dyDescent="0.3">
      <c r="A882" s="6" t="s">
        <v>3785</v>
      </c>
      <c r="B882">
        <v>30.4</v>
      </c>
      <c r="C882" s="1">
        <v>8.2999999999999999E-7</v>
      </c>
      <c r="D882">
        <v>1</v>
      </c>
      <c r="E882">
        <v>1</v>
      </c>
      <c r="F882" t="s">
        <v>14</v>
      </c>
    </row>
    <row r="883" spans="1:6" x14ac:dyDescent="0.3">
      <c r="A883" s="6" t="s">
        <v>3786</v>
      </c>
      <c r="B883">
        <v>30.4</v>
      </c>
      <c r="C883" s="1">
        <v>8.4E-7</v>
      </c>
      <c r="D883">
        <v>1</v>
      </c>
      <c r="E883">
        <v>1</v>
      </c>
      <c r="F883" t="s">
        <v>14</v>
      </c>
    </row>
    <row r="884" spans="1:6" x14ac:dyDescent="0.3">
      <c r="A884" s="6" t="s">
        <v>3787</v>
      </c>
      <c r="B884">
        <v>30.3</v>
      </c>
      <c r="C884" s="1">
        <v>8.8000000000000004E-7</v>
      </c>
      <c r="D884">
        <v>1</v>
      </c>
      <c r="E884">
        <v>1</v>
      </c>
      <c r="F884" t="s">
        <v>14</v>
      </c>
    </row>
    <row r="885" spans="1:6" x14ac:dyDescent="0.3">
      <c r="A885" s="6" t="s">
        <v>3788</v>
      </c>
      <c r="B885">
        <v>30.3</v>
      </c>
      <c r="C885" s="1">
        <v>8.9999999999999996E-7</v>
      </c>
      <c r="D885">
        <v>1</v>
      </c>
      <c r="E885">
        <v>1</v>
      </c>
      <c r="F885" t="s">
        <v>14</v>
      </c>
    </row>
    <row r="886" spans="1:6" x14ac:dyDescent="0.3">
      <c r="A886" s="6" t="s">
        <v>3789</v>
      </c>
      <c r="B886">
        <v>30.3</v>
      </c>
      <c r="C886" s="1">
        <v>9.0999999999999997E-7</v>
      </c>
      <c r="D886">
        <v>1</v>
      </c>
      <c r="E886">
        <v>1</v>
      </c>
      <c r="F886" t="s">
        <v>14</v>
      </c>
    </row>
    <row r="887" spans="1:6" x14ac:dyDescent="0.3">
      <c r="A887" s="6" t="s">
        <v>3790</v>
      </c>
      <c r="B887">
        <v>30.3</v>
      </c>
      <c r="C887" s="1">
        <v>9.0999999999999997E-7</v>
      </c>
      <c r="D887">
        <v>1</v>
      </c>
      <c r="E887">
        <v>1</v>
      </c>
      <c r="F887" t="s">
        <v>14</v>
      </c>
    </row>
    <row r="888" spans="1:6" x14ac:dyDescent="0.3">
      <c r="A888" s="6" t="s">
        <v>3791</v>
      </c>
      <c r="B888">
        <v>30.3</v>
      </c>
      <c r="C888" s="1">
        <v>9.0999999999999997E-7</v>
      </c>
      <c r="D888">
        <v>1</v>
      </c>
      <c r="E888">
        <v>1</v>
      </c>
      <c r="F888" t="s">
        <v>14</v>
      </c>
    </row>
    <row r="889" spans="1:6" x14ac:dyDescent="0.3">
      <c r="A889" s="6" t="s">
        <v>3792</v>
      </c>
      <c r="B889">
        <v>30.2</v>
      </c>
      <c r="C889" s="1">
        <v>9.5000000000000001E-7</v>
      </c>
      <c r="D889">
        <v>1</v>
      </c>
      <c r="E889">
        <v>1</v>
      </c>
      <c r="F889" t="s">
        <v>14</v>
      </c>
    </row>
    <row r="890" spans="1:6" x14ac:dyDescent="0.3">
      <c r="A890" s="6" t="s">
        <v>3793</v>
      </c>
      <c r="B890">
        <v>29.7</v>
      </c>
      <c r="C890" s="1">
        <v>1.3E-6</v>
      </c>
      <c r="D890">
        <v>1</v>
      </c>
      <c r="E890">
        <v>1</v>
      </c>
      <c r="F890" t="s">
        <v>14</v>
      </c>
    </row>
    <row r="891" spans="1:6" x14ac:dyDescent="0.3">
      <c r="A891" s="6" t="s">
        <v>3794</v>
      </c>
      <c r="B891">
        <v>29.6</v>
      </c>
      <c r="C891" s="1">
        <v>1.3999999999999999E-6</v>
      </c>
      <c r="D891">
        <v>1</v>
      </c>
      <c r="E891">
        <v>1</v>
      </c>
      <c r="F891" t="s">
        <v>14</v>
      </c>
    </row>
    <row r="892" spans="1:6" x14ac:dyDescent="0.3">
      <c r="A892" s="6" t="s">
        <v>3795</v>
      </c>
      <c r="B892">
        <v>29.6</v>
      </c>
      <c r="C892" s="1">
        <v>1.3999999999999999E-6</v>
      </c>
      <c r="D892">
        <v>1</v>
      </c>
      <c r="E892">
        <v>1</v>
      </c>
      <c r="F892" t="s">
        <v>14</v>
      </c>
    </row>
    <row r="893" spans="1:6" x14ac:dyDescent="0.3">
      <c r="A893" s="6" t="s">
        <v>3796</v>
      </c>
      <c r="B893">
        <v>29.5</v>
      </c>
      <c r="C893" s="1">
        <v>1.5999999999999999E-6</v>
      </c>
      <c r="D893">
        <v>1</v>
      </c>
      <c r="E893">
        <v>1</v>
      </c>
      <c r="F893" t="s">
        <v>14</v>
      </c>
    </row>
    <row r="894" spans="1:6" x14ac:dyDescent="0.3">
      <c r="A894" s="6" t="s">
        <v>3797</v>
      </c>
      <c r="B894">
        <v>29.3</v>
      </c>
      <c r="C894" s="1">
        <v>1.7999999999999999E-6</v>
      </c>
      <c r="D894">
        <v>1</v>
      </c>
      <c r="E894">
        <v>1</v>
      </c>
      <c r="F894" t="s">
        <v>14</v>
      </c>
    </row>
    <row r="895" spans="1:6" x14ac:dyDescent="0.3">
      <c r="A895" s="6" t="s">
        <v>3798</v>
      </c>
      <c r="B895">
        <v>29.3</v>
      </c>
      <c r="C895" s="1">
        <v>1.7999999999999999E-6</v>
      </c>
      <c r="D895">
        <v>1</v>
      </c>
      <c r="E895">
        <v>1</v>
      </c>
      <c r="F895" t="s">
        <v>14</v>
      </c>
    </row>
    <row r="896" spans="1:6" x14ac:dyDescent="0.3">
      <c r="A896" s="6" t="s">
        <v>3799</v>
      </c>
      <c r="B896">
        <v>29.3</v>
      </c>
      <c r="C896" s="1">
        <v>1.7999999999999999E-6</v>
      </c>
      <c r="D896">
        <v>1</v>
      </c>
      <c r="E896">
        <v>1</v>
      </c>
      <c r="F896" t="s">
        <v>14</v>
      </c>
    </row>
    <row r="897" spans="1:6" x14ac:dyDescent="0.3">
      <c r="A897" s="6" t="s">
        <v>3800</v>
      </c>
      <c r="B897">
        <v>29.2</v>
      </c>
      <c r="C897" s="1">
        <v>1.9E-6</v>
      </c>
      <c r="D897">
        <v>1</v>
      </c>
      <c r="E897">
        <v>1</v>
      </c>
      <c r="F897" t="s">
        <v>14</v>
      </c>
    </row>
    <row r="898" spans="1:6" x14ac:dyDescent="0.3">
      <c r="A898" s="6" t="s">
        <v>3801</v>
      </c>
      <c r="B898">
        <v>29.2</v>
      </c>
      <c r="C898" s="1">
        <v>1.9E-6</v>
      </c>
      <c r="D898">
        <v>1</v>
      </c>
      <c r="E898">
        <v>1</v>
      </c>
      <c r="F898" t="s">
        <v>14</v>
      </c>
    </row>
    <row r="899" spans="1:6" x14ac:dyDescent="0.3">
      <c r="A899" s="6" t="s">
        <v>3802</v>
      </c>
      <c r="B899">
        <v>29.2</v>
      </c>
      <c r="C899" s="1">
        <v>1.9E-6</v>
      </c>
      <c r="D899">
        <v>1</v>
      </c>
      <c r="E899">
        <v>1</v>
      </c>
      <c r="F899" t="s">
        <v>14</v>
      </c>
    </row>
    <row r="900" spans="1:6" x14ac:dyDescent="0.3">
      <c r="A900" s="6" t="s">
        <v>3803</v>
      </c>
      <c r="B900">
        <v>29.1</v>
      </c>
      <c r="C900" s="1">
        <v>2.0999999999999998E-6</v>
      </c>
      <c r="D900">
        <v>1</v>
      </c>
      <c r="E900">
        <v>1</v>
      </c>
      <c r="F900" t="s">
        <v>14</v>
      </c>
    </row>
    <row r="901" spans="1:6" x14ac:dyDescent="0.3">
      <c r="A901" s="6" t="s">
        <v>3804</v>
      </c>
      <c r="B901">
        <v>29</v>
      </c>
      <c r="C901" s="1">
        <v>2.2000000000000001E-6</v>
      </c>
      <c r="D901">
        <v>1</v>
      </c>
      <c r="E901">
        <v>1</v>
      </c>
      <c r="F901" t="s">
        <v>14</v>
      </c>
    </row>
    <row r="902" spans="1:6" x14ac:dyDescent="0.3">
      <c r="A902" s="6" t="s">
        <v>3805</v>
      </c>
      <c r="B902">
        <v>28.9</v>
      </c>
      <c r="C902" s="1">
        <v>2.3999999999999999E-6</v>
      </c>
      <c r="D902">
        <v>1</v>
      </c>
      <c r="E902">
        <v>1</v>
      </c>
      <c r="F902" t="s">
        <v>14</v>
      </c>
    </row>
    <row r="903" spans="1:6" x14ac:dyDescent="0.3">
      <c r="A903" s="6" t="s">
        <v>3806</v>
      </c>
      <c r="B903">
        <v>28.9</v>
      </c>
      <c r="C903" s="1">
        <v>2.3999999999999999E-6</v>
      </c>
      <c r="D903">
        <v>1</v>
      </c>
      <c r="E903">
        <v>1</v>
      </c>
      <c r="F903" t="s">
        <v>14</v>
      </c>
    </row>
    <row r="904" spans="1:6" x14ac:dyDescent="0.3">
      <c r="A904" s="6" t="s">
        <v>3807</v>
      </c>
      <c r="B904">
        <v>28.8</v>
      </c>
      <c r="C904" s="1">
        <v>2.6000000000000001E-6</v>
      </c>
      <c r="D904">
        <v>1</v>
      </c>
      <c r="E904">
        <v>1</v>
      </c>
      <c r="F904" t="s">
        <v>14</v>
      </c>
    </row>
    <row r="905" spans="1:6" x14ac:dyDescent="0.3">
      <c r="A905" s="6" t="s">
        <v>3808</v>
      </c>
      <c r="B905">
        <v>28.4</v>
      </c>
      <c r="C905" s="1">
        <v>3.3000000000000002E-6</v>
      </c>
      <c r="D905">
        <v>1</v>
      </c>
      <c r="E905">
        <v>1</v>
      </c>
      <c r="F905" t="s">
        <v>14</v>
      </c>
    </row>
    <row r="906" spans="1:6" x14ac:dyDescent="0.3">
      <c r="A906" s="6" t="s">
        <v>3809</v>
      </c>
      <c r="B906">
        <v>28.4</v>
      </c>
      <c r="C906" s="1">
        <v>3.3000000000000002E-6</v>
      </c>
      <c r="D906">
        <v>1</v>
      </c>
      <c r="E906">
        <v>1</v>
      </c>
      <c r="F906" t="s">
        <v>14</v>
      </c>
    </row>
    <row r="907" spans="1:6" x14ac:dyDescent="0.3">
      <c r="A907" s="6" t="s">
        <v>3810</v>
      </c>
      <c r="B907">
        <v>28.3</v>
      </c>
      <c r="C907" s="1">
        <v>3.5999999999999998E-6</v>
      </c>
      <c r="D907">
        <v>1</v>
      </c>
      <c r="E907">
        <v>1</v>
      </c>
      <c r="F907" t="s">
        <v>14</v>
      </c>
    </row>
    <row r="908" spans="1:6" x14ac:dyDescent="0.3">
      <c r="A908" s="6" t="s">
        <v>3811</v>
      </c>
      <c r="B908">
        <v>28.3</v>
      </c>
      <c r="C908" s="1">
        <v>3.5999999999999998E-6</v>
      </c>
      <c r="D908">
        <v>1</v>
      </c>
      <c r="E908">
        <v>1</v>
      </c>
      <c r="F908" t="s">
        <v>14</v>
      </c>
    </row>
    <row r="909" spans="1:6" x14ac:dyDescent="0.3">
      <c r="A909" s="6" t="s">
        <v>3812</v>
      </c>
      <c r="B909">
        <v>28.2</v>
      </c>
      <c r="C909" s="1">
        <v>3.8999999999999999E-6</v>
      </c>
      <c r="D909">
        <v>1</v>
      </c>
      <c r="E909">
        <v>1</v>
      </c>
      <c r="F909" t="s">
        <v>14</v>
      </c>
    </row>
    <row r="910" spans="1:6" x14ac:dyDescent="0.3">
      <c r="A910" s="6" t="s">
        <v>3813</v>
      </c>
      <c r="B910">
        <v>28.1</v>
      </c>
      <c r="C910" s="1">
        <v>4.3000000000000003E-6</v>
      </c>
      <c r="D910">
        <v>1</v>
      </c>
      <c r="E910">
        <v>1</v>
      </c>
      <c r="F910" t="s">
        <v>14</v>
      </c>
    </row>
    <row r="911" spans="1:6" x14ac:dyDescent="0.3">
      <c r="A911" s="6" t="s">
        <v>3814</v>
      </c>
      <c r="B911">
        <v>28</v>
      </c>
      <c r="C911" s="1">
        <v>4.4000000000000002E-6</v>
      </c>
      <c r="D911">
        <v>1</v>
      </c>
      <c r="E911">
        <v>1</v>
      </c>
      <c r="F911" t="s">
        <v>14</v>
      </c>
    </row>
    <row r="912" spans="1:6" x14ac:dyDescent="0.3">
      <c r="A912" s="6" t="s">
        <v>3815</v>
      </c>
      <c r="B912">
        <v>27.9</v>
      </c>
      <c r="C912" s="1">
        <v>4.6E-6</v>
      </c>
      <c r="D912">
        <v>1</v>
      </c>
      <c r="E912">
        <v>1</v>
      </c>
      <c r="F912" t="s">
        <v>14</v>
      </c>
    </row>
    <row r="913" spans="1:6" x14ac:dyDescent="0.3">
      <c r="A913" s="6" t="s">
        <v>3816</v>
      </c>
      <c r="B913">
        <v>27.9</v>
      </c>
      <c r="C913" s="1">
        <v>4.6E-6</v>
      </c>
      <c r="D913">
        <v>1</v>
      </c>
      <c r="E913">
        <v>1</v>
      </c>
      <c r="F913" t="s">
        <v>14</v>
      </c>
    </row>
    <row r="914" spans="1:6" x14ac:dyDescent="0.3">
      <c r="A914" s="6" t="s">
        <v>3817</v>
      </c>
      <c r="B914">
        <v>27.9</v>
      </c>
      <c r="C914" s="1">
        <v>4.8999999999999997E-6</v>
      </c>
      <c r="D914">
        <v>1</v>
      </c>
      <c r="E914">
        <v>1</v>
      </c>
      <c r="F914" t="s">
        <v>14</v>
      </c>
    </row>
    <row r="915" spans="1:6" x14ac:dyDescent="0.3">
      <c r="A915" s="6" t="s">
        <v>3818</v>
      </c>
      <c r="B915">
        <v>27.9</v>
      </c>
      <c r="C915" s="1">
        <v>4.8999999999999997E-6</v>
      </c>
      <c r="D915">
        <v>1</v>
      </c>
      <c r="E915">
        <v>1</v>
      </c>
      <c r="F915" t="s">
        <v>14</v>
      </c>
    </row>
    <row r="916" spans="1:6" x14ac:dyDescent="0.3">
      <c r="A916" s="6" t="s">
        <v>3819</v>
      </c>
      <c r="B916">
        <v>27.8</v>
      </c>
      <c r="C916" s="1">
        <v>5.1000000000000003E-6</v>
      </c>
      <c r="D916">
        <v>1</v>
      </c>
      <c r="E916">
        <v>1</v>
      </c>
      <c r="F916" t="s">
        <v>14</v>
      </c>
    </row>
    <row r="917" spans="1:6" x14ac:dyDescent="0.3">
      <c r="A917" s="6" t="s">
        <v>3820</v>
      </c>
      <c r="B917">
        <v>27.8</v>
      </c>
      <c r="C917" s="1">
        <v>5.3000000000000001E-6</v>
      </c>
      <c r="D917">
        <v>1</v>
      </c>
      <c r="E917">
        <v>1</v>
      </c>
      <c r="F917" t="s">
        <v>14</v>
      </c>
    </row>
    <row r="918" spans="1:6" x14ac:dyDescent="0.3">
      <c r="A918" s="6" t="s">
        <v>3821</v>
      </c>
      <c r="B918">
        <v>27.7</v>
      </c>
      <c r="C918" s="1">
        <v>5.5999999999999997E-6</v>
      </c>
      <c r="D918">
        <v>1</v>
      </c>
      <c r="E918">
        <v>1</v>
      </c>
      <c r="F918" t="s">
        <v>14</v>
      </c>
    </row>
    <row r="919" spans="1:6" x14ac:dyDescent="0.3">
      <c r="A919" s="6" t="s">
        <v>3822</v>
      </c>
      <c r="B919">
        <v>27.6</v>
      </c>
      <c r="C919" s="1">
        <v>6.0000000000000002E-6</v>
      </c>
      <c r="D919">
        <v>1</v>
      </c>
      <c r="E919">
        <v>1</v>
      </c>
      <c r="F919" t="s">
        <v>14</v>
      </c>
    </row>
    <row r="920" spans="1:6" x14ac:dyDescent="0.3">
      <c r="A920" s="6" t="s">
        <v>3823</v>
      </c>
      <c r="B920">
        <v>27.5</v>
      </c>
      <c r="C920" s="1">
        <v>6.1E-6</v>
      </c>
      <c r="D920">
        <v>1</v>
      </c>
      <c r="E920">
        <v>1</v>
      </c>
      <c r="F920" t="s">
        <v>14</v>
      </c>
    </row>
    <row r="921" spans="1:6" x14ac:dyDescent="0.3">
      <c r="A921" s="6" t="s">
        <v>3824</v>
      </c>
      <c r="B921">
        <v>27.5</v>
      </c>
      <c r="C921" s="1">
        <v>6.1999999999999999E-6</v>
      </c>
      <c r="D921">
        <v>1</v>
      </c>
      <c r="E921">
        <v>1</v>
      </c>
      <c r="F921" t="s">
        <v>14</v>
      </c>
    </row>
    <row r="922" spans="1:6" x14ac:dyDescent="0.3">
      <c r="A922" s="6" t="s">
        <v>3825</v>
      </c>
      <c r="B922">
        <v>27.5</v>
      </c>
      <c r="C922" s="1">
        <v>6.1999999999999999E-6</v>
      </c>
      <c r="D922">
        <v>1</v>
      </c>
      <c r="E922">
        <v>1</v>
      </c>
      <c r="F922" t="s">
        <v>14</v>
      </c>
    </row>
    <row r="923" spans="1:6" x14ac:dyDescent="0.3">
      <c r="A923" s="6" t="s">
        <v>3826</v>
      </c>
      <c r="B923">
        <v>27.4</v>
      </c>
      <c r="C923" s="1">
        <v>6.9E-6</v>
      </c>
      <c r="D923">
        <v>1</v>
      </c>
      <c r="E923">
        <v>1</v>
      </c>
      <c r="F923" t="s">
        <v>14</v>
      </c>
    </row>
    <row r="924" spans="1:6" x14ac:dyDescent="0.3">
      <c r="A924" s="6" t="s">
        <v>3827</v>
      </c>
      <c r="B924">
        <v>26.9</v>
      </c>
      <c r="C924" s="1">
        <v>9.5000000000000005E-6</v>
      </c>
      <c r="D924">
        <v>1</v>
      </c>
      <c r="E924">
        <v>1</v>
      </c>
      <c r="F924" t="s">
        <v>14</v>
      </c>
    </row>
    <row r="925" spans="1:6" x14ac:dyDescent="0.3">
      <c r="A925" s="6" t="s">
        <v>3828</v>
      </c>
      <c r="B925">
        <v>26.9</v>
      </c>
      <c r="C925" s="1">
        <v>9.5000000000000005E-6</v>
      </c>
      <c r="D925">
        <v>1</v>
      </c>
      <c r="E925">
        <v>1</v>
      </c>
      <c r="F925" t="s">
        <v>14</v>
      </c>
    </row>
    <row r="926" spans="1:6" x14ac:dyDescent="0.3">
      <c r="A926" s="6" t="s">
        <v>3829</v>
      </c>
      <c r="B926">
        <v>26.9</v>
      </c>
      <c r="C926" s="1">
        <v>9.5999999999999996E-6</v>
      </c>
      <c r="D926">
        <v>1</v>
      </c>
      <c r="E926">
        <v>1</v>
      </c>
      <c r="F926" t="s">
        <v>14</v>
      </c>
    </row>
    <row r="927" spans="1:6" x14ac:dyDescent="0.3">
      <c r="A927" s="6" t="s">
        <v>3830</v>
      </c>
      <c r="B927">
        <v>26.7</v>
      </c>
      <c r="C927" s="1">
        <v>1.1E-5</v>
      </c>
      <c r="D927">
        <v>1</v>
      </c>
      <c r="E927">
        <v>1</v>
      </c>
      <c r="F927" t="s">
        <v>14</v>
      </c>
    </row>
    <row r="928" spans="1:6" x14ac:dyDescent="0.3">
      <c r="A928" s="6" t="s">
        <v>3831</v>
      </c>
      <c r="B928">
        <v>26.7</v>
      </c>
      <c r="C928" s="1">
        <v>1.1E-5</v>
      </c>
      <c r="D928">
        <v>1</v>
      </c>
      <c r="E928">
        <v>1</v>
      </c>
      <c r="F928" t="s">
        <v>14</v>
      </c>
    </row>
    <row r="929" spans="1:6" x14ac:dyDescent="0.3">
      <c r="A929" s="6" t="s">
        <v>3832</v>
      </c>
      <c r="B929">
        <v>26.6</v>
      </c>
      <c r="C929" s="1">
        <v>1.1E-5</v>
      </c>
      <c r="D929">
        <v>1</v>
      </c>
      <c r="E929">
        <v>1</v>
      </c>
      <c r="F929" t="s">
        <v>14</v>
      </c>
    </row>
    <row r="930" spans="1:6" x14ac:dyDescent="0.3">
      <c r="A930" s="6" t="s">
        <v>3833</v>
      </c>
      <c r="B930">
        <v>26.5</v>
      </c>
      <c r="C930" s="1">
        <v>1.2E-5</v>
      </c>
      <c r="D930">
        <v>1</v>
      </c>
      <c r="E930">
        <v>1</v>
      </c>
      <c r="F930" t="s">
        <v>14</v>
      </c>
    </row>
    <row r="931" spans="1:6" x14ac:dyDescent="0.3">
      <c r="A931" s="6" t="s">
        <v>3834</v>
      </c>
      <c r="B931">
        <v>26.5</v>
      </c>
      <c r="C931" s="1">
        <v>1.2E-5</v>
      </c>
      <c r="D931">
        <v>1</v>
      </c>
      <c r="E931">
        <v>1</v>
      </c>
      <c r="F931" t="s">
        <v>14</v>
      </c>
    </row>
    <row r="932" spans="1:6" x14ac:dyDescent="0.3">
      <c r="A932" s="6" t="s">
        <v>3835</v>
      </c>
      <c r="B932">
        <v>26.5</v>
      </c>
      <c r="C932" s="1">
        <v>1.2999999999999999E-5</v>
      </c>
      <c r="D932">
        <v>1</v>
      </c>
      <c r="E932">
        <v>1</v>
      </c>
      <c r="F932" t="s">
        <v>14</v>
      </c>
    </row>
    <row r="933" spans="1:6" x14ac:dyDescent="0.3">
      <c r="A933" s="6" t="s">
        <v>3836</v>
      </c>
      <c r="B933">
        <v>26.4</v>
      </c>
      <c r="C933" s="1">
        <v>1.2999999999999999E-5</v>
      </c>
      <c r="D933">
        <v>1</v>
      </c>
      <c r="E933">
        <v>1</v>
      </c>
      <c r="F933" t="s">
        <v>14</v>
      </c>
    </row>
    <row r="934" spans="1:6" x14ac:dyDescent="0.3">
      <c r="A934" s="6" t="s">
        <v>3837</v>
      </c>
      <c r="B934">
        <v>26.4</v>
      </c>
      <c r="C934" s="1">
        <v>1.2999999999999999E-5</v>
      </c>
      <c r="D934">
        <v>1</v>
      </c>
      <c r="E934">
        <v>1</v>
      </c>
      <c r="F934" t="s">
        <v>14</v>
      </c>
    </row>
    <row r="935" spans="1:6" x14ac:dyDescent="0.3">
      <c r="A935" s="6" t="s">
        <v>3838</v>
      </c>
      <c r="B935">
        <v>26.4</v>
      </c>
      <c r="C935" s="1">
        <v>1.4E-5</v>
      </c>
      <c r="D935">
        <v>1</v>
      </c>
      <c r="E935">
        <v>1</v>
      </c>
      <c r="F935" t="s">
        <v>14</v>
      </c>
    </row>
    <row r="936" spans="1:6" x14ac:dyDescent="0.3">
      <c r="A936" s="6" t="s">
        <v>3839</v>
      </c>
      <c r="B936">
        <v>26.3</v>
      </c>
      <c r="C936" s="1">
        <v>1.4E-5</v>
      </c>
      <c r="D936">
        <v>1</v>
      </c>
      <c r="E936">
        <v>1</v>
      </c>
      <c r="F936" t="s">
        <v>14</v>
      </c>
    </row>
    <row r="937" spans="1:6" x14ac:dyDescent="0.3">
      <c r="A937" s="6" t="s">
        <v>3840</v>
      </c>
      <c r="B937">
        <v>26.3</v>
      </c>
      <c r="C937" s="1">
        <v>1.4E-5</v>
      </c>
      <c r="D937">
        <v>1</v>
      </c>
      <c r="E937">
        <v>1</v>
      </c>
      <c r="F937" t="s">
        <v>14</v>
      </c>
    </row>
    <row r="938" spans="1:6" x14ac:dyDescent="0.3">
      <c r="A938" s="6" t="s">
        <v>3841</v>
      </c>
      <c r="B938">
        <v>26.3</v>
      </c>
      <c r="C938" s="1">
        <v>1.4E-5</v>
      </c>
      <c r="D938">
        <v>1</v>
      </c>
      <c r="E938">
        <v>1</v>
      </c>
      <c r="F938" t="s">
        <v>14</v>
      </c>
    </row>
    <row r="939" spans="1:6" x14ac:dyDescent="0.3">
      <c r="A939" s="6" t="s">
        <v>3842</v>
      </c>
      <c r="B939">
        <v>26.3</v>
      </c>
      <c r="C939" s="1">
        <v>1.5E-5</v>
      </c>
      <c r="D939">
        <v>1</v>
      </c>
      <c r="E939">
        <v>1</v>
      </c>
      <c r="F939" t="s">
        <v>14</v>
      </c>
    </row>
    <row r="940" spans="1:6" x14ac:dyDescent="0.3">
      <c r="A940" s="6" t="s">
        <v>3843</v>
      </c>
      <c r="B940">
        <v>26.2</v>
      </c>
      <c r="C940" s="1">
        <v>1.5E-5</v>
      </c>
      <c r="D940">
        <v>1</v>
      </c>
      <c r="E940">
        <v>1</v>
      </c>
      <c r="F940" t="s">
        <v>14</v>
      </c>
    </row>
    <row r="941" spans="1:6" x14ac:dyDescent="0.3">
      <c r="A941" s="6" t="s">
        <v>3844</v>
      </c>
      <c r="B941">
        <v>26.2</v>
      </c>
      <c r="C941" s="1">
        <v>1.5999999999999999E-5</v>
      </c>
      <c r="D941">
        <v>1</v>
      </c>
      <c r="E941">
        <v>1</v>
      </c>
      <c r="F941" t="s">
        <v>14</v>
      </c>
    </row>
    <row r="942" spans="1:6" x14ac:dyDescent="0.3">
      <c r="A942" s="6" t="s">
        <v>3845</v>
      </c>
      <c r="B942">
        <v>26.1</v>
      </c>
      <c r="C942" s="1">
        <v>1.5999999999999999E-5</v>
      </c>
      <c r="D942">
        <v>1</v>
      </c>
      <c r="E942">
        <v>1</v>
      </c>
      <c r="F942" t="s">
        <v>14</v>
      </c>
    </row>
    <row r="943" spans="1:6" x14ac:dyDescent="0.3">
      <c r="A943" s="6" t="s">
        <v>3846</v>
      </c>
      <c r="B943">
        <v>26.1</v>
      </c>
      <c r="C943" s="1">
        <v>1.7E-5</v>
      </c>
      <c r="D943">
        <v>1</v>
      </c>
      <c r="E943">
        <v>1</v>
      </c>
      <c r="F943" t="s">
        <v>14</v>
      </c>
    </row>
    <row r="944" spans="1:6" x14ac:dyDescent="0.3">
      <c r="A944" s="6" t="s">
        <v>3847</v>
      </c>
      <c r="B944">
        <v>25.9</v>
      </c>
      <c r="C944" s="1">
        <v>1.9000000000000001E-5</v>
      </c>
      <c r="D944">
        <v>1</v>
      </c>
      <c r="E944">
        <v>1</v>
      </c>
      <c r="F944" t="s">
        <v>14</v>
      </c>
    </row>
    <row r="945" spans="1:6" x14ac:dyDescent="0.3">
      <c r="A945" s="6" t="s">
        <v>3848</v>
      </c>
      <c r="B945">
        <v>25.8</v>
      </c>
      <c r="C945" s="1">
        <v>2.0000000000000002E-5</v>
      </c>
      <c r="D945">
        <v>1</v>
      </c>
      <c r="E945">
        <v>1</v>
      </c>
      <c r="F945" t="s">
        <v>14</v>
      </c>
    </row>
    <row r="946" spans="1:6" x14ac:dyDescent="0.3">
      <c r="A946" s="6" t="s">
        <v>3849</v>
      </c>
      <c r="B946">
        <v>25.8</v>
      </c>
      <c r="C946" s="1">
        <v>2.0000000000000002E-5</v>
      </c>
      <c r="D946">
        <v>1</v>
      </c>
      <c r="E946">
        <v>1</v>
      </c>
      <c r="F946" t="s">
        <v>14</v>
      </c>
    </row>
    <row r="947" spans="1:6" x14ac:dyDescent="0.3">
      <c r="A947" s="6" t="s">
        <v>3850</v>
      </c>
      <c r="B947">
        <v>25.8</v>
      </c>
      <c r="C947" s="1">
        <v>2.0000000000000002E-5</v>
      </c>
      <c r="D947">
        <v>1</v>
      </c>
      <c r="E947">
        <v>1</v>
      </c>
      <c r="F947" t="s">
        <v>14</v>
      </c>
    </row>
    <row r="948" spans="1:6" x14ac:dyDescent="0.3">
      <c r="A948" s="6" t="s">
        <v>3851</v>
      </c>
      <c r="B948">
        <v>25.7</v>
      </c>
      <c r="C948" s="1">
        <v>2.0999999999999999E-5</v>
      </c>
      <c r="D948">
        <v>1</v>
      </c>
      <c r="E948">
        <v>1</v>
      </c>
      <c r="F948" t="s">
        <v>14</v>
      </c>
    </row>
    <row r="949" spans="1:6" x14ac:dyDescent="0.3">
      <c r="A949" s="6" t="s">
        <v>3852</v>
      </c>
      <c r="B949">
        <v>25.7</v>
      </c>
      <c r="C949" s="1">
        <v>2.0999999999999999E-5</v>
      </c>
      <c r="D949">
        <v>1</v>
      </c>
      <c r="E949">
        <v>1</v>
      </c>
      <c r="F949" t="s">
        <v>14</v>
      </c>
    </row>
    <row r="950" spans="1:6" x14ac:dyDescent="0.3">
      <c r="A950" s="6" t="s">
        <v>3853</v>
      </c>
      <c r="B950">
        <v>25.7</v>
      </c>
      <c r="C950" s="1">
        <v>2.0999999999999999E-5</v>
      </c>
      <c r="D950">
        <v>1</v>
      </c>
      <c r="E950">
        <v>1</v>
      </c>
      <c r="F950" t="s">
        <v>14</v>
      </c>
    </row>
    <row r="951" spans="1:6" x14ac:dyDescent="0.3">
      <c r="A951" s="6" t="s">
        <v>3854</v>
      </c>
      <c r="B951">
        <v>25.6</v>
      </c>
      <c r="C951" s="1">
        <v>2.3E-5</v>
      </c>
      <c r="D951">
        <v>1</v>
      </c>
      <c r="E951">
        <v>1</v>
      </c>
      <c r="F951" t="s">
        <v>14</v>
      </c>
    </row>
    <row r="952" spans="1:6" x14ac:dyDescent="0.3">
      <c r="A952" s="6" t="s">
        <v>3855</v>
      </c>
      <c r="B952">
        <v>25.6</v>
      </c>
      <c r="C952" s="1">
        <v>2.3E-5</v>
      </c>
      <c r="D952">
        <v>1</v>
      </c>
      <c r="E952">
        <v>1</v>
      </c>
      <c r="F952" t="s">
        <v>14</v>
      </c>
    </row>
    <row r="953" spans="1:6" x14ac:dyDescent="0.3">
      <c r="A953" s="6" t="s">
        <v>3856</v>
      </c>
      <c r="B953">
        <v>25.3</v>
      </c>
      <c r="C953" s="1">
        <v>2.8E-5</v>
      </c>
      <c r="D953">
        <v>1</v>
      </c>
      <c r="E953">
        <v>1</v>
      </c>
      <c r="F953" t="s">
        <v>14</v>
      </c>
    </row>
    <row r="954" spans="1:6" x14ac:dyDescent="0.3">
      <c r="A954" s="6" t="s">
        <v>3857</v>
      </c>
      <c r="B954">
        <v>25.3</v>
      </c>
      <c r="C954" s="1">
        <v>2.9E-5</v>
      </c>
      <c r="D954">
        <v>1</v>
      </c>
      <c r="E954">
        <v>1</v>
      </c>
      <c r="F954" t="s">
        <v>14</v>
      </c>
    </row>
    <row r="955" spans="1:6" x14ac:dyDescent="0.3">
      <c r="A955" s="6" t="s">
        <v>3858</v>
      </c>
      <c r="B955">
        <v>25.3</v>
      </c>
      <c r="C955" s="1">
        <v>2.9E-5</v>
      </c>
      <c r="D955">
        <v>1</v>
      </c>
      <c r="E955">
        <v>1</v>
      </c>
      <c r="F955" t="s">
        <v>14</v>
      </c>
    </row>
    <row r="956" spans="1:6" x14ac:dyDescent="0.3">
      <c r="A956" s="6" t="s">
        <v>3859</v>
      </c>
      <c r="B956">
        <v>25.2</v>
      </c>
      <c r="C956" s="1">
        <v>3.1000000000000001E-5</v>
      </c>
      <c r="D956">
        <v>1</v>
      </c>
      <c r="E956">
        <v>1</v>
      </c>
      <c r="F956" t="s">
        <v>14</v>
      </c>
    </row>
    <row r="957" spans="1:6" x14ac:dyDescent="0.3">
      <c r="A957" s="6" t="s">
        <v>3860</v>
      </c>
      <c r="B957">
        <v>25.2</v>
      </c>
      <c r="C957" s="1">
        <v>3.1000000000000001E-5</v>
      </c>
      <c r="D957">
        <v>1</v>
      </c>
      <c r="E957">
        <v>1</v>
      </c>
      <c r="F957" t="s">
        <v>14</v>
      </c>
    </row>
    <row r="958" spans="1:6" x14ac:dyDescent="0.3">
      <c r="A958" s="6" t="s">
        <v>3861</v>
      </c>
      <c r="B958">
        <v>25.1</v>
      </c>
      <c r="C958" s="1">
        <v>3.3000000000000003E-5</v>
      </c>
      <c r="D958">
        <v>1</v>
      </c>
      <c r="E958">
        <v>1</v>
      </c>
      <c r="F958" t="s">
        <v>14</v>
      </c>
    </row>
    <row r="959" spans="1:6" x14ac:dyDescent="0.3">
      <c r="A959" s="6" t="s">
        <v>3862</v>
      </c>
      <c r="B959">
        <v>24.9</v>
      </c>
      <c r="C959" s="1">
        <v>3.8000000000000002E-5</v>
      </c>
      <c r="D959">
        <v>1</v>
      </c>
      <c r="E959">
        <v>1</v>
      </c>
      <c r="F959" t="s">
        <v>14</v>
      </c>
    </row>
    <row r="960" spans="1:6" x14ac:dyDescent="0.3">
      <c r="A960" s="6" t="s">
        <v>3863</v>
      </c>
      <c r="B960">
        <v>24.9</v>
      </c>
      <c r="C960" s="1">
        <v>3.8000000000000002E-5</v>
      </c>
      <c r="D960">
        <v>1</v>
      </c>
      <c r="E960">
        <v>1</v>
      </c>
      <c r="F960" t="s">
        <v>14</v>
      </c>
    </row>
    <row r="961" spans="1:6" x14ac:dyDescent="0.3">
      <c r="A961" s="6" t="s">
        <v>3864</v>
      </c>
      <c r="B961">
        <v>24.9</v>
      </c>
      <c r="C961" s="1">
        <v>3.8000000000000002E-5</v>
      </c>
      <c r="D961">
        <v>1</v>
      </c>
      <c r="E961">
        <v>1</v>
      </c>
      <c r="F961" t="s">
        <v>14</v>
      </c>
    </row>
    <row r="962" spans="1:6" x14ac:dyDescent="0.3">
      <c r="A962" s="6" t="s">
        <v>3865</v>
      </c>
      <c r="B962">
        <v>24.9</v>
      </c>
      <c r="C962" s="1">
        <v>3.8000000000000002E-5</v>
      </c>
      <c r="D962">
        <v>1</v>
      </c>
      <c r="E962">
        <v>1</v>
      </c>
      <c r="F962" t="s">
        <v>14</v>
      </c>
    </row>
    <row r="963" spans="1:6" x14ac:dyDescent="0.3">
      <c r="A963" s="6" t="s">
        <v>3866</v>
      </c>
      <c r="B963">
        <v>24.9</v>
      </c>
      <c r="C963" s="1">
        <v>3.8000000000000002E-5</v>
      </c>
      <c r="D963">
        <v>1</v>
      </c>
      <c r="E963">
        <v>1</v>
      </c>
      <c r="F963" t="s">
        <v>14</v>
      </c>
    </row>
    <row r="964" spans="1:6" x14ac:dyDescent="0.3">
      <c r="A964" s="6" t="s">
        <v>3867</v>
      </c>
      <c r="B964">
        <v>24.9</v>
      </c>
      <c r="C964" s="1">
        <v>3.8000000000000002E-5</v>
      </c>
      <c r="D964">
        <v>1</v>
      </c>
      <c r="E964">
        <v>1</v>
      </c>
      <c r="F964" t="s">
        <v>14</v>
      </c>
    </row>
    <row r="965" spans="1:6" x14ac:dyDescent="0.3">
      <c r="A965" s="6" t="s">
        <v>3868</v>
      </c>
      <c r="B965">
        <v>24.9</v>
      </c>
      <c r="C965" s="1">
        <v>3.8000000000000002E-5</v>
      </c>
      <c r="D965">
        <v>1</v>
      </c>
      <c r="E965">
        <v>1</v>
      </c>
      <c r="F965" t="s">
        <v>14</v>
      </c>
    </row>
    <row r="966" spans="1:6" x14ac:dyDescent="0.3">
      <c r="A966" s="6" t="s">
        <v>3869</v>
      </c>
      <c r="B966">
        <v>24.9</v>
      </c>
      <c r="C966" s="1">
        <v>3.8000000000000002E-5</v>
      </c>
      <c r="D966">
        <v>1</v>
      </c>
      <c r="E966">
        <v>1</v>
      </c>
      <c r="F966" t="s">
        <v>14</v>
      </c>
    </row>
    <row r="967" spans="1:6" x14ac:dyDescent="0.3">
      <c r="A967" s="6" t="s">
        <v>3870</v>
      </c>
      <c r="B967">
        <v>24.9</v>
      </c>
      <c r="C967" s="1">
        <v>3.8000000000000002E-5</v>
      </c>
      <c r="D967">
        <v>1</v>
      </c>
      <c r="E967">
        <v>1</v>
      </c>
      <c r="F967" t="s">
        <v>14</v>
      </c>
    </row>
    <row r="968" spans="1:6" x14ac:dyDescent="0.3">
      <c r="A968" s="6" t="s">
        <v>3871</v>
      </c>
      <c r="B968">
        <v>24.9</v>
      </c>
      <c r="C968" s="1">
        <v>3.8000000000000002E-5</v>
      </c>
      <c r="D968">
        <v>1</v>
      </c>
      <c r="E968">
        <v>1</v>
      </c>
      <c r="F968" t="s">
        <v>14</v>
      </c>
    </row>
    <row r="969" spans="1:6" x14ac:dyDescent="0.3">
      <c r="A969" s="6" t="s">
        <v>3872</v>
      </c>
      <c r="B969">
        <v>24.9</v>
      </c>
      <c r="C969" s="1">
        <v>3.8999999999999999E-5</v>
      </c>
      <c r="D969">
        <v>1</v>
      </c>
      <c r="E969">
        <v>1</v>
      </c>
      <c r="F969" t="s">
        <v>14</v>
      </c>
    </row>
    <row r="970" spans="1:6" x14ac:dyDescent="0.3">
      <c r="A970" s="6" t="s">
        <v>3873</v>
      </c>
      <c r="B970">
        <v>24.8</v>
      </c>
      <c r="C970" s="1">
        <v>4.1E-5</v>
      </c>
      <c r="D970">
        <v>1</v>
      </c>
      <c r="E970">
        <v>1</v>
      </c>
      <c r="F970" t="s">
        <v>14</v>
      </c>
    </row>
    <row r="971" spans="1:6" x14ac:dyDescent="0.3">
      <c r="A971" s="6" t="s">
        <v>3874</v>
      </c>
      <c r="B971">
        <v>24.8</v>
      </c>
      <c r="C971" s="1">
        <v>4.1999999999999998E-5</v>
      </c>
      <c r="D971">
        <v>1</v>
      </c>
      <c r="E971">
        <v>1</v>
      </c>
      <c r="F971" t="s">
        <v>14</v>
      </c>
    </row>
    <row r="972" spans="1:6" x14ac:dyDescent="0.3">
      <c r="A972" s="6" t="s">
        <v>3875</v>
      </c>
      <c r="B972">
        <v>24.6</v>
      </c>
      <c r="C972" s="1">
        <v>4.6E-5</v>
      </c>
      <c r="D972">
        <v>1</v>
      </c>
      <c r="E972">
        <v>1</v>
      </c>
      <c r="F972" t="s">
        <v>14</v>
      </c>
    </row>
    <row r="973" spans="1:6" x14ac:dyDescent="0.3">
      <c r="A973" s="6" t="s">
        <v>3876</v>
      </c>
      <c r="B973">
        <v>24.5</v>
      </c>
      <c r="C973" s="1">
        <v>5.1999999999999997E-5</v>
      </c>
      <c r="D973">
        <v>1</v>
      </c>
      <c r="E973">
        <v>1</v>
      </c>
      <c r="F973" t="s">
        <v>14</v>
      </c>
    </row>
    <row r="974" spans="1:6" x14ac:dyDescent="0.3">
      <c r="A974" s="6" t="s">
        <v>3877</v>
      </c>
      <c r="B974">
        <v>24.4</v>
      </c>
      <c r="C974" s="1">
        <v>5.3000000000000001E-5</v>
      </c>
      <c r="D974">
        <v>1</v>
      </c>
      <c r="E974">
        <v>1</v>
      </c>
      <c r="F974" t="s">
        <v>14</v>
      </c>
    </row>
    <row r="975" spans="1:6" x14ac:dyDescent="0.3">
      <c r="A975" s="6" t="s">
        <v>3878</v>
      </c>
      <c r="B975">
        <v>24.3</v>
      </c>
      <c r="C975" s="1">
        <v>5.8999999999999998E-5</v>
      </c>
      <c r="D975">
        <v>1</v>
      </c>
      <c r="E975">
        <v>1</v>
      </c>
      <c r="F975" t="s">
        <v>14</v>
      </c>
    </row>
    <row r="976" spans="1:6" x14ac:dyDescent="0.3">
      <c r="A976" s="6" t="s">
        <v>3879</v>
      </c>
      <c r="B976">
        <v>24.2</v>
      </c>
      <c r="C976" s="1">
        <v>6.0000000000000002E-5</v>
      </c>
      <c r="D976">
        <v>1</v>
      </c>
      <c r="E976">
        <v>1</v>
      </c>
      <c r="F976" t="s">
        <v>14</v>
      </c>
    </row>
    <row r="977" spans="1:6" x14ac:dyDescent="0.3">
      <c r="A977" s="6" t="s">
        <v>3880</v>
      </c>
      <c r="B977">
        <v>24.1</v>
      </c>
      <c r="C977" s="1">
        <v>6.7000000000000002E-5</v>
      </c>
      <c r="D977">
        <v>1</v>
      </c>
      <c r="E977">
        <v>1</v>
      </c>
      <c r="F977" t="s">
        <v>14</v>
      </c>
    </row>
    <row r="978" spans="1:6" x14ac:dyDescent="0.3">
      <c r="A978" s="6" t="s">
        <v>3881</v>
      </c>
      <c r="B978">
        <v>24</v>
      </c>
      <c r="C978" s="1">
        <v>6.9999999999999994E-5</v>
      </c>
      <c r="D978">
        <v>1</v>
      </c>
      <c r="E978">
        <v>1</v>
      </c>
      <c r="F978" t="s">
        <v>14</v>
      </c>
    </row>
    <row r="979" spans="1:6" x14ac:dyDescent="0.3">
      <c r="A979" s="6" t="s">
        <v>3882</v>
      </c>
      <c r="B979">
        <v>23.9</v>
      </c>
      <c r="C979" s="1">
        <v>7.6000000000000004E-5</v>
      </c>
      <c r="D979">
        <v>1</v>
      </c>
      <c r="E979">
        <v>1</v>
      </c>
      <c r="F979" t="s">
        <v>14</v>
      </c>
    </row>
    <row r="980" spans="1:6" x14ac:dyDescent="0.3">
      <c r="A980" s="6" t="s">
        <v>3883</v>
      </c>
      <c r="B980">
        <v>23.9</v>
      </c>
      <c r="C980" s="1">
        <v>7.7000000000000001E-5</v>
      </c>
      <c r="D980">
        <v>1</v>
      </c>
      <c r="E980">
        <v>1</v>
      </c>
      <c r="F980" t="s">
        <v>14</v>
      </c>
    </row>
    <row r="981" spans="1:6" x14ac:dyDescent="0.3">
      <c r="A981" s="6" t="s">
        <v>3884</v>
      </c>
      <c r="B981">
        <v>23.9</v>
      </c>
      <c r="C981" s="1">
        <v>7.7000000000000001E-5</v>
      </c>
      <c r="D981">
        <v>1</v>
      </c>
      <c r="E981">
        <v>1</v>
      </c>
      <c r="F981" t="s">
        <v>14</v>
      </c>
    </row>
    <row r="982" spans="1:6" x14ac:dyDescent="0.3">
      <c r="A982" s="6" t="s">
        <v>3885</v>
      </c>
      <c r="B982">
        <v>23.9</v>
      </c>
      <c r="C982" s="1">
        <v>7.7000000000000001E-5</v>
      </c>
      <c r="D982">
        <v>1</v>
      </c>
      <c r="E982">
        <v>1</v>
      </c>
      <c r="F982" t="s">
        <v>14</v>
      </c>
    </row>
    <row r="983" spans="1:6" x14ac:dyDescent="0.3">
      <c r="A983" s="6" t="s">
        <v>3886</v>
      </c>
      <c r="B983">
        <v>23.9</v>
      </c>
      <c r="C983" s="1">
        <v>7.7000000000000001E-5</v>
      </c>
      <c r="D983">
        <v>1</v>
      </c>
      <c r="E983">
        <v>1</v>
      </c>
      <c r="F983" t="s">
        <v>14</v>
      </c>
    </row>
    <row r="984" spans="1:6" x14ac:dyDescent="0.3">
      <c r="A984" s="6" t="s">
        <v>3887</v>
      </c>
      <c r="B984">
        <v>23.9</v>
      </c>
      <c r="C984" s="1">
        <v>7.7000000000000001E-5</v>
      </c>
      <c r="D984">
        <v>1</v>
      </c>
      <c r="E984">
        <v>1</v>
      </c>
      <c r="F984" t="s">
        <v>14</v>
      </c>
    </row>
    <row r="985" spans="1:6" x14ac:dyDescent="0.3">
      <c r="A985" s="6" t="s">
        <v>3888</v>
      </c>
      <c r="B985">
        <v>23.9</v>
      </c>
      <c r="C985" s="1">
        <v>7.7000000000000001E-5</v>
      </c>
      <c r="D985">
        <v>1</v>
      </c>
      <c r="E985">
        <v>1</v>
      </c>
      <c r="F985" t="s">
        <v>14</v>
      </c>
    </row>
    <row r="986" spans="1:6" x14ac:dyDescent="0.3">
      <c r="A986" s="6" t="s">
        <v>3889</v>
      </c>
      <c r="B986">
        <v>23.9</v>
      </c>
      <c r="C986" s="1">
        <v>7.7000000000000001E-5</v>
      </c>
      <c r="D986">
        <v>1</v>
      </c>
      <c r="E986">
        <v>1</v>
      </c>
      <c r="F986" t="s">
        <v>14</v>
      </c>
    </row>
    <row r="987" spans="1:6" x14ac:dyDescent="0.3">
      <c r="A987" s="6" t="s">
        <v>3890</v>
      </c>
      <c r="B987">
        <v>23.9</v>
      </c>
      <c r="C987" s="1">
        <v>7.7000000000000001E-5</v>
      </c>
      <c r="D987">
        <v>1</v>
      </c>
      <c r="E987">
        <v>1</v>
      </c>
      <c r="F987" t="s">
        <v>14</v>
      </c>
    </row>
    <row r="988" spans="1:6" x14ac:dyDescent="0.3">
      <c r="A988" s="6" t="s">
        <v>3891</v>
      </c>
      <c r="B988">
        <v>23.9</v>
      </c>
      <c r="C988" s="1">
        <v>7.7999999999999999E-5</v>
      </c>
      <c r="D988">
        <v>1</v>
      </c>
      <c r="E988">
        <v>1</v>
      </c>
      <c r="F988" t="s">
        <v>14</v>
      </c>
    </row>
    <row r="989" spans="1:6" x14ac:dyDescent="0.3">
      <c r="A989" s="6" t="s">
        <v>3892</v>
      </c>
      <c r="B989">
        <v>23.8</v>
      </c>
      <c r="C989" s="1">
        <v>8.1000000000000004E-5</v>
      </c>
      <c r="D989">
        <v>1</v>
      </c>
      <c r="E989">
        <v>1</v>
      </c>
      <c r="F989" t="s">
        <v>14</v>
      </c>
    </row>
    <row r="990" spans="1:6" x14ac:dyDescent="0.3">
      <c r="A990" s="6" t="s">
        <v>3893</v>
      </c>
      <c r="B990">
        <v>23.7</v>
      </c>
      <c r="C990" s="1">
        <v>9.0000000000000006E-5</v>
      </c>
      <c r="D990">
        <v>1</v>
      </c>
      <c r="E990">
        <v>1</v>
      </c>
      <c r="F990" t="s">
        <v>14</v>
      </c>
    </row>
    <row r="991" spans="1:6" x14ac:dyDescent="0.3">
      <c r="A991" s="6" t="s">
        <v>3894</v>
      </c>
      <c r="B991">
        <v>23.6</v>
      </c>
      <c r="C991" s="1">
        <v>9.2999999999999997E-5</v>
      </c>
      <c r="D991">
        <v>1</v>
      </c>
      <c r="E991">
        <v>1</v>
      </c>
      <c r="F991" t="s">
        <v>14</v>
      </c>
    </row>
    <row r="992" spans="1:6" x14ac:dyDescent="0.3">
      <c r="A992" s="6" t="s">
        <v>3895</v>
      </c>
      <c r="B992">
        <v>23.5</v>
      </c>
      <c r="C992">
        <v>1E-4</v>
      </c>
      <c r="D992">
        <v>1</v>
      </c>
      <c r="E992">
        <v>1</v>
      </c>
      <c r="F992" t="s">
        <v>14</v>
      </c>
    </row>
    <row r="993" spans="1:6" x14ac:dyDescent="0.3">
      <c r="A993" s="6" t="s">
        <v>3896</v>
      </c>
      <c r="B993">
        <v>23.5</v>
      </c>
      <c r="C993">
        <v>1E-4</v>
      </c>
      <c r="D993">
        <v>1</v>
      </c>
      <c r="E993">
        <v>1</v>
      </c>
      <c r="F993" t="s">
        <v>14</v>
      </c>
    </row>
    <row r="994" spans="1:6" x14ac:dyDescent="0.3">
      <c r="A994" s="6" t="s">
        <v>3897</v>
      </c>
      <c r="B994">
        <v>23.4</v>
      </c>
      <c r="C994">
        <v>1.1E-4</v>
      </c>
      <c r="D994">
        <v>1</v>
      </c>
      <c r="E994">
        <v>1</v>
      </c>
      <c r="F994" t="s">
        <v>14</v>
      </c>
    </row>
    <row r="995" spans="1:6" x14ac:dyDescent="0.3">
      <c r="A995" s="6" t="s">
        <v>3898</v>
      </c>
      <c r="B995">
        <v>23.3</v>
      </c>
      <c r="C995">
        <v>1.1E-4</v>
      </c>
      <c r="D995">
        <v>1</v>
      </c>
      <c r="E995">
        <v>1</v>
      </c>
      <c r="F995" t="s">
        <v>14</v>
      </c>
    </row>
    <row r="996" spans="1:6" x14ac:dyDescent="0.3">
      <c r="A996" s="6" t="s">
        <v>3899</v>
      </c>
      <c r="B996">
        <v>23.2</v>
      </c>
      <c r="C996">
        <v>1.2999999999999999E-4</v>
      </c>
      <c r="D996">
        <v>1</v>
      </c>
      <c r="E996">
        <v>1</v>
      </c>
      <c r="F996" t="s">
        <v>14</v>
      </c>
    </row>
    <row r="997" spans="1:6" x14ac:dyDescent="0.3">
      <c r="A997" s="6" t="s">
        <v>3900</v>
      </c>
      <c r="B997">
        <v>23.1</v>
      </c>
      <c r="C997">
        <v>1.2999999999999999E-4</v>
      </c>
      <c r="D997">
        <v>1</v>
      </c>
      <c r="E997">
        <v>1</v>
      </c>
      <c r="F997" t="s">
        <v>14</v>
      </c>
    </row>
    <row r="998" spans="1:6" x14ac:dyDescent="0.3">
      <c r="A998" s="6" t="s">
        <v>3901</v>
      </c>
      <c r="B998">
        <v>23.1</v>
      </c>
      <c r="C998">
        <v>1.2999999999999999E-4</v>
      </c>
      <c r="D998">
        <v>1</v>
      </c>
      <c r="E998">
        <v>1</v>
      </c>
      <c r="F998" t="s">
        <v>14</v>
      </c>
    </row>
    <row r="999" spans="1:6" x14ac:dyDescent="0.3">
      <c r="A999" s="6" t="s">
        <v>3902</v>
      </c>
      <c r="B999">
        <v>23.1</v>
      </c>
      <c r="C999">
        <v>1.3999999999999999E-4</v>
      </c>
      <c r="D999">
        <v>1</v>
      </c>
      <c r="E999">
        <v>1</v>
      </c>
      <c r="F999" t="s">
        <v>14</v>
      </c>
    </row>
    <row r="1000" spans="1:6" x14ac:dyDescent="0.3">
      <c r="A1000" s="6" t="s">
        <v>3903</v>
      </c>
      <c r="B1000">
        <v>23</v>
      </c>
      <c r="C1000">
        <v>1.3999999999999999E-4</v>
      </c>
      <c r="D1000">
        <v>1</v>
      </c>
      <c r="E1000">
        <v>1</v>
      </c>
      <c r="F1000" t="s">
        <v>14</v>
      </c>
    </row>
    <row r="1001" spans="1:6" x14ac:dyDescent="0.3">
      <c r="A1001" s="6" t="s">
        <v>3904</v>
      </c>
      <c r="B1001">
        <v>22.8</v>
      </c>
      <c r="C1001">
        <v>1.6000000000000001E-4</v>
      </c>
      <c r="D1001">
        <v>1</v>
      </c>
      <c r="E1001">
        <v>1</v>
      </c>
      <c r="F1001" t="s">
        <v>14</v>
      </c>
    </row>
    <row r="1002" spans="1:6" x14ac:dyDescent="0.3">
      <c r="A1002" s="6" t="s">
        <v>3905</v>
      </c>
      <c r="B1002">
        <v>22.7</v>
      </c>
      <c r="C1002">
        <v>1.7000000000000001E-4</v>
      </c>
      <c r="D1002">
        <v>1</v>
      </c>
      <c r="E1002">
        <v>1</v>
      </c>
      <c r="F1002" t="s">
        <v>14</v>
      </c>
    </row>
    <row r="1003" spans="1:6" x14ac:dyDescent="0.3">
      <c r="A1003" s="6" t="s">
        <v>3906</v>
      </c>
      <c r="B1003">
        <v>22.7</v>
      </c>
      <c r="C1003">
        <v>1.7000000000000001E-4</v>
      </c>
      <c r="D1003">
        <v>1</v>
      </c>
      <c r="E1003">
        <v>1</v>
      </c>
      <c r="F1003" t="s">
        <v>14</v>
      </c>
    </row>
    <row r="1004" spans="1:6" x14ac:dyDescent="0.3">
      <c r="A1004" s="6" t="s">
        <v>3907</v>
      </c>
      <c r="B1004">
        <v>22.6</v>
      </c>
      <c r="C1004">
        <v>1.8000000000000001E-4</v>
      </c>
      <c r="D1004">
        <v>1</v>
      </c>
      <c r="E1004">
        <v>1</v>
      </c>
      <c r="F1004" t="s">
        <v>14</v>
      </c>
    </row>
    <row r="1005" spans="1:6" x14ac:dyDescent="0.3">
      <c r="A1005" s="6" t="s">
        <v>3908</v>
      </c>
      <c r="B1005">
        <v>22.5</v>
      </c>
      <c r="C1005">
        <v>1.9000000000000001E-4</v>
      </c>
      <c r="D1005">
        <v>1</v>
      </c>
      <c r="E1005">
        <v>1</v>
      </c>
      <c r="F1005" t="s">
        <v>14</v>
      </c>
    </row>
    <row r="1006" spans="1:6" x14ac:dyDescent="0.3">
      <c r="A1006" s="6" t="s">
        <v>3909</v>
      </c>
      <c r="B1006">
        <v>22.5</v>
      </c>
      <c r="C1006">
        <v>1.9000000000000001E-4</v>
      </c>
      <c r="D1006">
        <v>1</v>
      </c>
      <c r="E1006">
        <v>1</v>
      </c>
      <c r="F1006" t="s">
        <v>14</v>
      </c>
    </row>
    <row r="1007" spans="1:6" x14ac:dyDescent="0.3">
      <c r="A1007" s="6" t="s">
        <v>3910</v>
      </c>
      <c r="B1007">
        <v>22.5</v>
      </c>
      <c r="C1007">
        <v>1.9000000000000001E-4</v>
      </c>
      <c r="D1007">
        <v>1</v>
      </c>
      <c r="E1007">
        <v>1</v>
      </c>
      <c r="F1007" t="s">
        <v>14</v>
      </c>
    </row>
    <row r="1008" spans="1:6" x14ac:dyDescent="0.3">
      <c r="A1008" s="6" t="s">
        <v>3911</v>
      </c>
      <c r="B1008">
        <v>22.5</v>
      </c>
      <c r="C1008">
        <v>2.0000000000000001E-4</v>
      </c>
      <c r="D1008">
        <v>1</v>
      </c>
      <c r="E1008">
        <v>1</v>
      </c>
      <c r="F1008" t="s">
        <v>14</v>
      </c>
    </row>
    <row r="1009" spans="1:6" x14ac:dyDescent="0.3">
      <c r="A1009" s="6" t="s">
        <v>3912</v>
      </c>
      <c r="B1009">
        <v>22.5</v>
      </c>
      <c r="C1009">
        <v>2.0000000000000001E-4</v>
      </c>
      <c r="D1009">
        <v>1</v>
      </c>
      <c r="E1009">
        <v>1</v>
      </c>
      <c r="F1009" t="s">
        <v>14</v>
      </c>
    </row>
    <row r="1010" spans="1:6" x14ac:dyDescent="0.3">
      <c r="A1010" s="6" t="s">
        <v>3913</v>
      </c>
      <c r="B1010">
        <v>22.5</v>
      </c>
      <c r="C1010">
        <v>2.0000000000000001E-4</v>
      </c>
      <c r="D1010">
        <v>1</v>
      </c>
      <c r="E1010">
        <v>1</v>
      </c>
      <c r="F1010" t="s">
        <v>14</v>
      </c>
    </row>
    <row r="1011" spans="1:6" x14ac:dyDescent="0.3">
      <c r="A1011" s="6" t="s">
        <v>3914</v>
      </c>
      <c r="B1011">
        <v>22.5</v>
      </c>
      <c r="C1011">
        <v>2.0000000000000001E-4</v>
      </c>
      <c r="D1011">
        <v>1</v>
      </c>
      <c r="E1011">
        <v>1</v>
      </c>
      <c r="F1011" t="s">
        <v>14</v>
      </c>
    </row>
    <row r="1012" spans="1:6" x14ac:dyDescent="0.3">
      <c r="A1012" s="6" t="s">
        <v>3915</v>
      </c>
      <c r="B1012">
        <v>22.5</v>
      </c>
      <c r="C1012">
        <v>2.0000000000000001E-4</v>
      </c>
      <c r="D1012">
        <v>1</v>
      </c>
      <c r="E1012">
        <v>1</v>
      </c>
      <c r="F1012" t="s">
        <v>14</v>
      </c>
    </row>
    <row r="1013" spans="1:6" x14ac:dyDescent="0.3">
      <c r="A1013" s="6" t="s">
        <v>3916</v>
      </c>
      <c r="B1013">
        <v>22.5</v>
      </c>
      <c r="C1013">
        <v>2.0000000000000001E-4</v>
      </c>
      <c r="D1013">
        <v>1</v>
      </c>
      <c r="E1013">
        <v>1</v>
      </c>
      <c r="F1013" t="s">
        <v>14</v>
      </c>
    </row>
    <row r="1014" spans="1:6" x14ac:dyDescent="0.3">
      <c r="A1014" s="6" t="s">
        <v>3917</v>
      </c>
      <c r="B1014">
        <v>22.5</v>
      </c>
      <c r="C1014">
        <v>2.0000000000000001E-4</v>
      </c>
      <c r="D1014">
        <v>1</v>
      </c>
      <c r="E1014">
        <v>1</v>
      </c>
      <c r="F1014" t="s">
        <v>14</v>
      </c>
    </row>
    <row r="1015" spans="1:6" x14ac:dyDescent="0.3">
      <c r="A1015" s="6" t="s">
        <v>3918</v>
      </c>
      <c r="B1015">
        <v>22.4</v>
      </c>
      <c r="C1015">
        <v>2.1000000000000001E-4</v>
      </c>
      <c r="D1015">
        <v>1</v>
      </c>
      <c r="E1015">
        <v>1</v>
      </c>
      <c r="F1015" t="s">
        <v>14</v>
      </c>
    </row>
    <row r="1016" spans="1:6" x14ac:dyDescent="0.3">
      <c r="A1016" s="6" t="s">
        <v>3919</v>
      </c>
      <c r="B1016">
        <v>22.4</v>
      </c>
      <c r="C1016">
        <v>2.1000000000000001E-4</v>
      </c>
      <c r="D1016">
        <v>1</v>
      </c>
      <c r="E1016">
        <v>1</v>
      </c>
      <c r="F1016" t="s">
        <v>14</v>
      </c>
    </row>
    <row r="1017" spans="1:6" x14ac:dyDescent="0.3">
      <c r="A1017" s="6" t="s">
        <v>3920</v>
      </c>
      <c r="B1017">
        <v>22.4</v>
      </c>
      <c r="C1017">
        <v>2.2000000000000001E-4</v>
      </c>
      <c r="D1017">
        <v>1</v>
      </c>
      <c r="E1017">
        <v>1</v>
      </c>
      <c r="F1017" t="s">
        <v>14</v>
      </c>
    </row>
    <row r="1018" spans="1:6" x14ac:dyDescent="0.3">
      <c r="A1018" s="6" t="s">
        <v>3921</v>
      </c>
      <c r="B1018">
        <v>22.3</v>
      </c>
      <c r="C1018">
        <v>2.3000000000000001E-4</v>
      </c>
      <c r="D1018">
        <v>1</v>
      </c>
      <c r="E1018">
        <v>1</v>
      </c>
      <c r="F1018" t="s">
        <v>14</v>
      </c>
    </row>
    <row r="1019" spans="1:6" x14ac:dyDescent="0.3">
      <c r="A1019" s="6" t="s">
        <v>3922</v>
      </c>
      <c r="B1019">
        <v>22.3</v>
      </c>
      <c r="C1019">
        <v>2.3000000000000001E-4</v>
      </c>
      <c r="D1019">
        <v>1</v>
      </c>
      <c r="E1019">
        <v>1</v>
      </c>
      <c r="F1019" t="s">
        <v>14</v>
      </c>
    </row>
    <row r="1020" spans="1:6" x14ac:dyDescent="0.3">
      <c r="A1020" s="6" t="s">
        <v>3923</v>
      </c>
      <c r="B1020">
        <v>22.3</v>
      </c>
      <c r="C1020">
        <v>2.3000000000000001E-4</v>
      </c>
      <c r="D1020">
        <v>1</v>
      </c>
      <c r="E1020">
        <v>1</v>
      </c>
      <c r="F1020" t="s">
        <v>14</v>
      </c>
    </row>
    <row r="1021" spans="1:6" x14ac:dyDescent="0.3">
      <c r="A1021" s="6" t="s">
        <v>3924</v>
      </c>
      <c r="B1021">
        <v>22.2</v>
      </c>
      <c r="C1021">
        <v>2.4000000000000001E-4</v>
      </c>
      <c r="D1021">
        <v>1</v>
      </c>
      <c r="E1021">
        <v>1</v>
      </c>
      <c r="F1021" t="s">
        <v>14</v>
      </c>
    </row>
    <row r="1022" spans="1:6" x14ac:dyDescent="0.3">
      <c r="A1022" s="6" t="s">
        <v>3925</v>
      </c>
      <c r="B1022">
        <v>22</v>
      </c>
      <c r="C1022">
        <v>2.7999999999999998E-4</v>
      </c>
      <c r="D1022">
        <v>1</v>
      </c>
      <c r="E1022">
        <v>1</v>
      </c>
      <c r="F1022" t="s">
        <v>14</v>
      </c>
    </row>
    <row r="1023" spans="1:6" x14ac:dyDescent="0.3">
      <c r="A1023" s="6" t="s">
        <v>3926</v>
      </c>
      <c r="B1023">
        <v>22</v>
      </c>
      <c r="C1023">
        <v>2.9E-4</v>
      </c>
      <c r="D1023">
        <v>1</v>
      </c>
      <c r="E1023">
        <v>1</v>
      </c>
      <c r="F1023" t="s">
        <v>14</v>
      </c>
    </row>
    <row r="1024" spans="1:6" x14ac:dyDescent="0.3">
      <c r="A1024" s="6" t="s">
        <v>3927</v>
      </c>
      <c r="B1024">
        <v>21.9</v>
      </c>
      <c r="C1024">
        <v>2.9999999999999997E-4</v>
      </c>
      <c r="D1024">
        <v>1</v>
      </c>
      <c r="E1024">
        <v>1</v>
      </c>
      <c r="F1024" t="s">
        <v>14</v>
      </c>
    </row>
    <row r="1025" spans="1:6" x14ac:dyDescent="0.3">
      <c r="A1025" s="6" t="s">
        <v>3928</v>
      </c>
      <c r="B1025">
        <v>21.9</v>
      </c>
      <c r="C1025">
        <v>2.9999999999999997E-4</v>
      </c>
      <c r="D1025">
        <v>1</v>
      </c>
      <c r="E1025">
        <v>1</v>
      </c>
      <c r="F1025" t="s">
        <v>14</v>
      </c>
    </row>
    <row r="1026" spans="1:6" x14ac:dyDescent="0.3">
      <c r="A1026" s="6" t="s">
        <v>3929</v>
      </c>
      <c r="B1026">
        <v>21.9</v>
      </c>
      <c r="C1026">
        <v>2.9999999999999997E-4</v>
      </c>
      <c r="D1026">
        <v>1</v>
      </c>
      <c r="E1026">
        <v>1</v>
      </c>
      <c r="F1026" t="s">
        <v>14</v>
      </c>
    </row>
    <row r="1027" spans="1:6" x14ac:dyDescent="0.3">
      <c r="A1027" s="6" t="s">
        <v>3930</v>
      </c>
      <c r="B1027">
        <v>21.8</v>
      </c>
      <c r="C1027">
        <v>3.3E-4</v>
      </c>
      <c r="D1027">
        <v>1</v>
      </c>
      <c r="E1027">
        <v>1</v>
      </c>
      <c r="F1027" t="s">
        <v>14</v>
      </c>
    </row>
    <row r="1028" spans="1:6" x14ac:dyDescent="0.3">
      <c r="A1028" s="6" t="s">
        <v>3931</v>
      </c>
      <c r="B1028">
        <v>21.7</v>
      </c>
      <c r="C1028">
        <v>3.5E-4</v>
      </c>
      <c r="D1028">
        <v>1</v>
      </c>
      <c r="E1028">
        <v>1</v>
      </c>
      <c r="F1028" t="s">
        <v>14</v>
      </c>
    </row>
    <row r="1029" spans="1:6" x14ac:dyDescent="0.3">
      <c r="A1029" s="6" t="s">
        <v>3932</v>
      </c>
      <c r="B1029">
        <v>21.7</v>
      </c>
      <c r="C1029">
        <v>3.5E-4</v>
      </c>
      <c r="D1029">
        <v>1</v>
      </c>
      <c r="E1029">
        <v>1</v>
      </c>
      <c r="F1029" t="s">
        <v>14</v>
      </c>
    </row>
    <row r="1030" spans="1:6" x14ac:dyDescent="0.3">
      <c r="A1030" s="6" t="s">
        <v>3933</v>
      </c>
      <c r="B1030">
        <v>21.7</v>
      </c>
      <c r="C1030">
        <v>3.5E-4</v>
      </c>
      <c r="D1030">
        <v>1</v>
      </c>
      <c r="E1030">
        <v>1</v>
      </c>
      <c r="F1030" t="s">
        <v>14</v>
      </c>
    </row>
    <row r="1031" spans="1:6" x14ac:dyDescent="0.3">
      <c r="A1031" s="6" t="s">
        <v>3934</v>
      </c>
      <c r="B1031">
        <v>21.7</v>
      </c>
      <c r="C1031">
        <v>3.5E-4</v>
      </c>
      <c r="D1031">
        <v>1</v>
      </c>
      <c r="E1031">
        <v>1</v>
      </c>
      <c r="F1031" t="s">
        <v>14</v>
      </c>
    </row>
    <row r="1032" spans="1:6" x14ac:dyDescent="0.3">
      <c r="A1032" s="6" t="s">
        <v>3935</v>
      </c>
      <c r="B1032">
        <v>21.7</v>
      </c>
      <c r="C1032">
        <v>3.5E-4</v>
      </c>
      <c r="D1032">
        <v>1</v>
      </c>
      <c r="E1032">
        <v>1</v>
      </c>
      <c r="F1032" t="s">
        <v>14</v>
      </c>
    </row>
    <row r="1033" spans="1:6" x14ac:dyDescent="0.3">
      <c r="A1033" s="6" t="s">
        <v>3936</v>
      </c>
      <c r="B1033">
        <v>21.7</v>
      </c>
      <c r="C1033">
        <v>3.5E-4</v>
      </c>
      <c r="D1033">
        <v>1</v>
      </c>
      <c r="E1033">
        <v>1</v>
      </c>
      <c r="F1033" t="s">
        <v>14</v>
      </c>
    </row>
    <row r="1034" spans="1:6" x14ac:dyDescent="0.3">
      <c r="A1034" s="6" t="s">
        <v>3937</v>
      </c>
      <c r="B1034">
        <v>21.7</v>
      </c>
      <c r="C1034">
        <v>3.5E-4</v>
      </c>
      <c r="D1034">
        <v>1</v>
      </c>
      <c r="E1034">
        <v>1</v>
      </c>
      <c r="F1034" t="s">
        <v>14</v>
      </c>
    </row>
    <row r="1035" spans="1:6" x14ac:dyDescent="0.3">
      <c r="A1035" s="6" t="s">
        <v>3938</v>
      </c>
      <c r="B1035">
        <v>21.7</v>
      </c>
      <c r="C1035">
        <v>3.5E-4</v>
      </c>
      <c r="D1035">
        <v>1</v>
      </c>
      <c r="E1035">
        <v>1</v>
      </c>
      <c r="F1035" t="s">
        <v>14</v>
      </c>
    </row>
    <row r="1036" spans="1:6" x14ac:dyDescent="0.3">
      <c r="A1036" s="6" t="s">
        <v>3939</v>
      </c>
      <c r="B1036">
        <v>21.7</v>
      </c>
      <c r="C1036">
        <v>3.5E-4</v>
      </c>
      <c r="D1036">
        <v>1</v>
      </c>
      <c r="E1036">
        <v>1</v>
      </c>
      <c r="F1036" t="s">
        <v>14</v>
      </c>
    </row>
    <row r="1037" spans="1:6" x14ac:dyDescent="0.3">
      <c r="A1037" s="6" t="s">
        <v>3940</v>
      </c>
      <c r="B1037">
        <v>21.7</v>
      </c>
      <c r="C1037">
        <v>3.5E-4</v>
      </c>
      <c r="D1037">
        <v>1</v>
      </c>
      <c r="E1037">
        <v>1</v>
      </c>
      <c r="F1037" t="s">
        <v>14</v>
      </c>
    </row>
    <row r="1038" spans="1:6" x14ac:dyDescent="0.3">
      <c r="A1038" s="6" t="s">
        <v>3941</v>
      </c>
      <c r="B1038">
        <v>21.7</v>
      </c>
      <c r="C1038">
        <v>3.6000000000000002E-4</v>
      </c>
      <c r="D1038">
        <v>1</v>
      </c>
      <c r="E1038">
        <v>1</v>
      </c>
      <c r="F1038" t="s">
        <v>14</v>
      </c>
    </row>
    <row r="1039" spans="1:6" x14ac:dyDescent="0.3">
      <c r="A1039" s="6" t="s">
        <v>3942</v>
      </c>
      <c r="B1039">
        <v>21.7</v>
      </c>
      <c r="C1039">
        <v>3.6000000000000002E-4</v>
      </c>
      <c r="D1039">
        <v>1</v>
      </c>
      <c r="E1039">
        <v>1</v>
      </c>
      <c r="F1039" t="s">
        <v>14</v>
      </c>
    </row>
    <row r="1040" spans="1:6" x14ac:dyDescent="0.3">
      <c r="A1040" s="6" t="s">
        <v>3943</v>
      </c>
      <c r="B1040">
        <v>21.5</v>
      </c>
      <c r="C1040">
        <v>4.0999999999999999E-4</v>
      </c>
      <c r="D1040">
        <v>1</v>
      </c>
      <c r="E1040">
        <v>1</v>
      </c>
      <c r="F1040" t="s">
        <v>14</v>
      </c>
    </row>
    <row r="1041" spans="1:6" x14ac:dyDescent="0.3">
      <c r="A1041" s="6" t="s">
        <v>3944</v>
      </c>
      <c r="B1041">
        <v>21.4</v>
      </c>
      <c r="C1041">
        <v>4.4000000000000002E-4</v>
      </c>
      <c r="D1041">
        <v>1</v>
      </c>
      <c r="E1041">
        <v>1</v>
      </c>
      <c r="F1041" t="s">
        <v>14</v>
      </c>
    </row>
    <row r="1042" spans="1:6" x14ac:dyDescent="0.3">
      <c r="A1042" s="6" t="s">
        <v>3945</v>
      </c>
      <c r="B1042">
        <v>21.3</v>
      </c>
      <c r="C1042">
        <v>4.4999999999999999E-4</v>
      </c>
      <c r="D1042">
        <v>1</v>
      </c>
      <c r="E1042">
        <v>1</v>
      </c>
      <c r="F1042" t="s">
        <v>14</v>
      </c>
    </row>
    <row r="1043" spans="1:6" x14ac:dyDescent="0.3">
      <c r="A1043" s="6" t="s">
        <v>3946</v>
      </c>
      <c r="B1043">
        <v>21.3</v>
      </c>
      <c r="C1043">
        <v>4.6999999999999999E-4</v>
      </c>
      <c r="D1043">
        <v>1</v>
      </c>
      <c r="E1043">
        <v>1</v>
      </c>
      <c r="F1043" t="s">
        <v>14</v>
      </c>
    </row>
    <row r="1044" spans="1:6" x14ac:dyDescent="0.3">
      <c r="A1044" s="6" t="s">
        <v>3947</v>
      </c>
      <c r="B1044">
        <v>21.2</v>
      </c>
      <c r="C1044">
        <v>4.8000000000000001E-4</v>
      </c>
      <c r="D1044">
        <v>1</v>
      </c>
      <c r="E1044">
        <v>1</v>
      </c>
      <c r="F1044" t="s">
        <v>14</v>
      </c>
    </row>
    <row r="1045" spans="1:6" x14ac:dyDescent="0.3">
      <c r="A1045" s="6" t="s">
        <v>3948</v>
      </c>
      <c r="B1045">
        <v>21.2</v>
      </c>
      <c r="C1045">
        <v>4.8000000000000001E-4</v>
      </c>
      <c r="D1045">
        <v>1</v>
      </c>
      <c r="E1045">
        <v>1</v>
      </c>
      <c r="F1045" t="s">
        <v>14</v>
      </c>
    </row>
    <row r="1046" spans="1:6" x14ac:dyDescent="0.3">
      <c r="A1046" s="6" t="s">
        <v>3949</v>
      </c>
      <c r="B1046">
        <v>21.2</v>
      </c>
      <c r="C1046">
        <v>4.8000000000000001E-4</v>
      </c>
      <c r="D1046">
        <v>1</v>
      </c>
      <c r="E1046">
        <v>1</v>
      </c>
      <c r="F1046" t="s">
        <v>14</v>
      </c>
    </row>
    <row r="1047" spans="1:6" x14ac:dyDescent="0.3">
      <c r="A1047" s="6" t="s">
        <v>3950</v>
      </c>
      <c r="B1047">
        <v>21</v>
      </c>
      <c r="C1047">
        <v>5.1999999999999995E-4</v>
      </c>
      <c r="D1047">
        <v>1</v>
      </c>
      <c r="E1047">
        <v>1</v>
      </c>
      <c r="F1047" t="s">
        <v>14</v>
      </c>
    </row>
    <row r="1048" spans="1:6" x14ac:dyDescent="0.3">
      <c r="A1048" s="6" t="s">
        <v>3951</v>
      </c>
      <c r="B1048">
        <v>21</v>
      </c>
      <c r="C1048">
        <v>5.2999999999999998E-4</v>
      </c>
      <c r="D1048">
        <v>1</v>
      </c>
      <c r="E1048">
        <v>1</v>
      </c>
      <c r="F1048" t="s">
        <v>14</v>
      </c>
    </row>
    <row r="1049" spans="1:6" x14ac:dyDescent="0.3">
      <c r="A1049" s="6" t="s">
        <v>3952</v>
      </c>
      <c r="B1049">
        <v>20.9</v>
      </c>
      <c r="C1049">
        <v>5.4000000000000001E-4</v>
      </c>
      <c r="D1049">
        <v>1</v>
      </c>
      <c r="E1049">
        <v>1</v>
      </c>
      <c r="F1049" t="s">
        <v>14</v>
      </c>
    </row>
    <row r="1050" spans="1:6" x14ac:dyDescent="0.3">
      <c r="A1050" s="6" t="s">
        <v>3953</v>
      </c>
      <c r="B1050">
        <v>20.9</v>
      </c>
      <c r="C1050">
        <v>5.4000000000000001E-4</v>
      </c>
      <c r="D1050">
        <v>1</v>
      </c>
      <c r="E1050">
        <v>1</v>
      </c>
      <c r="F1050" t="s">
        <v>14</v>
      </c>
    </row>
    <row r="1051" spans="1:6" x14ac:dyDescent="0.3">
      <c r="A1051" s="6" t="s">
        <v>3954</v>
      </c>
      <c r="B1051">
        <v>20.9</v>
      </c>
      <c r="C1051">
        <v>5.4000000000000001E-4</v>
      </c>
      <c r="D1051">
        <v>1</v>
      </c>
      <c r="E1051">
        <v>1</v>
      </c>
      <c r="F1051" t="s">
        <v>14</v>
      </c>
    </row>
    <row r="1052" spans="1:6" x14ac:dyDescent="0.3">
      <c r="A1052" s="6" t="s">
        <v>3955</v>
      </c>
      <c r="B1052">
        <v>20.8</v>
      </c>
      <c r="C1052">
        <v>5.5000000000000003E-4</v>
      </c>
      <c r="D1052">
        <v>1</v>
      </c>
      <c r="E1052">
        <v>1</v>
      </c>
      <c r="F1052" t="s">
        <v>14</v>
      </c>
    </row>
    <row r="1053" spans="1:6" x14ac:dyDescent="0.3">
      <c r="A1053" s="6" t="s">
        <v>3956</v>
      </c>
      <c r="B1053">
        <v>20.7</v>
      </c>
      <c r="C1053">
        <v>5.5999999999999995E-4</v>
      </c>
      <c r="D1053">
        <v>1</v>
      </c>
      <c r="E1053">
        <v>1</v>
      </c>
      <c r="F1053" t="s">
        <v>14</v>
      </c>
    </row>
    <row r="1054" spans="1:6" x14ac:dyDescent="0.3">
      <c r="A1054" s="6" t="s">
        <v>3957</v>
      </c>
      <c r="B1054">
        <v>20.7</v>
      </c>
      <c r="C1054">
        <v>5.6999999999999998E-4</v>
      </c>
      <c r="D1054">
        <v>1</v>
      </c>
      <c r="E1054">
        <v>1</v>
      </c>
      <c r="F1054" t="s">
        <v>14</v>
      </c>
    </row>
    <row r="1055" spans="1:6" x14ac:dyDescent="0.3">
      <c r="A1055" s="6" t="s">
        <v>3958</v>
      </c>
      <c r="B1055">
        <v>20.7</v>
      </c>
      <c r="C1055">
        <v>5.6999999999999998E-4</v>
      </c>
      <c r="D1055">
        <v>1</v>
      </c>
      <c r="E1055">
        <v>1</v>
      </c>
      <c r="F1055" t="s">
        <v>14</v>
      </c>
    </row>
    <row r="1056" spans="1:6" x14ac:dyDescent="0.3">
      <c r="A1056" s="6" t="s">
        <v>3959</v>
      </c>
      <c r="B1056">
        <v>20.5</v>
      </c>
      <c r="C1056">
        <v>5.9999999999999995E-4</v>
      </c>
      <c r="D1056">
        <v>1</v>
      </c>
      <c r="E1056">
        <v>1</v>
      </c>
      <c r="F1056" t="s">
        <v>14</v>
      </c>
    </row>
    <row r="1057" spans="1:6" x14ac:dyDescent="0.3">
      <c r="A1057" s="6" t="s">
        <v>3960</v>
      </c>
      <c r="B1057">
        <v>20.5</v>
      </c>
      <c r="C1057">
        <v>6.0999999999999997E-4</v>
      </c>
      <c r="D1057">
        <v>1</v>
      </c>
      <c r="E1057">
        <v>1</v>
      </c>
      <c r="F1057" t="s">
        <v>14</v>
      </c>
    </row>
    <row r="1058" spans="1:6" x14ac:dyDescent="0.3">
      <c r="A1058" s="6" t="s">
        <v>3961</v>
      </c>
      <c r="B1058">
        <v>20.5</v>
      </c>
      <c r="C1058">
        <v>6.0999999999999997E-4</v>
      </c>
      <c r="D1058">
        <v>1</v>
      </c>
      <c r="E1058">
        <v>1</v>
      </c>
      <c r="F1058" t="s">
        <v>14</v>
      </c>
    </row>
    <row r="1059" spans="1:6" x14ac:dyDescent="0.3">
      <c r="A1059" s="6" t="s">
        <v>3962</v>
      </c>
      <c r="B1059">
        <v>20.5</v>
      </c>
      <c r="C1059">
        <v>6.0999999999999997E-4</v>
      </c>
      <c r="D1059">
        <v>1</v>
      </c>
      <c r="E1059">
        <v>1</v>
      </c>
      <c r="F1059" t="s">
        <v>14</v>
      </c>
    </row>
    <row r="1060" spans="1:6" x14ac:dyDescent="0.3">
      <c r="A1060" s="6" t="s">
        <v>3963</v>
      </c>
      <c r="B1060">
        <v>20.399999999999999</v>
      </c>
      <c r="C1060">
        <v>6.2E-4</v>
      </c>
      <c r="D1060">
        <v>1</v>
      </c>
      <c r="E1060">
        <v>1</v>
      </c>
      <c r="F1060" t="s">
        <v>14</v>
      </c>
    </row>
    <row r="1061" spans="1:6" x14ac:dyDescent="0.3">
      <c r="A1061" s="6" t="s">
        <v>3964</v>
      </c>
      <c r="B1061">
        <v>20.399999999999999</v>
      </c>
      <c r="C1061">
        <v>6.2E-4</v>
      </c>
      <c r="D1061">
        <v>1</v>
      </c>
      <c r="E1061">
        <v>1</v>
      </c>
      <c r="F1061" t="s">
        <v>14</v>
      </c>
    </row>
    <row r="1062" spans="1:6" x14ac:dyDescent="0.3">
      <c r="A1062" s="6" t="s">
        <v>3965</v>
      </c>
      <c r="B1062">
        <v>20.3</v>
      </c>
      <c r="C1062">
        <v>6.4000000000000005E-4</v>
      </c>
      <c r="D1062">
        <v>1</v>
      </c>
      <c r="E1062">
        <v>1</v>
      </c>
      <c r="F1062" t="s">
        <v>14</v>
      </c>
    </row>
    <row r="1063" spans="1:6" x14ac:dyDescent="0.3">
      <c r="A1063" s="6" t="s">
        <v>3966</v>
      </c>
      <c r="B1063">
        <v>20.3</v>
      </c>
      <c r="C1063">
        <v>6.6E-4</v>
      </c>
      <c r="D1063">
        <v>1</v>
      </c>
      <c r="E1063">
        <v>1</v>
      </c>
      <c r="F1063" t="s">
        <v>14</v>
      </c>
    </row>
    <row r="1064" spans="1:6" x14ac:dyDescent="0.3">
      <c r="A1064" s="6" t="s">
        <v>3967</v>
      </c>
      <c r="B1064">
        <v>20.2</v>
      </c>
      <c r="C1064">
        <v>6.6E-4</v>
      </c>
      <c r="D1064">
        <v>1</v>
      </c>
      <c r="E1064">
        <v>1</v>
      </c>
      <c r="F1064" t="s">
        <v>14</v>
      </c>
    </row>
    <row r="1065" spans="1:6" x14ac:dyDescent="0.3">
      <c r="A1065" s="6" t="s">
        <v>3968</v>
      </c>
      <c r="B1065">
        <v>20.100000000000001</v>
      </c>
      <c r="C1065">
        <v>6.8999999999999997E-4</v>
      </c>
      <c r="D1065">
        <v>1</v>
      </c>
      <c r="E1065">
        <v>1</v>
      </c>
      <c r="F1065" t="s">
        <v>14</v>
      </c>
    </row>
    <row r="1066" spans="1:6" x14ac:dyDescent="0.3">
      <c r="A1066" s="6" t="s">
        <v>3969</v>
      </c>
      <c r="B1066">
        <v>20.100000000000001</v>
      </c>
      <c r="C1066">
        <v>6.9999999999999999E-4</v>
      </c>
      <c r="D1066">
        <v>1</v>
      </c>
      <c r="E1066">
        <v>1</v>
      </c>
      <c r="F1066" t="s">
        <v>14</v>
      </c>
    </row>
    <row r="1067" spans="1:6" x14ac:dyDescent="0.3">
      <c r="A1067" s="6" t="s">
        <v>3970</v>
      </c>
      <c r="B1067">
        <v>20</v>
      </c>
      <c r="C1067">
        <v>7.2000000000000005E-4</v>
      </c>
      <c r="D1067">
        <v>1</v>
      </c>
      <c r="E1067">
        <v>1</v>
      </c>
      <c r="F1067" t="s">
        <v>14</v>
      </c>
    </row>
    <row r="1068" spans="1:6" x14ac:dyDescent="0.3">
      <c r="A1068" s="6" t="s">
        <v>3971</v>
      </c>
      <c r="B1068">
        <v>19.7</v>
      </c>
      <c r="C1068">
        <v>7.7999999999999999E-4</v>
      </c>
      <c r="D1068">
        <v>1</v>
      </c>
      <c r="E1068">
        <v>1</v>
      </c>
      <c r="F1068" t="s">
        <v>14</v>
      </c>
    </row>
    <row r="1069" spans="1:6" x14ac:dyDescent="0.3">
      <c r="A1069" s="6" t="s">
        <v>3972</v>
      </c>
      <c r="B1069">
        <v>19.7</v>
      </c>
      <c r="C1069">
        <v>7.7999999999999999E-4</v>
      </c>
      <c r="D1069">
        <v>1</v>
      </c>
      <c r="E1069">
        <v>1</v>
      </c>
      <c r="F1069" t="s">
        <v>14</v>
      </c>
    </row>
    <row r="1070" spans="1:6" x14ac:dyDescent="0.3">
      <c r="A1070" s="6" t="s">
        <v>3973</v>
      </c>
      <c r="B1070">
        <v>19.600000000000001</v>
      </c>
      <c r="C1070">
        <v>7.9000000000000001E-4</v>
      </c>
      <c r="D1070">
        <v>1</v>
      </c>
      <c r="E1070">
        <v>1</v>
      </c>
      <c r="F1070" t="s">
        <v>14</v>
      </c>
    </row>
    <row r="1071" spans="1:6" x14ac:dyDescent="0.3">
      <c r="A1071" s="6" t="s">
        <v>3974</v>
      </c>
      <c r="B1071">
        <v>19.600000000000001</v>
      </c>
      <c r="C1071">
        <v>7.9000000000000001E-4</v>
      </c>
      <c r="D1071">
        <v>1</v>
      </c>
      <c r="E1071">
        <v>1</v>
      </c>
      <c r="F1071" t="s">
        <v>14</v>
      </c>
    </row>
    <row r="1072" spans="1:6" x14ac:dyDescent="0.3">
      <c r="A1072" s="6" t="s">
        <v>3975</v>
      </c>
      <c r="B1072">
        <v>19.600000000000001</v>
      </c>
      <c r="C1072">
        <v>7.9000000000000001E-4</v>
      </c>
      <c r="D1072">
        <v>1</v>
      </c>
      <c r="E1072">
        <v>1</v>
      </c>
      <c r="F1072" t="s">
        <v>14</v>
      </c>
    </row>
    <row r="1073" spans="1:6" x14ac:dyDescent="0.3">
      <c r="A1073" s="6" t="s">
        <v>3976</v>
      </c>
      <c r="B1073">
        <v>19.399999999999999</v>
      </c>
      <c r="C1073">
        <v>8.4999999999999995E-4</v>
      </c>
      <c r="D1073">
        <v>1</v>
      </c>
      <c r="E1073">
        <v>1</v>
      </c>
      <c r="F1073" t="s">
        <v>14</v>
      </c>
    </row>
    <row r="1074" spans="1:6" x14ac:dyDescent="0.3">
      <c r="A1074" s="6" t="s">
        <v>3977</v>
      </c>
      <c r="B1074">
        <v>19.399999999999999</v>
      </c>
      <c r="C1074">
        <v>8.4999999999999995E-4</v>
      </c>
      <c r="D1074">
        <v>1</v>
      </c>
      <c r="E1074">
        <v>1</v>
      </c>
      <c r="F1074" t="s">
        <v>14</v>
      </c>
    </row>
    <row r="1075" spans="1:6" x14ac:dyDescent="0.3">
      <c r="A1075" s="6" t="s">
        <v>3978</v>
      </c>
      <c r="B1075">
        <v>19.399999999999999</v>
      </c>
      <c r="C1075">
        <v>8.4999999999999995E-4</v>
      </c>
      <c r="D1075">
        <v>1</v>
      </c>
      <c r="E1075">
        <v>1</v>
      </c>
      <c r="F1075" t="s">
        <v>14</v>
      </c>
    </row>
    <row r="1076" spans="1:6" x14ac:dyDescent="0.3">
      <c r="A1076" s="6" t="s">
        <v>3979</v>
      </c>
      <c r="B1076">
        <v>19.399999999999999</v>
      </c>
      <c r="C1076">
        <v>8.7000000000000001E-4</v>
      </c>
      <c r="D1076">
        <v>1</v>
      </c>
      <c r="E1076">
        <v>1</v>
      </c>
      <c r="F1076" t="s">
        <v>14</v>
      </c>
    </row>
    <row r="1077" spans="1:6" x14ac:dyDescent="0.3">
      <c r="A1077" s="6" t="s">
        <v>3980</v>
      </c>
      <c r="B1077">
        <v>19.399999999999999</v>
      </c>
      <c r="C1077">
        <v>8.7000000000000001E-4</v>
      </c>
      <c r="D1077">
        <v>1</v>
      </c>
      <c r="E1077">
        <v>1</v>
      </c>
      <c r="F1077" t="s">
        <v>14</v>
      </c>
    </row>
    <row r="1078" spans="1:6" x14ac:dyDescent="0.3">
      <c r="A1078" s="6" t="s">
        <v>3981</v>
      </c>
      <c r="B1078">
        <v>19.399999999999999</v>
      </c>
      <c r="C1078">
        <v>8.7000000000000001E-4</v>
      </c>
      <c r="D1078">
        <v>1</v>
      </c>
      <c r="E1078">
        <v>1</v>
      </c>
      <c r="F1078" t="s">
        <v>14</v>
      </c>
    </row>
    <row r="1079" spans="1:6" x14ac:dyDescent="0.3">
      <c r="A1079" s="6" t="s">
        <v>3982</v>
      </c>
      <c r="B1079">
        <v>19.3</v>
      </c>
      <c r="C1079">
        <v>8.9999999999999998E-4</v>
      </c>
      <c r="D1079">
        <v>1</v>
      </c>
      <c r="E1079">
        <v>1</v>
      </c>
      <c r="F1079" t="s">
        <v>14</v>
      </c>
    </row>
    <row r="1080" spans="1:6" x14ac:dyDescent="0.3">
      <c r="A1080" s="6" t="s">
        <v>3983</v>
      </c>
      <c r="B1080">
        <v>19.100000000000001</v>
      </c>
      <c r="C1080">
        <v>9.3999999999999997E-4</v>
      </c>
      <c r="D1080">
        <v>1</v>
      </c>
      <c r="E1080">
        <v>1</v>
      </c>
      <c r="F1080" t="s">
        <v>14</v>
      </c>
    </row>
    <row r="1081" spans="1:6" x14ac:dyDescent="0.3">
      <c r="A1081" s="6" t="s">
        <v>3984</v>
      </c>
      <c r="B1081">
        <v>19.100000000000001</v>
      </c>
      <c r="C1081">
        <v>9.5E-4</v>
      </c>
      <c r="D1081">
        <v>1</v>
      </c>
      <c r="E1081">
        <v>1</v>
      </c>
      <c r="F1081" t="s">
        <v>14</v>
      </c>
    </row>
    <row r="1082" spans="1:6" x14ac:dyDescent="0.3">
      <c r="A1082" s="6" t="s">
        <v>3985</v>
      </c>
      <c r="B1082">
        <v>18.899999999999999</v>
      </c>
      <c r="C1082">
        <v>1E-3</v>
      </c>
      <c r="D1082">
        <v>1</v>
      </c>
      <c r="E1082">
        <v>1</v>
      </c>
      <c r="F1082" t="s">
        <v>14</v>
      </c>
    </row>
    <row r="1083" spans="1:6" x14ac:dyDescent="0.3">
      <c r="A1083" s="6" t="s">
        <v>3986</v>
      </c>
      <c r="B1083">
        <v>18.8</v>
      </c>
      <c r="C1083">
        <v>1E-3</v>
      </c>
      <c r="D1083">
        <v>1</v>
      </c>
      <c r="E1083">
        <v>1</v>
      </c>
      <c r="F1083" t="s">
        <v>14</v>
      </c>
    </row>
    <row r="1084" spans="1:6" x14ac:dyDescent="0.3">
      <c r="A1084" s="6" t="s">
        <v>3987</v>
      </c>
      <c r="B1084">
        <v>18.399999999999999</v>
      </c>
      <c r="C1084">
        <v>1.1999999999999999E-3</v>
      </c>
      <c r="D1084">
        <v>1</v>
      </c>
      <c r="E1084">
        <v>1</v>
      </c>
      <c r="F1084" t="s">
        <v>14</v>
      </c>
    </row>
    <row r="1085" spans="1:6" x14ac:dyDescent="0.3">
      <c r="A1085" s="6" t="s">
        <v>3988</v>
      </c>
      <c r="B1085">
        <v>18.399999999999999</v>
      </c>
      <c r="C1085">
        <v>1.1999999999999999E-3</v>
      </c>
      <c r="D1085">
        <v>1</v>
      </c>
      <c r="E1085">
        <v>1</v>
      </c>
      <c r="F1085" t="s">
        <v>14</v>
      </c>
    </row>
    <row r="1086" spans="1:6" x14ac:dyDescent="0.3">
      <c r="A1086" s="6" t="s">
        <v>3989</v>
      </c>
      <c r="B1086">
        <v>18.3</v>
      </c>
      <c r="C1086">
        <v>1.1999999999999999E-3</v>
      </c>
      <c r="D1086">
        <v>1</v>
      </c>
      <c r="E1086">
        <v>1</v>
      </c>
      <c r="F1086" t="s">
        <v>14</v>
      </c>
    </row>
    <row r="1087" spans="1:6" x14ac:dyDescent="0.3">
      <c r="A1087" s="6" t="s">
        <v>3990</v>
      </c>
      <c r="B1087">
        <v>18.2</v>
      </c>
      <c r="C1087">
        <v>1.2999999999999999E-3</v>
      </c>
      <c r="D1087">
        <v>1</v>
      </c>
      <c r="E1087">
        <v>1</v>
      </c>
      <c r="F1087" t="s">
        <v>14</v>
      </c>
    </row>
    <row r="1088" spans="1:6" x14ac:dyDescent="0.3">
      <c r="A1088" s="6" t="s">
        <v>3991</v>
      </c>
      <c r="B1088">
        <v>18.2</v>
      </c>
      <c r="C1088">
        <v>1.2999999999999999E-3</v>
      </c>
      <c r="D1088">
        <v>1</v>
      </c>
      <c r="E1088">
        <v>1</v>
      </c>
      <c r="F1088" t="s">
        <v>14</v>
      </c>
    </row>
    <row r="1089" spans="1:6" x14ac:dyDescent="0.3">
      <c r="A1089" s="6" t="s">
        <v>3992</v>
      </c>
      <c r="B1089">
        <v>18.2</v>
      </c>
      <c r="C1089">
        <v>1.2999999999999999E-3</v>
      </c>
      <c r="D1089">
        <v>1</v>
      </c>
      <c r="E1089">
        <v>1</v>
      </c>
      <c r="F1089" t="s">
        <v>14</v>
      </c>
    </row>
    <row r="1090" spans="1:6" x14ac:dyDescent="0.3">
      <c r="A1090" s="6" t="s">
        <v>3993</v>
      </c>
      <c r="B1090">
        <v>18.100000000000001</v>
      </c>
      <c r="C1090">
        <v>1.2999999999999999E-3</v>
      </c>
      <c r="D1090">
        <v>1</v>
      </c>
      <c r="E1090">
        <v>1</v>
      </c>
      <c r="F1090" t="s">
        <v>14</v>
      </c>
    </row>
    <row r="1091" spans="1:6" x14ac:dyDescent="0.3">
      <c r="A1091" s="6" t="s">
        <v>3994</v>
      </c>
      <c r="B1091">
        <v>18</v>
      </c>
      <c r="C1091">
        <v>1.2999999999999999E-3</v>
      </c>
      <c r="D1091">
        <v>1</v>
      </c>
      <c r="E1091">
        <v>1</v>
      </c>
      <c r="F1091" t="s">
        <v>14</v>
      </c>
    </row>
    <row r="1092" spans="1:6" x14ac:dyDescent="0.3">
      <c r="A1092" s="6" t="s">
        <v>3995</v>
      </c>
      <c r="B1092">
        <v>18</v>
      </c>
      <c r="C1092">
        <v>1.2999999999999999E-3</v>
      </c>
      <c r="D1092">
        <v>1</v>
      </c>
      <c r="E1092">
        <v>1</v>
      </c>
      <c r="F1092" t="s">
        <v>14</v>
      </c>
    </row>
    <row r="1093" spans="1:6" x14ac:dyDescent="0.3">
      <c r="A1093" s="6" t="s">
        <v>3996</v>
      </c>
      <c r="B1093">
        <v>18</v>
      </c>
      <c r="C1093">
        <v>1.2999999999999999E-3</v>
      </c>
      <c r="D1093">
        <v>1</v>
      </c>
      <c r="E1093">
        <v>1</v>
      </c>
      <c r="F1093" t="s">
        <v>14</v>
      </c>
    </row>
    <row r="1094" spans="1:6" x14ac:dyDescent="0.3">
      <c r="A1094" s="6" t="s">
        <v>3997</v>
      </c>
      <c r="B1094">
        <v>18</v>
      </c>
      <c r="C1094">
        <v>1.2999999999999999E-3</v>
      </c>
      <c r="D1094">
        <v>1</v>
      </c>
      <c r="E1094">
        <v>1</v>
      </c>
      <c r="F1094" t="s">
        <v>14</v>
      </c>
    </row>
    <row r="1095" spans="1:6" x14ac:dyDescent="0.3">
      <c r="A1095" s="6" t="s">
        <v>3998</v>
      </c>
      <c r="B1095">
        <v>18</v>
      </c>
      <c r="C1095">
        <v>1.2999999999999999E-3</v>
      </c>
      <c r="D1095">
        <v>1</v>
      </c>
      <c r="E1095">
        <v>1</v>
      </c>
      <c r="F1095" t="s">
        <v>14</v>
      </c>
    </row>
    <row r="1096" spans="1:6" x14ac:dyDescent="0.3">
      <c r="A1096" s="6" t="s">
        <v>3999</v>
      </c>
      <c r="B1096">
        <v>18</v>
      </c>
      <c r="C1096">
        <v>1.2999999999999999E-3</v>
      </c>
      <c r="D1096">
        <v>1</v>
      </c>
      <c r="E1096">
        <v>1</v>
      </c>
      <c r="F1096" t="s">
        <v>14</v>
      </c>
    </row>
    <row r="1097" spans="1:6" x14ac:dyDescent="0.3">
      <c r="A1097" s="6" t="s">
        <v>4000</v>
      </c>
      <c r="B1097">
        <v>18</v>
      </c>
      <c r="C1097">
        <v>1.2999999999999999E-3</v>
      </c>
      <c r="D1097">
        <v>1</v>
      </c>
      <c r="E1097">
        <v>1</v>
      </c>
      <c r="F1097" t="s">
        <v>14</v>
      </c>
    </row>
    <row r="1098" spans="1:6" x14ac:dyDescent="0.3">
      <c r="A1098" s="6" t="s">
        <v>4001</v>
      </c>
      <c r="B1098">
        <v>17.899999999999999</v>
      </c>
      <c r="C1098">
        <v>1.4E-3</v>
      </c>
      <c r="D1098">
        <v>1</v>
      </c>
      <c r="E1098">
        <v>1</v>
      </c>
      <c r="F1098" t="s">
        <v>14</v>
      </c>
    </row>
    <row r="1099" spans="1:6" x14ac:dyDescent="0.3">
      <c r="A1099" s="6" t="s">
        <v>4002</v>
      </c>
      <c r="B1099">
        <v>17.899999999999999</v>
      </c>
      <c r="C1099">
        <v>1.4E-3</v>
      </c>
      <c r="D1099">
        <v>1</v>
      </c>
      <c r="E1099">
        <v>1</v>
      </c>
      <c r="F1099" t="s">
        <v>14</v>
      </c>
    </row>
    <row r="1100" spans="1:6" x14ac:dyDescent="0.3">
      <c r="A1100" s="6" t="s">
        <v>4003</v>
      </c>
      <c r="B1100">
        <v>17.8</v>
      </c>
      <c r="C1100">
        <v>1.4E-3</v>
      </c>
      <c r="D1100">
        <v>1</v>
      </c>
      <c r="E1100">
        <v>1</v>
      </c>
      <c r="F1100" t="s">
        <v>14</v>
      </c>
    </row>
    <row r="1101" spans="1:6" x14ac:dyDescent="0.3">
      <c r="A1101" s="6" t="s">
        <v>4004</v>
      </c>
      <c r="B1101">
        <v>17.8</v>
      </c>
      <c r="C1101">
        <v>1.4E-3</v>
      </c>
      <c r="D1101">
        <v>1</v>
      </c>
      <c r="E1101">
        <v>1</v>
      </c>
      <c r="F1101" t="s">
        <v>14</v>
      </c>
    </row>
    <row r="1102" spans="1:6" x14ac:dyDescent="0.3">
      <c r="A1102" s="6" t="s">
        <v>4005</v>
      </c>
      <c r="B1102">
        <v>17.7</v>
      </c>
      <c r="C1102">
        <v>1.5E-3</v>
      </c>
      <c r="D1102">
        <v>1</v>
      </c>
      <c r="E1102">
        <v>1</v>
      </c>
      <c r="F1102" t="s">
        <v>14</v>
      </c>
    </row>
    <row r="1103" spans="1:6" x14ac:dyDescent="0.3">
      <c r="A1103" s="6" t="s">
        <v>4006</v>
      </c>
      <c r="B1103">
        <v>17.600000000000001</v>
      </c>
      <c r="C1103">
        <v>1.5E-3</v>
      </c>
      <c r="D1103">
        <v>1</v>
      </c>
      <c r="E1103">
        <v>1</v>
      </c>
      <c r="F1103" t="s">
        <v>14</v>
      </c>
    </row>
    <row r="1104" spans="1:6" x14ac:dyDescent="0.3">
      <c r="A1104" s="6" t="s">
        <v>4007</v>
      </c>
      <c r="B1104">
        <v>17.5</v>
      </c>
      <c r="C1104">
        <v>1.5E-3</v>
      </c>
      <c r="D1104">
        <v>1</v>
      </c>
      <c r="E1104">
        <v>1</v>
      </c>
      <c r="F1104" t="s">
        <v>14</v>
      </c>
    </row>
    <row r="1105" spans="1:6" x14ac:dyDescent="0.3">
      <c r="A1105" s="6" t="s">
        <v>4008</v>
      </c>
      <c r="B1105">
        <v>17.5</v>
      </c>
      <c r="C1105">
        <v>1.5E-3</v>
      </c>
      <c r="D1105">
        <v>1</v>
      </c>
      <c r="E1105">
        <v>1</v>
      </c>
      <c r="F1105" t="s">
        <v>14</v>
      </c>
    </row>
    <row r="1106" spans="1:6" x14ac:dyDescent="0.3">
      <c r="A1106" s="6" t="s">
        <v>4009</v>
      </c>
      <c r="B1106">
        <v>17.5</v>
      </c>
      <c r="C1106">
        <v>1.5E-3</v>
      </c>
      <c r="D1106">
        <v>1</v>
      </c>
      <c r="E1106">
        <v>1</v>
      </c>
      <c r="F1106" t="s">
        <v>14</v>
      </c>
    </row>
    <row r="1107" spans="1:6" x14ac:dyDescent="0.3">
      <c r="A1107" s="6" t="s">
        <v>4010</v>
      </c>
      <c r="B1107">
        <v>17.5</v>
      </c>
      <c r="C1107">
        <v>1.5E-3</v>
      </c>
      <c r="D1107">
        <v>1</v>
      </c>
      <c r="E1107">
        <v>1</v>
      </c>
      <c r="F1107" t="s">
        <v>14</v>
      </c>
    </row>
    <row r="1108" spans="1:6" x14ac:dyDescent="0.3">
      <c r="A1108" s="6" t="s">
        <v>4011</v>
      </c>
      <c r="B1108">
        <v>17.5</v>
      </c>
      <c r="C1108">
        <v>1.5E-3</v>
      </c>
      <c r="D1108">
        <v>1</v>
      </c>
      <c r="E1108">
        <v>1</v>
      </c>
      <c r="F1108" t="s">
        <v>14</v>
      </c>
    </row>
    <row r="1109" spans="1:6" x14ac:dyDescent="0.3">
      <c r="A1109" s="6" t="s">
        <v>4012</v>
      </c>
      <c r="B1109">
        <v>17.5</v>
      </c>
      <c r="C1109">
        <v>1.5E-3</v>
      </c>
      <c r="D1109">
        <v>1</v>
      </c>
      <c r="E1109">
        <v>1</v>
      </c>
      <c r="F1109" t="s">
        <v>14</v>
      </c>
    </row>
    <row r="1110" spans="1:6" x14ac:dyDescent="0.3">
      <c r="A1110" s="6" t="s">
        <v>4013</v>
      </c>
      <c r="B1110">
        <v>17.5</v>
      </c>
      <c r="C1110">
        <v>1.6000000000000001E-3</v>
      </c>
      <c r="D1110">
        <v>1</v>
      </c>
      <c r="E1110">
        <v>1</v>
      </c>
      <c r="F1110" t="s">
        <v>14</v>
      </c>
    </row>
    <row r="1111" spans="1:6" x14ac:dyDescent="0.3">
      <c r="A1111" s="6" t="s">
        <v>4014</v>
      </c>
      <c r="B1111">
        <v>17.2</v>
      </c>
      <c r="C1111">
        <v>1.6999999999999999E-3</v>
      </c>
      <c r="D1111">
        <v>1</v>
      </c>
      <c r="E1111">
        <v>1</v>
      </c>
      <c r="F1111" t="s">
        <v>14</v>
      </c>
    </row>
    <row r="1112" spans="1:6" x14ac:dyDescent="0.3">
      <c r="A1112" s="6" t="s">
        <v>4015</v>
      </c>
      <c r="B1112">
        <v>17.100000000000001</v>
      </c>
      <c r="C1112">
        <v>1.6999999999999999E-3</v>
      </c>
      <c r="D1112">
        <v>1</v>
      </c>
      <c r="E1112">
        <v>1</v>
      </c>
      <c r="F1112" t="s">
        <v>14</v>
      </c>
    </row>
    <row r="1113" spans="1:6" x14ac:dyDescent="0.3">
      <c r="A1113" s="6" t="s">
        <v>4016</v>
      </c>
      <c r="B1113">
        <v>17.100000000000001</v>
      </c>
      <c r="C1113">
        <v>1.6999999999999999E-3</v>
      </c>
      <c r="D1113">
        <v>1</v>
      </c>
      <c r="E1113">
        <v>1</v>
      </c>
      <c r="F1113" t="s">
        <v>14</v>
      </c>
    </row>
    <row r="1114" spans="1:6" x14ac:dyDescent="0.3">
      <c r="A1114" s="6" t="s">
        <v>4017</v>
      </c>
      <c r="B1114">
        <v>17.100000000000001</v>
      </c>
      <c r="C1114">
        <v>1.6999999999999999E-3</v>
      </c>
      <c r="D1114">
        <v>1</v>
      </c>
      <c r="E1114">
        <v>1</v>
      </c>
      <c r="F1114" t="s">
        <v>14</v>
      </c>
    </row>
    <row r="1115" spans="1:6" x14ac:dyDescent="0.3">
      <c r="A1115" s="6" t="s">
        <v>4018</v>
      </c>
      <c r="B1115">
        <v>17.100000000000001</v>
      </c>
      <c r="C1115">
        <v>1.6999999999999999E-3</v>
      </c>
      <c r="D1115">
        <v>1</v>
      </c>
      <c r="E1115">
        <v>1</v>
      </c>
      <c r="F1115" t="s">
        <v>14</v>
      </c>
    </row>
    <row r="1116" spans="1:6" x14ac:dyDescent="0.3">
      <c r="A1116" s="6" t="s">
        <v>4019</v>
      </c>
      <c r="B1116">
        <v>17.100000000000001</v>
      </c>
      <c r="C1116">
        <v>1.6999999999999999E-3</v>
      </c>
      <c r="D1116">
        <v>1</v>
      </c>
      <c r="E1116">
        <v>1</v>
      </c>
      <c r="F1116" t="s">
        <v>14</v>
      </c>
    </row>
    <row r="1117" spans="1:6" x14ac:dyDescent="0.3">
      <c r="A1117" s="6" t="s">
        <v>4020</v>
      </c>
      <c r="B1117">
        <v>17.100000000000001</v>
      </c>
      <c r="C1117">
        <v>1.6999999999999999E-3</v>
      </c>
      <c r="D1117">
        <v>1</v>
      </c>
      <c r="E1117">
        <v>1</v>
      </c>
      <c r="F1117" t="s">
        <v>14</v>
      </c>
    </row>
    <row r="1118" spans="1:6" x14ac:dyDescent="0.3">
      <c r="A1118" s="6" t="s">
        <v>4021</v>
      </c>
      <c r="B1118">
        <v>17.100000000000001</v>
      </c>
      <c r="C1118">
        <v>1.8E-3</v>
      </c>
      <c r="D1118">
        <v>1</v>
      </c>
      <c r="E1118">
        <v>1</v>
      </c>
      <c r="F1118" t="s">
        <v>14</v>
      </c>
    </row>
    <row r="1119" spans="1:6" x14ac:dyDescent="0.3">
      <c r="A1119" s="6" t="s">
        <v>4022</v>
      </c>
      <c r="B1119">
        <v>17.100000000000001</v>
      </c>
      <c r="C1119">
        <v>1.8E-3</v>
      </c>
      <c r="D1119">
        <v>1</v>
      </c>
      <c r="E1119">
        <v>1</v>
      </c>
      <c r="F1119" t="s">
        <v>14</v>
      </c>
    </row>
    <row r="1120" spans="1:6" x14ac:dyDescent="0.3">
      <c r="A1120" s="6" t="s">
        <v>4023</v>
      </c>
      <c r="B1120">
        <v>16.899999999999999</v>
      </c>
      <c r="C1120">
        <v>1.9E-3</v>
      </c>
      <c r="D1120">
        <v>1</v>
      </c>
      <c r="E1120">
        <v>1</v>
      </c>
      <c r="F1120" t="s">
        <v>14</v>
      </c>
    </row>
    <row r="1121" spans="1:6" x14ac:dyDescent="0.3">
      <c r="A1121" s="6" t="s">
        <v>4024</v>
      </c>
      <c r="B1121">
        <v>16.899999999999999</v>
      </c>
      <c r="C1121">
        <v>1.9E-3</v>
      </c>
      <c r="D1121">
        <v>1</v>
      </c>
      <c r="E1121">
        <v>1</v>
      </c>
      <c r="F1121" t="s">
        <v>14</v>
      </c>
    </row>
    <row r="1122" spans="1:6" x14ac:dyDescent="0.3">
      <c r="A1122" s="6" t="s">
        <v>4025</v>
      </c>
      <c r="B1122">
        <v>16.8</v>
      </c>
      <c r="C1122">
        <v>1.9E-3</v>
      </c>
      <c r="D1122">
        <v>1</v>
      </c>
      <c r="E1122">
        <v>1</v>
      </c>
      <c r="F1122" t="s">
        <v>14</v>
      </c>
    </row>
    <row r="1123" spans="1:6" x14ac:dyDescent="0.3">
      <c r="A1123" s="6" t="s">
        <v>4026</v>
      </c>
      <c r="B1123">
        <v>16.7</v>
      </c>
      <c r="C1123">
        <v>2E-3</v>
      </c>
      <c r="D1123">
        <v>1</v>
      </c>
      <c r="E1123">
        <v>1</v>
      </c>
      <c r="F1123" t="s">
        <v>14</v>
      </c>
    </row>
    <row r="1124" spans="1:6" x14ac:dyDescent="0.3">
      <c r="A1124" s="6" t="s">
        <v>4027</v>
      </c>
      <c r="B1124">
        <v>16.7</v>
      </c>
      <c r="C1124">
        <v>2E-3</v>
      </c>
      <c r="D1124">
        <v>1</v>
      </c>
      <c r="E1124">
        <v>1</v>
      </c>
      <c r="F1124" t="s">
        <v>14</v>
      </c>
    </row>
    <row r="1125" spans="1:6" x14ac:dyDescent="0.3">
      <c r="A1125" s="6" t="s">
        <v>4028</v>
      </c>
      <c r="B1125">
        <v>16.600000000000001</v>
      </c>
      <c r="C1125">
        <v>2.0999999999999999E-3</v>
      </c>
      <c r="D1125">
        <v>1</v>
      </c>
      <c r="E1125">
        <v>1</v>
      </c>
      <c r="F1125" t="s">
        <v>14</v>
      </c>
    </row>
    <row r="1126" spans="1:6" x14ac:dyDescent="0.3">
      <c r="A1126" s="6" t="s">
        <v>4029</v>
      </c>
      <c r="B1126">
        <v>16.3</v>
      </c>
      <c r="C1126">
        <v>2.3E-3</v>
      </c>
      <c r="D1126">
        <v>1</v>
      </c>
      <c r="E1126">
        <v>1</v>
      </c>
      <c r="F1126" t="s">
        <v>14</v>
      </c>
    </row>
    <row r="1127" spans="1:6" x14ac:dyDescent="0.3">
      <c r="A1127" s="6" t="s">
        <v>4030</v>
      </c>
      <c r="B1127">
        <v>15.7</v>
      </c>
      <c r="C1127">
        <v>2.7000000000000001E-3</v>
      </c>
      <c r="D1127">
        <v>1</v>
      </c>
      <c r="E1127">
        <v>1</v>
      </c>
      <c r="F1127" t="s">
        <v>14</v>
      </c>
    </row>
    <row r="1128" spans="1:6" x14ac:dyDescent="0.3">
      <c r="A1128" s="6" t="s">
        <v>4031</v>
      </c>
      <c r="B1128">
        <v>15.5</v>
      </c>
      <c r="C1128">
        <v>2.8999999999999998E-3</v>
      </c>
      <c r="D1128">
        <v>1</v>
      </c>
      <c r="E1128">
        <v>1</v>
      </c>
      <c r="F1128" t="s">
        <v>14</v>
      </c>
    </row>
    <row r="1129" spans="1:6" x14ac:dyDescent="0.3">
      <c r="A1129" s="6" t="s">
        <v>4032</v>
      </c>
      <c r="B1129">
        <v>15</v>
      </c>
      <c r="C1129">
        <v>3.3999999999999998E-3</v>
      </c>
      <c r="D1129">
        <v>1</v>
      </c>
      <c r="E1129">
        <v>1</v>
      </c>
      <c r="F1129" t="s">
        <v>14</v>
      </c>
    </row>
    <row r="1130" spans="1:6" x14ac:dyDescent="0.3">
      <c r="A1130" s="6" t="s">
        <v>4033</v>
      </c>
      <c r="B1130">
        <v>15</v>
      </c>
      <c r="C1130">
        <v>3.3999999999999998E-3</v>
      </c>
      <c r="D1130">
        <v>1</v>
      </c>
      <c r="E1130">
        <v>1</v>
      </c>
      <c r="F1130" t="s">
        <v>14</v>
      </c>
    </row>
    <row r="1131" spans="1:6" x14ac:dyDescent="0.3">
      <c r="A1131" s="6" t="s">
        <v>4034</v>
      </c>
      <c r="B1131">
        <v>15</v>
      </c>
      <c r="C1131">
        <v>3.3999999999999998E-3</v>
      </c>
      <c r="D1131">
        <v>1</v>
      </c>
      <c r="E1131">
        <v>1</v>
      </c>
      <c r="F1131" t="s">
        <v>14</v>
      </c>
    </row>
    <row r="1132" spans="1:6" x14ac:dyDescent="0.3">
      <c r="A1132" s="6" t="s">
        <v>4035</v>
      </c>
      <c r="B1132">
        <v>14.8</v>
      </c>
      <c r="C1132">
        <v>3.5999999999999999E-3</v>
      </c>
      <c r="D1132">
        <v>1</v>
      </c>
      <c r="E1132">
        <v>1</v>
      </c>
      <c r="F1132" t="s">
        <v>14</v>
      </c>
    </row>
    <row r="1133" spans="1:6" x14ac:dyDescent="0.3">
      <c r="A1133" s="6" t="s">
        <v>4036</v>
      </c>
      <c r="B1133">
        <v>14.6</v>
      </c>
      <c r="C1133">
        <v>3.8999999999999998E-3</v>
      </c>
      <c r="D1133">
        <v>1</v>
      </c>
      <c r="E1133">
        <v>1</v>
      </c>
      <c r="F1133" t="s">
        <v>14</v>
      </c>
    </row>
    <row r="1134" spans="1:6" x14ac:dyDescent="0.3">
      <c r="A1134" s="6" t="s">
        <v>4037</v>
      </c>
      <c r="B1134">
        <v>14.3</v>
      </c>
      <c r="C1134">
        <v>4.3E-3</v>
      </c>
      <c r="D1134">
        <v>1</v>
      </c>
      <c r="E1134">
        <v>1</v>
      </c>
      <c r="F1134" t="s">
        <v>14</v>
      </c>
    </row>
    <row r="1135" spans="1:6" x14ac:dyDescent="0.3">
      <c r="A1135" s="6" t="s">
        <v>4038</v>
      </c>
      <c r="B1135">
        <v>14.2</v>
      </c>
      <c r="C1135">
        <v>4.3E-3</v>
      </c>
      <c r="D1135">
        <v>1</v>
      </c>
      <c r="E1135">
        <v>1</v>
      </c>
      <c r="F1135" t="s">
        <v>14</v>
      </c>
    </row>
    <row r="1136" spans="1:6" x14ac:dyDescent="0.3">
      <c r="A1136" s="6" t="s">
        <v>4039</v>
      </c>
      <c r="B1136">
        <v>13.5</v>
      </c>
      <c r="C1136">
        <v>5.4000000000000003E-3</v>
      </c>
      <c r="D1136">
        <v>1</v>
      </c>
      <c r="E1136">
        <v>1</v>
      </c>
      <c r="F1136" t="s">
        <v>14</v>
      </c>
    </row>
    <row r="1137" spans="1:6" x14ac:dyDescent="0.3">
      <c r="A1137" s="6" t="s">
        <v>4040</v>
      </c>
      <c r="B1137">
        <v>13.3</v>
      </c>
      <c r="C1137">
        <v>5.7999999999999996E-3</v>
      </c>
      <c r="D1137">
        <v>1</v>
      </c>
      <c r="E1137">
        <v>1</v>
      </c>
      <c r="F1137" t="s">
        <v>14</v>
      </c>
    </row>
    <row r="1138" spans="1:6" x14ac:dyDescent="0.3">
      <c r="A1138" s="6" t="s">
        <v>4041</v>
      </c>
      <c r="B1138">
        <v>13.2</v>
      </c>
      <c r="C1138">
        <v>6.0000000000000001E-3</v>
      </c>
      <c r="D1138">
        <v>1</v>
      </c>
      <c r="E1138">
        <v>1</v>
      </c>
      <c r="F1138" t="s">
        <v>14</v>
      </c>
    </row>
    <row r="1139" spans="1:6" x14ac:dyDescent="0.3">
      <c r="A1139" s="6" t="s">
        <v>4042</v>
      </c>
      <c r="B1139">
        <v>13</v>
      </c>
      <c r="C1139">
        <v>6.3E-3</v>
      </c>
      <c r="D1139">
        <v>1</v>
      </c>
      <c r="E1139">
        <v>1</v>
      </c>
      <c r="F1139" t="s">
        <v>14</v>
      </c>
    </row>
    <row r="1140" spans="1:6" x14ac:dyDescent="0.3">
      <c r="A1140" s="6" t="s">
        <v>4043</v>
      </c>
      <c r="B1140">
        <v>12.9</v>
      </c>
      <c r="C1140">
        <v>6.4999999999999997E-3</v>
      </c>
      <c r="D1140">
        <v>1</v>
      </c>
      <c r="E1140">
        <v>1</v>
      </c>
      <c r="F1140" t="s">
        <v>14</v>
      </c>
    </row>
    <row r="1141" spans="1:6" x14ac:dyDescent="0.3">
      <c r="A1141" s="6" t="s">
        <v>4044</v>
      </c>
      <c r="B1141">
        <v>12.7</v>
      </c>
      <c r="C1141">
        <v>7.0000000000000001E-3</v>
      </c>
      <c r="D1141">
        <v>1</v>
      </c>
      <c r="E1141">
        <v>1</v>
      </c>
      <c r="F1141" t="s">
        <v>14</v>
      </c>
    </row>
    <row r="1142" spans="1:6" x14ac:dyDescent="0.3">
      <c r="A1142" s="6" t="s">
        <v>4045</v>
      </c>
      <c r="B1142">
        <v>11.8</v>
      </c>
      <c r="C1142">
        <v>9.2999999999999992E-3</v>
      </c>
      <c r="D1142">
        <v>1</v>
      </c>
      <c r="E1142">
        <v>1</v>
      </c>
      <c r="F1142" t="s">
        <v>14</v>
      </c>
    </row>
    <row r="1143" spans="1:6" x14ac:dyDescent="0.3">
      <c r="A1143" s="6" t="s">
        <v>4046</v>
      </c>
      <c r="B1143">
        <v>11.8</v>
      </c>
      <c r="C1143">
        <v>9.2999999999999992E-3</v>
      </c>
      <c r="D1143">
        <v>1</v>
      </c>
      <c r="E1143">
        <v>1</v>
      </c>
      <c r="F1143" t="s">
        <v>14</v>
      </c>
    </row>
    <row r="1144" spans="1:6" x14ac:dyDescent="0.3">
      <c r="A1144" s="6" t="s">
        <v>4047</v>
      </c>
      <c r="B1144">
        <v>11.7</v>
      </c>
      <c r="C1144">
        <v>9.4999999999999998E-3</v>
      </c>
      <c r="D1144">
        <v>1</v>
      </c>
      <c r="E1144">
        <v>1</v>
      </c>
      <c r="F1144" t="s">
        <v>14</v>
      </c>
    </row>
    <row r="1145" spans="1:6" x14ac:dyDescent="0.3">
      <c r="A1145" s="6" t="s">
        <v>4048</v>
      </c>
      <c r="B1145">
        <v>11.4</v>
      </c>
      <c r="C1145">
        <v>0.01</v>
      </c>
      <c r="D1145">
        <v>1</v>
      </c>
      <c r="E1145">
        <v>1</v>
      </c>
      <c r="F1145" t="s">
        <v>14</v>
      </c>
    </row>
    <row r="1146" spans="1:6" x14ac:dyDescent="0.3">
      <c r="A1146" s="6" t="s">
        <v>4049</v>
      </c>
      <c r="B1146">
        <v>11.4</v>
      </c>
      <c r="C1146">
        <v>0.01</v>
      </c>
      <c r="D1146">
        <v>1</v>
      </c>
      <c r="E1146">
        <v>1</v>
      </c>
      <c r="F1146" t="s">
        <v>14</v>
      </c>
    </row>
    <row r="1147" spans="1:6" x14ac:dyDescent="0.3">
      <c r="A1147" s="6" t="s">
        <v>4050</v>
      </c>
      <c r="B1147">
        <v>10.8</v>
      </c>
      <c r="C1147">
        <v>1.2999999999999999E-2</v>
      </c>
      <c r="D1147">
        <v>1</v>
      </c>
      <c r="E1147">
        <v>1</v>
      </c>
      <c r="F1147" t="s">
        <v>14</v>
      </c>
    </row>
    <row r="1148" spans="1:6" x14ac:dyDescent="0.3">
      <c r="A1148" s="6" t="s">
        <v>4051</v>
      </c>
      <c r="B1148">
        <v>10.3</v>
      </c>
      <c r="C1148">
        <v>1.4999999999999999E-2</v>
      </c>
      <c r="D1148">
        <v>1</v>
      </c>
      <c r="E1148">
        <v>1</v>
      </c>
      <c r="F1148" t="s">
        <v>14</v>
      </c>
    </row>
    <row r="1149" spans="1:6" x14ac:dyDescent="0.3">
      <c r="A1149" s="6" t="s">
        <v>4052</v>
      </c>
      <c r="B1149">
        <v>10.1</v>
      </c>
      <c r="C1149">
        <v>1.4999999999999999E-2</v>
      </c>
      <c r="D1149">
        <v>1</v>
      </c>
      <c r="E1149">
        <v>1</v>
      </c>
      <c r="F1149" t="s">
        <v>14</v>
      </c>
    </row>
    <row r="1150" spans="1:6" x14ac:dyDescent="0.3">
      <c r="A1150" s="6" t="s">
        <v>4053</v>
      </c>
      <c r="B1150">
        <v>10</v>
      </c>
      <c r="C1150">
        <v>1.6E-2</v>
      </c>
      <c r="D1150">
        <v>1</v>
      </c>
      <c r="E1150">
        <v>1</v>
      </c>
      <c r="F1150" t="s">
        <v>14</v>
      </c>
    </row>
    <row r="1151" spans="1:6" x14ac:dyDescent="0.3">
      <c r="A1151" s="6" t="s">
        <v>4054</v>
      </c>
      <c r="B1151">
        <v>8.9</v>
      </c>
      <c r="C1151">
        <v>2.3E-2</v>
      </c>
      <c r="D1151">
        <v>1</v>
      </c>
      <c r="E1151">
        <v>1</v>
      </c>
      <c r="F1151" t="s">
        <v>14</v>
      </c>
    </row>
    <row r="1152" spans="1:6" x14ac:dyDescent="0.3">
      <c r="A1152" s="6" t="s">
        <v>4055</v>
      </c>
      <c r="B1152">
        <v>8.6999999999999993</v>
      </c>
      <c r="C1152">
        <v>2.4E-2</v>
      </c>
      <c r="D1152">
        <v>1</v>
      </c>
      <c r="E1152">
        <v>1</v>
      </c>
      <c r="F1152" t="s">
        <v>14</v>
      </c>
    </row>
    <row r="1153" spans="1:6" x14ac:dyDescent="0.3">
      <c r="A1153" s="6" t="s">
        <v>4056</v>
      </c>
      <c r="B1153">
        <v>8.6</v>
      </c>
      <c r="C1153">
        <v>2.5000000000000001E-2</v>
      </c>
      <c r="D1153">
        <v>1</v>
      </c>
      <c r="E1153">
        <v>1</v>
      </c>
      <c r="F1153" t="s">
        <v>14</v>
      </c>
    </row>
    <row r="1154" spans="1:6" x14ac:dyDescent="0.3">
      <c r="A1154" s="6" t="s">
        <v>4057</v>
      </c>
      <c r="B1154">
        <v>8.6</v>
      </c>
      <c r="C1154">
        <v>2.5000000000000001E-2</v>
      </c>
      <c r="D1154">
        <v>1</v>
      </c>
      <c r="E1154">
        <v>1</v>
      </c>
      <c r="F1154" t="s">
        <v>14</v>
      </c>
    </row>
    <row r="1155" spans="1:6" x14ac:dyDescent="0.3">
      <c r="A1155" s="6" t="s">
        <v>4058</v>
      </c>
      <c r="B1155">
        <v>8.4</v>
      </c>
      <c r="C1155">
        <v>2.7E-2</v>
      </c>
      <c r="D1155">
        <v>1</v>
      </c>
      <c r="E1155">
        <v>1</v>
      </c>
      <c r="F1155" t="s">
        <v>14</v>
      </c>
    </row>
    <row r="1156" spans="1:6" x14ac:dyDescent="0.3">
      <c r="A1156" s="6" t="s">
        <v>4059</v>
      </c>
      <c r="B1156">
        <v>6.1</v>
      </c>
      <c r="C1156">
        <v>5.3999999999999999E-2</v>
      </c>
      <c r="D1156">
        <v>1</v>
      </c>
      <c r="E1156">
        <v>1</v>
      </c>
      <c r="F1156" t="s">
        <v>14</v>
      </c>
    </row>
    <row r="1157" spans="1:6" x14ac:dyDescent="0.3">
      <c r="A1157" s="6" t="s">
        <v>4060</v>
      </c>
      <c r="B1157">
        <v>6</v>
      </c>
      <c r="C1157">
        <v>5.5E-2</v>
      </c>
      <c r="D1157">
        <v>1</v>
      </c>
      <c r="E1157">
        <v>1</v>
      </c>
      <c r="F1157" t="s">
        <v>14</v>
      </c>
    </row>
    <row r="1158" spans="1:6" x14ac:dyDescent="0.3">
      <c r="A1158" s="6" t="s">
        <v>4061</v>
      </c>
      <c r="B1158">
        <v>5.7</v>
      </c>
      <c r="C1158">
        <v>6.2E-2</v>
      </c>
      <c r="D1158">
        <v>1</v>
      </c>
      <c r="E1158">
        <v>1</v>
      </c>
      <c r="F1158" t="s">
        <v>14</v>
      </c>
    </row>
    <row r="1159" spans="1:6" x14ac:dyDescent="0.3">
      <c r="A1159" s="6" t="s">
        <v>4062</v>
      </c>
      <c r="B1159">
        <v>5.3</v>
      </c>
      <c r="C1159">
        <v>7.0000000000000007E-2</v>
      </c>
      <c r="D1159">
        <v>1</v>
      </c>
      <c r="E1159">
        <v>1</v>
      </c>
      <c r="F1159" t="s">
        <v>14</v>
      </c>
    </row>
    <row r="1160" spans="1:6" x14ac:dyDescent="0.3">
      <c r="A1160" s="6" t="s">
        <v>4063</v>
      </c>
      <c r="B1160">
        <v>4.4000000000000004</v>
      </c>
      <c r="C1160">
        <v>9.2999999999999999E-2</v>
      </c>
      <c r="D1160">
        <v>1</v>
      </c>
      <c r="E1160">
        <v>1</v>
      </c>
      <c r="F1160" t="s">
        <v>14</v>
      </c>
    </row>
    <row r="1161" spans="1:6" x14ac:dyDescent="0.3">
      <c r="A1161" s="6" t="s">
        <v>4064</v>
      </c>
      <c r="B1161">
        <v>2.2000000000000002</v>
      </c>
      <c r="C1161">
        <v>0.18</v>
      </c>
      <c r="D1161">
        <v>1</v>
      </c>
      <c r="E1161">
        <v>1</v>
      </c>
      <c r="F1161" t="s">
        <v>14</v>
      </c>
    </row>
    <row r="1162" spans="1:6" x14ac:dyDescent="0.3">
      <c r="A1162" s="6" t="s">
        <v>4065</v>
      </c>
      <c r="B1162">
        <v>2</v>
      </c>
      <c r="C1162">
        <v>0.19</v>
      </c>
      <c r="D1162">
        <v>1</v>
      </c>
      <c r="E1162">
        <v>1</v>
      </c>
      <c r="F1162" t="s">
        <v>14</v>
      </c>
    </row>
    <row r="1163" spans="1:6" x14ac:dyDescent="0.3">
      <c r="A1163" s="6" t="s">
        <v>4066</v>
      </c>
      <c r="B1163">
        <v>1.8</v>
      </c>
      <c r="C1163">
        <v>0.21</v>
      </c>
      <c r="D1163">
        <v>1</v>
      </c>
      <c r="E1163">
        <v>1</v>
      </c>
      <c r="F1163" t="s">
        <v>14</v>
      </c>
    </row>
    <row r="1164" spans="1:6" x14ac:dyDescent="0.3">
      <c r="A1164" s="6" t="s">
        <v>4067</v>
      </c>
      <c r="B1164">
        <v>1.4</v>
      </c>
      <c r="C1164">
        <v>0.23</v>
      </c>
      <c r="D1164">
        <v>1</v>
      </c>
      <c r="E1164">
        <v>1</v>
      </c>
      <c r="F1164" t="s">
        <v>14</v>
      </c>
    </row>
    <row r="1165" spans="1:6" x14ac:dyDescent="0.3">
      <c r="A1165" s="6" t="s">
        <v>4068</v>
      </c>
      <c r="B1165">
        <v>-1.4</v>
      </c>
      <c r="C1165">
        <v>0.56000000000000005</v>
      </c>
      <c r="D1165">
        <v>1</v>
      </c>
      <c r="E1165">
        <v>1</v>
      </c>
      <c r="F1165" t="s">
        <v>14</v>
      </c>
    </row>
    <row r="1166" spans="1:6" x14ac:dyDescent="0.3">
      <c r="A1166" s="6" t="s">
        <v>4069</v>
      </c>
      <c r="B1166">
        <v>-2.2999999999999998</v>
      </c>
      <c r="C1166">
        <v>0.74</v>
      </c>
      <c r="D1166">
        <v>1</v>
      </c>
      <c r="E1166">
        <v>1</v>
      </c>
      <c r="F1166" t="s">
        <v>14</v>
      </c>
    </row>
    <row r="1167" spans="1:6" x14ac:dyDescent="0.3">
      <c r="A1167" s="6" t="s">
        <v>4070</v>
      </c>
      <c r="B1167">
        <v>-2.5</v>
      </c>
      <c r="C1167">
        <v>0.81</v>
      </c>
      <c r="D1167">
        <v>1</v>
      </c>
      <c r="E1167">
        <v>1</v>
      </c>
      <c r="F1167" t="s">
        <v>14</v>
      </c>
    </row>
    <row r="1168" spans="1:6" x14ac:dyDescent="0.3">
      <c r="A1168" s="6" t="s">
        <v>4071</v>
      </c>
      <c r="B1168">
        <v>-2.8</v>
      </c>
      <c r="C1168">
        <v>0.89</v>
      </c>
      <c r="D1168">
        <v>1</v>
      </c>
      <c r="E1168">
        <v>1</v>
      </c>
      <c r="F1168" t="s">
        <v>14</v>
      </c>
    </row>
    <row r="1169" spans="1:7" x14ac:dyDescent="0.3">
      <c r="A1169" s="6" t="s">
        <v>4072</v>
      </c>
      <c r="B1169">
        <v>-3.2</v>
      </c>
      <c r="C1169">
        <v>0.99</v>
      </c>
      <c r="D1169">
        <v>1</v>
      </c>
      <c r="E1169">
        <v>1</v>
      </c>
      <c r="F1169" t="s">
        <v>14</v>
      </c>
    </row>
    <row r="1170" spans="1:7" x14ac:dyDescent="0.3">
      <c r="A1170" s="6" t="s">
        <v>4073</v>
      </c>
      <c r="B1170">
        <v>-3.4</v>
      </c>
      <c r="C1170">
        <v>1.1000000000000001</v>
      </c>
      <c r="D1170">
        <v>1</v>
      </c>
      <c r="E1170">
        <v>1</v>
      </c>
      <c r="F1170" t="s">
        <v>14</v>
      </c>
    </row>
    <row r="1171" spans="1:7" x14ac:dyDescent="0.3">
      <c r="A1171" s="6" t="s">
        <v>4074</v>
      </c>
      <c r="B1171">
        <v>-4.0999999999999996</v>
      </c>
      <c r="C1171">
        <v>1.3</v>
      </c>
      <c r="D1171">
        <v>1</v>
      </c>
      <c r="E1171">
        <v>1</v>
      </c>
      <c r="F1171" t="s">
        <v>14</v>
      </c>
    </row>
    <row r="1172" spans="1:7" x14ac:dyDescent="0.3">
      <c r="A1172" s="6" t="s">
        <v>4075</v>
      </c>
      <c r="B1172">
        <v>-4.8</v>
      </c>
      <c r="C1172">
        <v>1.6</v>
      </c>
      <c r="D1172">
        <v>1</v>
      </c>
      <c r="E1172">
        <v>1</v>
      </c>
      <c r="F1172" t="s">
        <v>14</v>
      </c>
    </row>
    <row r="1173" spans="1:7" x14ac:dyDescent="0.3">
      <c r="A1173" s="6" t="s">
        <v>4076</v>
      </c>
      <c r="B1173">
        <v>-5.2</v>
      </c>
      <c r="C1173">
        <v>1.8</v>
      </c>
      <c r="D1173">
        <v>1</v>
      </c>
      <c r="E1173">
        <v>1</v>
      </c>
      <c r="F1173" t="s">
        <v>14</v>
      </c>
    </row>
    <row r="1174" spans="1:7" x14ac:dyDescent="0.3">
      <c r="A1174" s="6" t="s">
        <v>4077</v>
      </c>
      <c r="B1174">
        <v>-5.3</v>
      </c>
      <c r="C1174">
        <v>1.9</v>
      </c>
      <c r="D1174">
        <v>1</v>
      </c>
      <c r="E1174">
        <v>1</v>
      </c>
      <c r="F1174" t="s">
        <v>14</v>
      </c>
      <c r="G1174" s="16"/>
    </row>
    <row r="1175" spans="1:7" x14ac:dyDescent="0.3">
      <c r="A1175" s="6" t="s">
        <v>4078</v>
      </c>
      <c r="B1175">
        <v>-6.6</v>
      </c>
      <c r="C1175">
        <v>2.9</v>
      </c>
      <c r="D1175">
        <v>1</v>
      </c>
      <c r="E1175">
        <v>1</v>
      </c>
      <c r="F1175" t="s">
        <v>14</v>
      </c>
    </row>
    <row r="1176" spans="1:7" x14ac:dyDescent="0.3">
      <c r="A1176" s="6" t="s">
        <v>4079</v>
      </c>
      <c r="B1176">
        <v>-6.6</v>
      </c>
      <c r="C1176">
        <v>2.9</v>
      </c>
      <c r="D1176">
        <v>1</v>
      </c>
      <c r="E1176">
        <v>1</v>
      </c>
      <c r="F1176" t="s">
        <v>14</v>
      </c>
    </row>
    <row r="1177" spans="1:7" x14ac:dyDescent="0.3">
      <c r="A1177" s="6" t="s">
        <v>4080</v>
      </c>
      <c r="B1177">
        <v>-6.6</v>
      </c>
      <c r="C1177">
        <v>2.9</v>
      </c>
      <c r="D1177">
        <v>1</v>
      </c>
      <c r="E1177">
        <v>1</v>
      </c>
      <c r="F1177" t="s">
        <v>14</v>
      </c>
    </row>
    <row r="1178" spans="1:7" x14ac:dyDescent="0.3">
      <c r="A1178" s="6" t="s">
        <v>4081</v>
      </c>
      <c r="B1178">
        <v>-6.6</v>
      </c>
      <c r="C1178">
        <v>2.9</v>
      </c>
      <c r="D1178">
        <v>1</v>
      </c>
      <c r="E1178">
        <v>1</v>
      </c>
      <c r="F1178" t="s">
        <v>14</v>
      </c>
    </row>
    <row r="1179" spans="1:7" x14ac:dyDescent="0.3">
      <c r="A1179" s="6" t="s">
        <v>4082</v>
      </c>
      <c r="B1179">
        <v>-6.8</v>
      </c>
      <c r="C1179">
        <v>3</v>
      </c>
      <c r="D1179">
        <v>1</v>
      </c>
      <c r="E1179">
        <v>1</v>
      </c>
      <c r="F1179" t="s">
        <v>14</v>
      </c>
    </row>
    <row r="1180" spans="1:7" x14ac:dyDescent="0.3">
      <c r="A1180" s="6" t="s">
        <v>4083</v>
      </c>
      <c r="B1180">
        <v>-7.2</v>
      </c>
      <c r="C1180">
        <v>3.4</v>
      </c>
      <c r="D1180">
        <v>1</v>
      </c>
      <c r="E1180">
        <v>1</v>
      </c>
      <c r="F1180" t="s">
        <v>14</v>
      </c>
    </row>
    <row r="1181" spans="1:7" x14ac:dyDescent="0.3">
      <c r="A1181" s="6" t="s">
        <v>4084</v>
      </c>
      <c r="B1181">
        <v>-8.1</v>
      </c>
      <c r="C1181">
        <v>4.5</v>
      </c>
      <c r="D1181">
        <v>1</v>
      </c>
      <c r="E1181">
        <v>1</v>
      </c>
      <c r="F1181" t="s">
        <v>14</v>
      </c>
    </row>
    <row r="1182" spans="1:7" x14ac:dyDescent="0.3">
      <c r="A1182" s="6" t="s">
        <v>4085</v>
      </c>
      <c r="B1182">
        <v>-8.1</v>
      </c>
      <c r="C1182">
        <v>4.5999999999999996</v>
      </c>
      <c r="D1182">
        <v>1</v>
      </c>
      <c r="E1182">
        <v>1</v>
      </c>
      <c r="F1182" t="s">
        <v>14</v>
      </c>
    </row>
    <row r="1183" spans="1:7" x14ac:dyDescent="0.3">
      <c r="A1183" s="6" t="s">
        <v>4086</v>
      </c>
      <c r="B1183">
        <v>-8.1999999999999993</v>
      </c>
      <c r="C1183">
        <v>4.5999999999999996</v>
      </c>
      <c r="D1183">
        <v>1</v>
      </c>
      <c r="E1183">
        <v>1</v>
      </c>
      <c r="F1183" t="s">
        <v>14</v>
      </c>
    </row>
    <row r="1184" spans="1:7" x14ac:dyDescent="0.3">
      <c r="A1184" s="6" t="s">
        <v>4087</v>
      </c>
      <c r="B1184">
        <v>-9.3000000000000007</v>
      </c>
      <c r="C1184">
        <v>6.7</v>
      </c>
      <c r="D1184">
        <v>1</v>
      </c>
      <c r="E1184">
        <v>1</v>
      </c>
      <c r="F1184" t="s">
        <v>14</v>
      </c>
    </row>
    <row r="1185" spans="1:6" x14ac:dyDescent="0.3">
      <c r="A1185" s="6" t="s">
        <v>4088</v>
      </c>
      <c r="B1185">
        <v>-9.3000000000000007</v>
      </c>
      <c r="C1185">
        <v>6.7</v>
      </c>
      <c r="D1185">
        <v>1</v>
      </c>
      <c r="E1185">
        <v>1</v>
      </c>
      <c r="F1185" t="s">
        <v>14</v>
      </c>
    </row>
    <row r="1187" spans="1:6" x14ac:dyDescent="0.3">
      <c r="A1187" s="6" t="s">
        <v>4</v>
      </c>
    </row>
    <row r="1188" spans="1:6" x14ac:dyDescent="0.3">
      <c r="A1188" s="6" t="s">
        <v>4089</v>
      </c>
      <c r="B1188" t="s">
        <v>9852</v>
      </c>
      <c r="C1188" t="s">
        <v>264</v>
      </c>
      <c r="D1188" t="s">
        <v>265</v>
      </c>
      <c r="E1188" t="s">
        <v>265</v>
      </c>
    </row>
    <row r="1189" spans="1:6" x14ac:dyDescent="0.3">
      <c r="A1189" s="6" t="s">
        <v>4090</v>
      </c>
      <c r="B1189" t="s">
        <v>9853</v>
      </c>
      <c r="C1189" t="s">
        <v>266</v>
      </c>
      <c r="D1189" t="s">
        <v>267</v>
      </c>
      <c r="E1189" t="s">
        <v>267</v>
      </c>
    </row>
    <row r="1190" spans="1:6" x14ac:dyDescent="0.3">
      <c r="A1190" s="6" t="s">
        <v>4091</v>
      </c>
      <c r="B1190">
        <v>1</v>
      </c>
      <c r="C1190" t="s">
        <v>268</v>
      </c>
      <c r="D1190" t="s">
        <v>269</v>
      </c>
      <c r="E1190" t="s">
        <v>269</v>
      </c>
    </row>
    <row r="1191" spans="1:6" x14ac:dyDescent="0.3">
      <c r="A1191" s="6" t="s">
        <v>4092</v>
      </c>
      <c r="B1191">
        <v>1</v>
      </c>
      <c r="C1191" t="s">
        <v>268</v>
      </c>
      <c r="D1191" t="s">
        <v>270</v>
      </c>
      <c r="E1191" t="s">
        <v>270</v>
      </c>
    </row>
    <row r="1192" spans="1:6" x14ac:dyDescent="0.3">
      <c r="A1192" s="6" t="s">
        <v>4093</v>
      </c>
      <c r="B1192">
        <v>1</v>
      </c>
      <c r="C1192" t="s">
        <v>268</v>
      </c>
      <c r="D1192" t="s">
        <v>271</v>
      </c>
      <c r="E1192" t="s">
        <v>271</v>
      </c>
    </row>
    <row r="1193" spans="1:6" x14ac:dyDescent="0.3">
      <c r="A1193" s="6" t="s">
        <v>4094</v>
      </c>
      <c r="B1193">
        <v>1</v>
      </c>
      <c r="C1193" t="s">
        <v>268</v>
      </c>
      <c r="D1193" t="s">
        <v>272</v>
      </c>
      <c r="E1193" t="s">
        <v>272</v>
      </c>
    </row>
    <row r="1194" spans="1:6" x14ac:dyDescent="0.3">
      <c r="A1194" s="6" t="s">
        <v>4095</v>
      </c>
      <c r="B1194">
        <v>1</v>
      </c>
      <c r="C1194" t="s">
        <v>268</v>
      </c>
      <c r="D1194" t="s">
        <v>273</v>
      </c>
      <c r="E1194" t="s">
        <v>273</v>
      </c>
    </row>
    <row r="1195" spans="1:6" x14ac:dyDescent="0.3">
      <c r="A1195" s="6" t="s">
        <v>4096</v>
      </c>
      <c r="B1195">
        <v>1</v>
      </c>
      <c r="C1195" t="s">
        <v>268</v>
      </c>
      <c r="D1195" t="s">
        <v>274</v>
      </c>
      <c r="E1195" t="s">
        <v>274</v>
      </c>
    </row>
    <row r="1196" spans="1:6" x14ac:dyDescent="0.3">
      <c r="A1196" s="6" t="s">
        <v>4097</v>
      </c>
      <c r="B1196">
        <v>1</v>
      </c>
      <c r="C1196" t="s">
        <v>268</v>
      </c>
      <c r="D1196" t="s">
        <v>275</v>
      </c>
      <c r="E1196" t="s">
        <v>275</v>
      </c>
    </row>
    <row r="1197" spans="1:6" x14ac:dyDescent="0.3">
      <c r="A1197" s="6" t="s">
        <v>4098</v>
      </c>
      <c r="B1197">
        <v>1</v>
      </c>
      <c r="C1197" t="s">
        <v>268</v>
      </c>
      <c r="D1197" t="s">
        <v>276</v>
      </c>
      <c r="E1197" t="s">
        <v>276</v>
      </c>
    </row>
    <row r="1198" spans="1:6" x14ac:dyDescent="0.3">
      <c r="A1198" s="6" t="s">
        <v>4099</v>
      </c>
      <c r="B1198">
        <v>1</v>
      </c>
      <c r="C1198" t="s">
        <v>268</v>
      </c>
      <c r="D1198" t="s">
        <v>277</v>
      </c>
      <c r="E1198" t="s">
        <v>277</v>
      </c>
    </row>
    <row r="1199" spans="1:6" x14ac:dyDescent="0.3">
      <c r="A1199" s="6" t="s">
        <v>4100</v>
      </c>
      <c r="B1199">
        <v>1</v>
      </c>
      <c r="C1199" t="s">
        <v>268</v>
      </c>
      <c r="D1199" t="s">
        <v>278</v>
      </c>
      <c r="E1199" t="s">
        <v>278</v>
      </c>
    </row>
    <row r="1200" spans="1:6" x14ac:dyDescent="0.3">
      <c r="A1200" s="6" t="s">
        <v>4101</v>
      </c>
      <c r="B1200">
        <v>1</v>
      </c>
      <c r="C1200" t="s">
        <v>268</v>
      </c>
      <c r="D1200" t="s">
        <v>279</v>
      </c>
      <c r="E1200" t="s">
        <v>279</v>
      </c>
    </row>
    <row r="1201" spans="1:5" x14ac:dyDescent="0.3">
      <c r="A1201" s="6" t="s">
        <v>4102</v>
      </c>
      <c r="B1201">
        <v>1</v>
      </c>
      <c r="C1201" t="s">
        <v>268</v>
      </c>
      <c r="D1201" t="s">
        <v>279</v>
      </c>
      <c r="E1201" t="s">
        <v>279</v>
      </c>
    </row>
    <row r="1202" spans="1:5" x14ac:dyDescent="0.3">
      <c r="A1202" s="6" t="s">
        <v>4103</v>
      </c>
      <c r="B1202">
        <v>1</v>
      </c>
      <c r="C1202" t="s">
        <v>268</v>
      </c>
      <c r="D1202" t="s">
        <v>280</v>
      </c>
      <c r="E1202" t="s">
        <v>280</v>
      </c>
    </row>
    <row r="1203" spans="1:5" x14ac:dyDescent="0.3">
      <c r="A1203" s="6" t="s">
        <v>4104</v>
      </c>
      <c r="B1203">
        <v>1</v>
      </c>
      <c r="C1203" t="s">
        <v>268</v>
      </c>
      <c r="D1203" t="s">
        <v>281</v>
      </c>
      <c r="E1203" t="s">
        <v>281</v>
      </c>
    </row>
    <row r="1204" spans="1:5" x14ac:dyDescent="0.3">
      <c r="A1204" s="6" t="s">
        <v>4105</v>
      </c>
      <c r="B1204">
        <v>1</v>
      </c>
      <c r="C1204" t="s">
        <v>268</v>
      </c>
      <c r="D1204" t="s">
        <v>282</v>
      </c>
      <c r="E1204" t="s">
        <v>282</v>
      </c>
    </row>
    <row r="1205" spans="1:5" x14ac:dyDescent="0.3">
      <c r="A1205" s="6" t="s">
        <v>4106</v>
      </c>
      <c r="B1205">
        <v>1</v>
      </c>
      <c r="C1205" t="s">
        <v>268</v>
      </c>
      <c r="D1205" t="s">
        <v>283</v>
      </c>
      <c r="E1205" t="s">
        <v>283</v>
      </c>
    </row>
    <row r="1206" spans="1:5" x14ac:dyDescent="0.3">
      <c r="A1206" s="6" t="s">
        <v>4107</v>
      </c>
      <c r="B1206">
        <v>1</v>
      </c>
      <c r="C1206" t="s">
        <v>268</v>
      </c>
      <c r="D1206" t="s">
        <v>284</v>
      </c>
      <c r="E1206" t="s">
        <v>284</v>
      </c>
    </row>
    <row r="1207" spans="1:5" x14ac:dyDescent="0.3">
      <c r="A1207" s="6" t="s">
        <v>4108</v>
      </c>
      <c r="B1207">
        <v>1</v>
      </c>
      <c r="C1207" t="s">
        <v>268</v>
      </c>
      <c r="D1207" t="s">
        <v>285</v>
      </c>
      <c r="E1207" t="s">
        <v>285</v>
      </c>
    </row>
    <row r="1208" spans="1:5" x14ac:dyDescent="0.3">
      <c r="A1208" s="6" t="s">
        <v>4109</v>
      </c>
      <c r="B1208">
        <v>1</v>
      </c>
      <c r="C1208" t="s">
        <v>268</v>
      </c>
      <c r="D1208" t="s">
        <v>286</v>
      </c>
      <c r="E1208" t="s">
        <v>286</v>
      </c>
    </row>
    <row r="1209" spans="1:5" x14ac:dyDescent="0.3">
      <c r="A1209" s="6" t="s">
        <v>4110</v>
      </c>
      <c r="B1209">
        <v>1</v>
      </c>
      <c r="C1209" t="s">
        <v>268</v>
      </c>
      <c r="D1209" t="s">
        <v>287</v>
      </c>
      <c r="E1209" t="s">
        <v>287</v>
      </c>
    </row>
    <row r="1210" spans="1:5" x14ac:dyDescent="0.3">
      <c r="A1210" s="6" t="s">
        <v>4111</v>
      </c>
      <c r="B1210">
        <v>1</v>
      </c>
      <c r="C1210" t="s">
        <v>268</v>
      </c>
      <c r="D1210" t="s">
        <v>288</v>
      </c>
      <c r="E1210" t="s">
        <v>288</v>
      </c>
    </row>
    <row r="1211" spans="1:5" x14ac:dyDescent="0.3">
      <c r="A1211" s="6" t="s">
        <v>4112</v>
      </c>
      <c r="B1211">
        <v>1</v>
      </c>
      <c r="C1211" t="s">
        <v>268</v>
      </c>
      <c r="D1211" t="s">
        <v>289</v>
      </c>
      <c r="E1211" t="s">
        <v>289</v>
      </c>
    </row>
    <row r="1212" spans="1:5" x14ac:dyDescent="0.3">
      <c r="A1212" s="6" t="s">
        <v>4113</v>
      </c>
      <c r="B1212">
        <v>1</v>
      </c>
      <c r="C1212" t="s">
        <v>268</v>
      </c>
      <c r="D1212" t="s">
        <v>289</v>
      </c>
      <c r="E1212" t="s">
        <v>289</v>
      </c>
    </row>
    <row r="1213" spans="1:5" x14ac:dyDescent="0.3">
      <c r="A1213" s="6" t="s">
        <v>4114</v>
      </c>
      <c r="B1213">
        <v>1</v>
      </c>
      <c r="C1213" t="s">
        <v>268</v>
      </c>
      <c r="D1213" t="s">
        <v>289</v>
      </c>
      <c r="E1213" t="s">
        <v>289</v>
      </c>
    </row>
    <row r="1214" spans="1:5" x14ac:dyDescent="0.3">
      <c r="A1214" s="6" t="s">
        <v>4115</v>
      </c>
      <c r="B1214">
        <v>1</v>
      </c>
      <c r="C1214" t="s">
        <v>268</v>
      </c>
      <c r="D1214" t="s">
        <v>290</v>
      </c>
      <c r="E1214" t="s">
        <v>290</v>
      </c>
    </row>
    <row r="1215" spans="1:5" x14ac:dyDescent="0.3">
      <c r="A1215" s="6" t="s">
        <v>4116</v>
      </c>
      <c r="B1215">
        <v>1</v>
      </c>
      <c r="C1215" t="s">
        <v>268</v>
      </c>
      <c r="D1215" t="s">
        <v>291</v>
      </c>
      <c r="E1215" t="s">
        <v>291</v>
      </c>
    </row>
    <row r="1216" spans="1:5" x14ac:dyDescent="0.3">
      <c r="A1216" s="6" t="s">
        <v>4117</v>
      </c>
      <c r="B1216">
        <v>1</v>
      </c>
      <c r="C1216" t="s">
        <v>268</v>
      </c>
      <c r="D1216" t="s">
        <v>292</v>
      </c>
      <c r="E1216" t="s">
        <v>292</v>
      </c>
    </row>
    <row r="1217" spans="1:5" x14ac:dyDescent="0.3">
      <c r="A1217" s="6" t="s">
        <v>4118</v>
      </c>
      <c r="B1217">
        <v>1</v>
      </c>
      <c r="C1217" t="s">
        <v>268</v>
      </c>
      <c r="D1217" t="s">
        <v>293</v>
      </c>
      <c r="E1217" t="s">
        <v>293</v>
      </c>
    </row>
    <row r="1218" spans="1:5" x14ac:dyDescent="0.3">
      <c r="A1218" s="6" t="s">
        <v>4119</v>
      </c>
      <c r="B1218">
        <v>1</v>
      </c>
      <c r="C1218" t="s">
        <v>268</v>
      </c>
      <c r="D1218" t="s">
        <v>294</v>
      </c>
      <c r="E1218" t="s">
        <v>294</v>
      </c>
    </row>
    <row r="1219" spans="1:5" x14ac:dyDescent="0.3">
      <c r="A1219" s="6" t="s">
        <v>4120</v>
      </c>
      <c r="B1219">
        <v>1</v>
      </c>
      <c r="C1219" t="s">
        <v>268</v>
      </c>
      <c r="D1219" t="s">
        <v>295</v>
      </c>
      <c r="E1219" t="s">
        <v>295</v>
      </c>
    </row>
    <row r="1220" spans="1:5" x14ac:dyDescent="0.3">
      <c r="A1220" s="6" t="s">
        <v>4121</v>
      </c>
      <c r="B1220">
        <v>1</v>
      </c>
      <c r="C1220" t="s">
        <v>268</v>
      </c>
      <c r="D1220" t="s">
        <v>296</v>
      </c>
      <c r="E1220" t="s">
        <v>296</v>
      </c>
    </row>
    <row r="1221" spans="1:5" x14ac:dyDescent="0.3">
      <c r="A1221" s="6" t="s">
        <v>4122</v>
      </c>
      <c r="B1221">
        <v>1</v>
      </c>
      <c r="C1221" t="s">
        <v>268</v>
      </c>
      <c r="D1221" t="s">
        <v>297</v>
      </c>
      <c r="E1221" t="s">
        <v>297</v>
      </c>
    </row>
    <row r="1222" spans="1:5" x14ac:dyDescent="0.3">
      <c r="A1222" s="6" t="s">
        <v>4123</v>
      </c>
      <c r="B1222">
        <v>1</v>
      </c>
      <c r="C1222" t="s">
        <v>268</v>
      </c>
      <c r="D1222" t="s">
        <v>298</v>
      </c>
      <c r="E1222" t="s">
        <v>298</v>
      </c>
    </row>
    <row r="1223" spans="1:5" x14ac:dyDescent="0.3">
      <c r="A1223" s="6" t="s">
        <v>4124</v>
      </c>
      <c r="B1223">
        <v>1</v>
      </c>
      <c r="C1223" t="s">
        <v>268</v>
      </c>
      <c r="D1223" t="s">
        <v>299</v>
      </c>
      <c r="E1223" t="s">
        <v>299</v>
      </c>
    </row>
    <row r="1224" spans="1:5" x14ac:dyDescent="0.3">
      <c r="A1224" s="6" t="s">
        <v>4125</v>
      </c>
      <c r="B1224">
        <v>1</v>
      </c>
      <c r="C1224" t="s">
        <v>268</v>
      </c>
      <c r="D1224" t="s">
        <v>300</v>
      </c>
      <c r="E1224" t="s">
        <v>300</v>
      </c>
    </row>
    <row r="1225" spans="1:5" x14ac:dyDescent="0.3">
      <c r="A1225" s="6" t="s">
        <v>4126</v>
      </c>
      <c r="B1225">
        <v>1</v>
      </c>
      <c r="C1225" t="s">
        <v>268</v>
      </c>
      <c r="D1225" t="s">
        <v>301</v>
      </c>
      <c r="E1225" t="s">
        <v>301</v>
      </c>
    </row>
    <row r="1226" spans="1:5" x14ac:dyDescent="0.3">
      <c r="A1226" s="6" t="s">
        <v>4127</v>
      </c>
      <c r="B1226">
        <v>1</v>
      </c>
      <c r="C1226" t="s">
        <v>268</v>
      </c>
      <c r="D1226" t="s">
        <v>302</v>
      </c>
      <c r="E1226" t="s">
        <v>302</v>
      </c>
    </row>
    <row r="1227" spans="1:5" x14ac:dyDescent="0.3">
      <c r="A1227" s="6" t="s">
        <v>4128</v>
      </c>
      <c r="B1227">
        <v>1</v>
      </c>
      <c r="C1227" t="s">
        <v>268</v>
      </c>
      <c r="D1227" t="s">
        <v>303</v>
      </c>
      <c r="E1227" t="s">
        <v>303</v>
      </c>
    </row>
    <row r="1228" spans="1:5" x14ac:dyDescent="0.3">
      <c r="A1228" s="6" t="s">
        <v>4129</v>
      </c>
      <c r="B1228">
        <v>1</v>
      </c>
      <c r="C1228" t="s">
        <v>268</v>
      </c>
      <c r="D1228" t="s">
        <v>304</v>
      </c>
      <c r="E1228" t="s">
        <v>304</v>
      </c>
    </row>
    <row r="1229" spans="1:5" x14ac:dyDescent="0.3">
      <c r="A1229" s="6" t="s">
        <v>4130</v>
      </c>
      <c r="B1229">
        <v>1</v>
      </c>
      <c r="C1229" t="s">
        <v>268</v>
      </c>
      <c r="D1229" t="s">
        <v>305</v>
      </c>
      <c r="E1229" t="s">
        <v>305</v>
      </c>
    </row>
    <row r="1230" spans="1:5" x14ac:dyDescent="0.3">
      <c r="A1230" s="6" t="s">
        <v>4131</v>
      </c>
      <c r="B1230">
        <v>1</v>
      </c>
      <c r="C1230" t="s">
        <v>268</v>
      </c>
      <c r="D1230" t="s">
        <v>306</v>
      </c>
      <c r="E1230" t="s">
        <v>306</v>
      </c>
    </row>
    <row r="1231" spans="1:5" x14ac:dyDescent="0.3">
      <c r="A1231" s="6" t="s">
        <v>4132</v>
      </c>
      <c r="B1231">
        <v>1</v>
      </c>
      <c r="C1231" t="s">
        <v>268</v>
      </c>
      <c r="D1231" t="s">
        <v>307</v>
      </c>
      <c r="E1231" t="s">
        <v>307</v>
      </c>
    </row>
    <row r="1232" spans="1:5" x14ac:dyDescent="0.3">
      <c r="A1232" s="6" t="s">
        <v>4133</v>
      </c>
      <c r="B1232">
        <v>1</v>
      </c>
      <c r="C1232" t="s">
        <v>268</v>
      </c>
      <c r="D1232" t="s">
        <v>308</v>
      </c>
      <c r="E1232" t="s">
        <v>308</v>
      </c>
    </row>
    <row r="1233" spans="1:5" x14ac:dyDescent="0.3">
      <c r="A1233" s="6" t="s">
        <v>4134</v>
      </c>
      <c r="B1233">
        <v>1</v>
      </c>
      <c r="C1233" t="s">
        <v>268</v>
      </c>
      <c r="D1233" t="s">
        <v>308</v>
      </c>
      <c r="E1233" t="s">
        <v>308</v>
      </c>
    </row>
    <row r="1234" spans="1:5" x14ac:dyDescent="0.3">
      <c r="A1234" s="6" t="s">
        <v>4135</v>
      </c>
      <c r="B1234">
        <v>1</v>
      </c>
      <c r="C1234" t="s">
        <v>268</v>
      </c>
      <c r="D1234" t="s">
        <v>309</v>
      </c>
      <c r="E1234" t="s">
        <v>309</v>
      </c>
    </row>
    <row r="1235" spans="1:5" x14ac:dyDescent="0.3">
      <c r="A1235" s="6" t="s">
        <v>4136</v>
      </c>
      <c r="B1235">
        <v>1</v>
      </c>
      <c r="C1235" t="s">
        <v>268</v>
      </c>
      <c r="D1235" t="s">
        <v>310</v>
      </c>
      <c r="E1235" t="s">
        <v>310</v>
      </c>
    </row>
    <row r="1236" spans="1:5" x14ac:dyDescent="0.3">
      <c r="A1236" s="6" t="s">
        <v>4137</v>
      </c>
      <c r="B1236">
        <v>1</v>
      </c>
      <c r="C1236" t="s">
        <v>268</v>
      </c>
      <c r="D1236" t="s">
        <v>311</v>
      </c>
      <c r="E1236" t="s">
        <v>311</v>
      </c>
    </row>
    <row r="1237" spans="1:5" x14ac:dyDescent="0.3">
      <c r="A1237" s="6" t="s">
        <v>4138</v>
      </c>
      <c r="B1237">
        <v>1</v>
      </c>
      <c r="C1237" t="s">
        <v>268</v>
      </c>
      <c r="D1237" t="s">
        <v>312</v>
      </c>
      <c r="E1237" t="s">
        <v>312</v>
      </c>
    </row>
    <row r="1238" spans="1:5" x14ac:dyDescent="0.3">
      <c r="A1238" s="6" t="s">
        <v>4139</v>
      </c>
      <c r="B1238">
        <v>1</v>
      </c>
      <c r="C1238" t="s">
        <v>268</v>
      </c>
      <c r="D1238" t="s">
        <v>313</v>
      </c>
      <c r="E1238" t="s">
        <v>313</v>
      </c>
    </row>
    <row r="1239" spans="1:5" x14ac:dyDescent="0.3">
      <c r="A1239" s="6" t="s">
        <v>4140</v>
      </c>
      <c r="B1239">
        <v>1</v>
      </c>
      <c r="C1239" t="s">
        <v>268</v>
      </c>
      <c r="D1239" t="s">
        <v>314</v>
      </c>
      <c r="E1239" t="s">
        <v>314</v>
      </c>
    </row>
    <row r="1240" spans="1:5" x14ac:dyDescent="0.3">
      <c r="A1240" s="6" t="s">
        <v>4141</v>
      </c>
      <c r="B1240">
        <v>1</v>
      </c>
      <c r="C1240" t="s">
        <v>268</v>
      </c>
      <c r="D1240" t="s">
        <v>314</v>
      </c>
      <c r="E1240" t="s">
        <v>314</v>
      </c>
    </row>
    <row r="1241" spans="1:5" x14ac:dyDescent="0.3">
      <c r="A1241" s="6" t="s">
        <v>4142</v>
      </c>
      <c r="B1241">
        <v>1</v>
      </c>
      <c r="C1241" t="s">
        <v>268</v>
      </c>
      <c r="D1241" t="s">
        <v>315</v>
      </c>
      <c r="E1241" t="s">
        <v>315</v>
      </c>
    </row>
    <row r="1242" spans="1:5" x14ac:dyDescent="0.3">
      <c r="A1242" s="6" t="s">
        <v>4143</v>
      </c>
      <c r="B1242">
        <v>1</v>
      </c>
      <c r="C1242" t="s">
        <v>268</v>
      </c>
      <c r="D1242" t="s">
        <v>316</v>
      </c>
      <c r="E1242" t="s">
        <v>316</v>
      </c>
    </row>
    <row r="1243" spans="1:5" x14ac:dyDescent="0.3">
      <c r="A1243" s="6" t="s">
        <v>4144</v>
      </c>
      <c r="B1243">
        <v>1</v>
      </c>
      <c r="C1243" t="s">
        <v>268</v>
      </c>
      <c r="D1243" t="s">
        <v>316</v>
      </c>
      <c r="E1243" t="s">
        <v>316</v>
      </c>
    </row>
    <row r="1244" spans="1:5" x14ac:dyDescent="0.3">
      <c r="A1244" s="6" t="s">
        <v>4145</v>
      </c>
      <c r="B1244">
        <v>1</v>
      </c>
      <c r="C1244" t="s">
        <v>268</v>
      </c>
      <c r="D1244" t="s">
        <v>317</v>
      </c>
      <c r="E1244" t="s">
        <v>317</v>
      </c>
    </row>
    <row r="1245" spans="1:5" x14ac:dyDescent="0.3">
      <c r="A1245" s="6" t="s">
        <v>4146</v>
      </c>
      <c r="B1245">
        <v>1</v>
      </c>
      <c r="C1245" t="s">
        <v>268</v>
      </c>
      <c r="D1245" t="s">
        <v>318</v>
      </c>
      <c r="E1245" t="s">
        <v>318</v>
      </c>
    </row>
    <row r="1246" spans="1:5" x14ac:dyDescent="0.3">
      <c r="A1246" s="6" t="s">
        <v>4147</v>
      </c>
      <c r="B1246">
        <v>1</v>
      </c>
      <c r="C1246" t="s">
        <v>268</v>
      </c>
      <c r="D1246" t="s">
        <v>319</v>
      </c>
      <c r="E1246" t="s">
        <v>319</v>
      </c>
    </row>
    <row r="1247" spans="1:5" x14ac:dyDescent="0.3">
      <c r="A1247" s="6" t="s">
        <v>4148</v>
      </c>
      <c r="B1247">
        <v>1</v>
      </c>
      <c r="C1247" t="s">
        <v>268</v>
      </c>
      <c r="D1247" t="s">
        <v>320</v>
      </c>
      <c r="E1247" t="s">
        <v>320</v>
      </c>
    </row>
    <row r="1248" spans="1:5" x14ac:dyDescent="0.3">
      <c r="A1248" s="6" t="s">
        <v>4149</v>
      </c>
      <c r="B1248">
        <v>1</v>
      </c>
      <c r="C1248" t="s">
        <v>268</v>
      </c>
      <c r="D1248" t="s">
        <v>321</v>
      </c>
      <c r="E1248" t="s">
        <v>321</v>
      </c>
    </row>
    <row r="1249" spans="1:5" x14ac:dyDescent="0.3">
      <c r="A1249" s="6" t="s">
        <v>4150</v>
      </c>
      <c r="B1249">
        <v>1</v>
      </c>
      <c r="C1249" t="s">
        <v>268</v>
      </c>
      <c r="D1249" t="s">
        <v>322</v>
      </c>
      <c r="E1249" t="s">
        <v>322</v>
      </c>
    </row>
    <row r="1250" spans="1:5" x14ac:dyDescent="0.3">
      <c r="A1250" s="6" t="s">
        <v>4151</v>
      </c>
      <c r="B1250">
        <v>1</v>
      </c>
      <c r="C1250" t="s">
        <v>268</v>
      </c>
      <c r="D1250" t="s">
        <v>323</v>
      </c>
      <c r="E1250" t="s">
        <v>323</v>
      </c>
    </row>
    <row r="1251" spans="1:5" x14ac:dyDescent="0.3">
      <c r="A1251" s="6" t="s">
        <v>4152</v>
      </c>
      <c r="B1251">
        <v>1</v>
      </c>
      <c r="C1251" t="s">
        <v>268</v>
      </c>
      <c r="D1251" t="s">
        <v>324</v>
      </c>
      <c r="E1251" t="s">
        <v>324</v>
      </c>
    </row>
    <row r="1252" spans="1:5" x14ac:dyDescent="0.3">
      <c r="A1252" s="6" t="s">
        <v>4153</v>
      </c>
      <c r="B1252">
        <v>1</v>
      </c>
      <c r="C1252" t="s">
        <v>325</v>
      </c>
      <c r="D1252" t="s">
        <v>326</v>
      </c>
      <c r="E1252" t="s">
        <v>326</v>
      </c>
    </row>
    <row r="1253" spans="1:5" x14ac:dyDescent="0.3">
      <c r="A1253" s="6" t="s">
        <v>4154</v>
      </c>
      <c r="B1253">
        <v>1</v>
      </c>
      <c r="C1253" t="s">
        <v>325</v>
      </c>
      <c r="D1253" t="s">
        <v>327</v>
      </c>
      <c r="E1253" t="s">
        <v>327</v>
      </c>
    </row>
    <row r="1254" spans="1:5" x14ac:dyDescent="0.3">
      <c r="A1254" s="6" t="s">
        <v>4155</v>
      </c>
      <c r="B1254">
        <v>1</v>
      </c>
      <c r="C1254" t="s">
        <v>325</v>
      </c>
      <c r="D1254" t="s">
        <v>328</v>
      </c>
      <c r="E1254" t="s">
        <v>328</v>
      </c>
    </row>
    <row r="1255" spans="1:5" x14ac:dyDescent="0.3">
      <c r="A1255" s="6" t="s">
        <v>4156</v>
      </c>
      <c r="B1255">
        <v>1</v>
      </c>
      <c r="C1255" t="s">
        <v>325</v>
      </c>
      <c r="D1255" t="s">
        <v>329</v>
      </c>
      <c r="E1255" t="s">
        <v>329</v>
      </c>
    </row>
    <row r="1256" spans="1:5" x14ac:dyDescent="0.3">
      <c r="A1256" s="6" t="s">
        <v>4157</v>
      </c>
      <c r="B1256">
        <v>1</v>
      </c>
      <c r="C1256" t="s">
        <v>325</v>
      </c>
      <c r="D1256" t="s">
        <v>329</v>
      </c>
      <c r="E1256" t="s">
        <v>329</v>
      </c>
    </row>
    <row r="1257" spans="1:5" x14ac:dyDescent="0.3">
      <c r="A1257" s="6" t="s">
        <v>4158</v>
      </c>
      <c r="B1257">
        <v>1</v>
      </c>
      <c r="C1257" t="s">
        <v>325</v>
      </c>
      <c r="D1257" t="s">
        <v>330</v>
      </c>
      <c r="E1257" t="s">
        <v>330</v>
      </c>
    </row>
    <row r="1258" spans="1:5" x14ac:dyDescent="0.3">
      <c r="A1258" s="6" t="s">
        <v>4159</v>
      </c>
      <c r="B1258">
        <v>1</v>
      </c>
      <c r="C1258" t="s">
        <v>325</v>
      </c>
      <c r="D1258" t="s">
        <v>331</v>
      </c>
      <c r="E1258" t="s">
        <v>331</v>
      </c>
    </row>
    <row r="1259" spans="1:5" x14ac:dyDescent="0.3">
      <c r="A1259" s="6" t="s">
        <v>4160</v>
      </c>
      <c r="B1259">
        <v>1</v>
      </c>
      <c r="C1259" t="s">
        <v>325</v>
      </c>
      <c r="D1259" t="s">
        <v>332</v>
      </c>
      <c r="E1259" t="s">
        <v>332</v>
      </c>
    </row>
    <row r="1260" spans="1:5" x14ac:dyDescent="0.3">
      <c r="A1260" s="6" t="s">
        <v>4161</v>
      </c>
      <c r="B1260">
        <v>1</v>
      </c>
      <c r="C1260" t="s">
        <v>325</v>
      </c>
      <c r="D1260" t="s">
        <v>332</v>
      </c>
      <c r="E1260" t="s">
        <v>332</v>
      </c>
    </row>
    <row r="1261" spans="1:5" x14ac:dyDescent="0.3">
      <c r="A1261" s="6" t="s">
        <v>4162</v>
      </c>
      <c r="B1261">
        <v>1</v>
      </c>
      <c r="C1261" t="s">
        <v>325</v>
      </c>
      <c r="D1261" t="s">
        <v>333</v>
      </c>
      <c r="E1261" t="s">
        <v>333</v>
      </c>
    </row>
    <row r="1262" spans="1:5" x14ac:dyDescent="0.3">
      <c r="A1262" s="6" t="s">
        <v>4163</v>
      </c>
      <c r="B1262">
        <v>1</v>
      </c>
      <c r="C1262" t="s">
        <v>325</v>
      </c>
      <c r="D1262" t="s">
        <v>333</v>
      </c>
      <c r="E1262" t="s">
        <v>333</v>
      </c>
    </row>
    <row r="1263" spans="1:5" x14ac:dyDescent="0.3">
      <c r="A1263" s="6" t="s">
        <v>4164</v>
      </c>
      <c r="B1263">
        <v>1</v>
      </c>
      <c r="C1263" t="s">
        <v>325</v>
      </c>
      <c r="D1263" t="s">
        <v>333</v>
      </c>
      <c r="E1263" t="s">
        <v>333</v>
      </c>
    </row>
    <row r="1264" spans="1:5" x14ac:dyDescent="0.3">
      <c r="A1264" s="6" t="s">
        <v>4165</v>
      </c>
      <c r="B1264">
        <v>1</v>
      </c>
      <c r="C1264" t="s">
        <v>325</v>
      </c>
      <c r="D1264" t="s">
        <v>334</v>
      </c>
      <c r="E1264" t="s">
        <v>334</v>
      </c>
    </row>
    <row r="1265" spans="1:5" x14ac:dyDescent="0.3">
      <c r="A1265" s="6" t="s">
        <v>4166</v>
      </c>
      <c r="B1265">
        <v>1</v>
      </c>
      <c r="C1265" t="s">
        <v>325</v>
      </c>
      <c r="D1265" t="s">
        <v>335</v>
      </c>
      <c r="E1265" t="s">
        <v>335</v>
      </c>
    </row>
    <row r="1266" spans="1:5" x14ac:dyDescent="0.3">
      <c r="A1266" s="6" t="s">
        <v>4167</v>
      </c>
      <c r="B1266">
        <v>1</v>
      </c>
      <c r="C1266" t="s">
        <v>325</v>
      </c>
      <c r="D1266" t="s">
        <v>335</v>
      </c>
      <c r="E1266" t="s">
        <v>335</v>
      </c>
    </row>
    <row r="1267" spans="1:5" x14ac:dyDescent="0.3">
      <c r="A1267" s="6" t="s">
        <v>4168</v>
      </c>
      <c r="B1267">
        <v>1</v>
      </c>
      <c r="C1267" t="s">
        <v>325</v>
      </c>
      <c r="D1267" t="s">
        <v>335</v>
      </c>
      <c r="E1267" t="s">
        <v>335</v>
      </c>
    </row>
    <row r="1268" spans="1:5" x14ac:dyDescent="0.3">
      <c r="A1268" s="6" t="s">
        <v>4169</v>
      </c>
      <c r="B1268">
        <v>1</v>
      </c>
      <c r="C1268" t="s">
        <v>325</v>
      </c>
      <c r="D1268" t="s">
        <v>336</v>
      </c>
      <c r="E1268" t="s">
        <v>336</v>
      </c>
    </row>
    <row r="1269" spans="1:5" x14ac:dyDescent="0.3">
      <c r="A1269" s="6" t="s">
        <v>4170</v>
      </c>
      <c r="B1269">
        <v>1</v>
      </c>
      <c r="C1269" t="s">
        <v>325</v>
      </c>
      <c r="D1269" t="s">
        <v>336</v>
      </c>
      <c r="E1269" t="s">
        <v>336</v>
      </c>
    </row>
    <row r="1270" spans="1:5" x14ac:dyDescent="0.3">
      <c r="A1270" s="6" t="s">
        <v>4171</v>
      </c>
      <c r="B1270">
        <v>1</v>
      </c>
      <c r="C1270" t="s">
        <v>325</v>
      </c>
      <c r="D1270" t="s">
        <v>336</v>
      </c>
      <c r="E1270" t="s">
        <v>336</v>
      </c>
    </row>
    <row r="1271" spans="1:5" x14ac:dyDescent="0.3">
      <c r="A1271" s="6" t="s">
        <v>4172</v>
      </c>
      <c r="B1271">
        <v>1</v>
      </c>
      <c r="C1271" t="s">
        <v>325</v>
      </c>
      <c r="D1271" t="s">
        <v>337</v>
      </c>
      <c r="E1271" t="s">
        <v>337</v>
      </c>
    </row>
    <row r="1272" spans="1:5" x14ac:dyDescent="0.3">
      <c r="A1272" s="6" t="s">
        <v>4173</v>
      </c>
      <c r="B1272">
        <v>1</v>
      </c>
      <c r="C1272" t="s">
        <v>325</v>
      </c>
      <c r="D1272" t="s">
        <v>338</v>
      </c>
      <c r="E1272" t="s">
        <v>338</v>
      </c>
    </row>
    <row r="1273" spans="1:5" x14ac:dyDescent="0.3">
      <c r="A1273" s="6" t="s">
        <v>4174</v>
      </c>
      <c r="B1273">
        <v>1</v>
      </c>
      <c r="C1273" t="s">
        <v>325</v>
      </c>
      <c r="D1273" t="s">
        <v>338</v>
      </c>
      <c r="E1273" t="s">
        <v>338</v>
      </c>
    </row>
    <row r="1274" spans="1:5" x14ac:dyDescent="0.3">
      <c r="A1274" s="6" t="s">
        <v>4175</v>
      </c>
      <c r="B1274">
        <v>1</v>
      </c>
      <c r="C1274" t="s">
        <v>325</v>
      </c>
      <c r="D1274" t="s">
        <v>339</v>
      </c>
      <c r="E1274" t="s">
        <v>339</v>
      </c>
    </row>
    <row r="1275" spans="1:5" x14ac:dyDescent="0.3">
      <c r="A1275" s="6" t="s">
        <v>4176</v>
      </c>
      <c r="B1275">
        <v>1</v>
      </c>
      <c r="C1275" t="s">
        <v>325</v>
      </c>
      <c r="D1275" t="s">
        <v>340</v>
      </c>
      <c r="E1275" t="s">
        <v>340</v>
      </c>
    </row>
    <row r="1276" spans="1:5" x14ac:dyDescent="0.3">
      <c r="A1276" s="6" t="s">
        <v>4177</v>
      </c>
      <c r="B1276">
        <v>1</v>
      </c>
      <c r="C1276" t="s">
        <v>325</v>
      </c>
      <c r="D1276" t="s">
        <v>341</v>
      </c>
      <c r="E1276" t="s">
        <v>341</v>
      </c>
    </row>
    <row r="1277" spans="1:5" x14ac:dyDescent="0.3">
      <c r="A1277" s="6" t="s">
        <v>4178</v>
      </c>
      <c r="B1277">
        <v>1</v>
      </c>
      <c r="C1277" t="s">
        <v>325</v>
      </c>
      <c r="D1277" t="s">
        <v>342</v>
      </c>
      <c r="E1277" t="s">
        <v>342</v>
      </c>
    </row>
    <row r="1278" spans="1:5" x14ac:dyDescent="0.3">
      <c r="A1278" s="6" t="s">
        <v>4179</v>
      </c>
      <c r="B1278">
        <v>1</v>
      </c>
      <c r="C1278" t="s">
        <v>325</v>
      </c>
      <c r="D1278" t="s">
        <v>343</v>
      </c>
      <c r="E1278" t="s">
        <v>343</v>
      </c>
    </row>
    <row r="1279" spans="1:5" x14ac:dyDescent="0.3">
      <c r="A1279" s="6" t="s">
        <v>4180</v>
      </c>
      <c r="B1279">
        <v>1</v>
      </c>
      <c r="C1279" t="s">
        <v>325</v>
      </c>
      <c r="D1279" t="s">
        <v>343</v>
      </c>
      <c r="E1279" t="s">
        <v>343</v>
      </c>
    </row>
    <row r="1280" spans="1:5" x14ac:dyDescent="0.3">
      <c r="A1280" s="6" t="s">
        <v>4181</v>
      </c>
      <c r="B1280">
        <v>1</v>
      </c>
      <c r="C1280" t="s">
        <v>325</v>
      </c>
      <c r="D1280" t="s">
        <v>344</v>
      </c>
      <c r="E1280" t="s">
        <v>344</v>
      </c>
    </row>
    <row r="1281" spans="1:5" x14ac:dyDescent="0.3">
      <c r="A1281" s="6" t="s">
        <v>4182</v>
      </c>
      <c r="B1281">
        <v>1</v>
      </c>
      <c r="C1281" t="s">
        <v>325</v>
      </c>
      <c r="D1281" t="s">
        <v>345</v>
      </c>
      <c r="E1281" t="s">
        <v>345</v>
      </c>
    </row>
    <row r="1282" spans="1:5" x14ac:dyDescent="0.3">
      <c r="A1282" s="6" t="s">
        <v>4183</v>
      </c>
      <c r="B1282">
        <v>1</v>
      </c>
      <c r="C1282" t="s">
        <v>325</v>
      </c>
      <c r="D1282" t="s">
        <v>346</v>
      </c>
      <c r="E1282" t="s">
        <v>346</v>
      </c>
    </row>
    <row r="1283" spans="1:5" x14ac:dyDescent="0.3">
      <c r="A1283" s="6" t="s">
        <v>4184</v>
      </c>
      <c r="B1283">
        <v>1</v>
      </c>
      <c r="C1283" t="s">
        <v>325</v>
      </c>
      <c r="D1283" t="s">
        <v>347</v>
      </c>
      <c r="E1283" t="s">
        <v>347</v>
      </c>
    </row>
    <row r="1284" spans="1:5" x14ac:dyDescent="0.3">
      <c r="A1284" s="6" t="s">
        <v>4185</v>
      </c>
      <c r="B1284">
        <v>1</v>
      </c>
      <c r="C1284" t="s">
        <v>325</v>
      </c>
      <c r="D1284" t="s">
        <v>347</v>
      </c>
      <c r="E1284" t="s">
        <v>347</v>
      </c>
    </row>
    <row r="1285" spans="1:5" x14ac:dyDescent="0.3">
      <c r="A1285" s="6" t="s">
        <v>4186</v>
      </c>
      <c r="B1285">
        <v>1</v>
      </c>
      <c r="C1285" t="s">
        <v>325</v>
      </c>
      <c r="D1285" t="s">
        <v>348</v>
      </c>
      <c r="E1285" t="s">
        <v>348</v>
      </c>
    </row>
    <row r="1286" spans="1:5" x14ac:dyDescent="0.3">
      <c r="A1286" s="6" t="s">
        <v>4187</v>
      </c>
      <c r="B1286">
        <v>1</v>
      </c>
      <c r="C1286" t="s">
        <v>325</v>
      </c>
      <c r="D1286" t="s">
        <v>349</v>
      </c>
      <c r="E1286" t="s">
        <v>349</v>
      </c>
    </row>
    <row r="1287" spans="1:5" x14ac:dyDescent="0.3">
      <c r="A1287" s="6" t="s">
        <v>4188</v>
      </c>
      <c r="B1287">
        <v>1</v>
      </c>
      <c r="C1287" t="s">
        <v>325</v>
      </c>
      <c r="D1287" t="s">
        <v>350</v>
      </c>
      <c r="E1287" t="s">
        <v>350</v>
      </c>
    </row>
    <row r="1288" spans="1:5" x14ac:dyDescent="0.3">
      <c r="A1288" s="6" t="s">
        <v>4189</v>
      </c>
      <c r="B1288">
        <v>1</v>
      </c>
      <c r="C1288" t="s">
        <v>325</v>
      </c>
      <c r="D1288" t="s">
        <v>351</v>
      </c>
      <c r="E1288" t="s">
        <v>351</v>
      </c>
    </row>
    <row r="1289" spans="1:5" x14ac:dyDescent="0.3">
      <c r="A1289" s="6" t="s">
        <v>4190</v>
      </c>
      <c r="B1289">
        <v>1</v>
      </c>
      <c r="C1289" t="s">
        <v>325</v>
      </c>
      <c r="D1289" t="s">
        <v>352</v>
      </c>
      <c r="E1289" t="s">
        <v>352</v>
      </c>
    </row>
    <row r="1290" spans="1:5" x14ac:dyDescent="0.3">
      <c r="A1290" s="6" t="s">
        <v>4191</v>
      </c>
      <c r="B1290">
        <v>1</v>
      </c>
      <c r="C1290" t="s">
        <v>325</v>
      </c>
      <c r="D1290" t="s">
        <v>353</v>
      </c>
      <c r="E1290" t="s">
        <v>353</v>
      </c>
    </row>
    <row r="1291" spans="1:5" x14ac:dyDescent="0.3">
      <c r="A1291" s="6" t="s">
        <v>4192</v>
      </c>
      <c r="B1291">
        <v>1</v>
      </c>
      <c r="C1291" t="s">
        <v>325</v>
      </c>
      <c r="D1291" t="s">
        <v>353</v>
      </c>
      <c r="E1291" t="s">
        <v>353</v>
      </c>
    </row>
    <row r="1292" spans="1:5" x14ac:dyDescent="0.3">
      <c r="A1292" s="6" t="s">
        <v>4193</v>
      </c>
      <c r="B1292">
        <v>1</v>
      </c>
      <c r="C1292" t="s">
        <v>325</v>
      </c>
      <c r="D1292" t="s">
        <v>354</v>
      </c>
      <c r="E1292" t="s">
        <v>354</v>
      </c>
    </row>
    <row r="1293" spans="1:5" x14ac:dyDescent="0.3">
      <c r="A1293" s="6" t="s">
        <v>4194</v>
      </c>
      <c r="B1293">
        <v>1</v>
      </c>
      <c r="C1293" t="s">
        <v>325</v>
      </c>
      <c r="D1293" t="s">
        <v>355</v>
      </c>
      <c r="E1293" t="s">
        <v>355</v>
      </c>
    </row>
    <row r="1294" spans="1:5" x14ac:dyDescent="0.3">
      <c r="A1294" s="6" t="s">
        <v>4195</v>
      </c>
      <c r="B1294">
        <v>1</v>
      </c>
      <c r="C1294" t="s">
        <v>325</v>
      </c>
      <c r="D1294" t="s">
        <v>356</v>
      </c>
      <c r="E1294" t="s">
        <v>356</v>
      </c>
    </row>
    <row r="1295" spans="1:5" x14ac:dyDescent="0.3">
      <c r="A1295" s="6" t="s">
        <v>4196</v>
      </c>
      <c r="B1295">
        <v>1</v>
      </c>
      <c r="C1295" t="s">
        <v>325</v>
      </c>
      <c r="D1295" t="s">
        <v>357</v>
      </c>
      <c r="E1295" t="s">
        <v>357</v>
      </c>
    </row>
    <row r="1296" spans="1:5" x14ac:dyDescent="0.3">
      <c r="A1296" s="6" t="s">
        <v>4197</v>
      </c>
      <c r="B1296">
        <v>1</v>
      </c>
      <c r="C1296" t="s">
        <v>325</v>
      </c>
      <c r="D1296" t="s">
        <v>358</v>
      </c>
      <c r="E1296" t="s">
        <v>358</v>
      </c>
    </row>
    <row r="1297" spans="1:5" x14ac:dyDescent="0.3">
      <c r="A1297" s="6" t="s">
        <v>4198</v>
      </c>
      <c r="B1297">
        <v>1</v>
      </c>
      <c r="C1297" t="s">
        <v>325</v>
      </c>
      <c r="D1297" t="s">
        <v>359</v>
      </c>
      <c r="E1297" t="s">
        <v>359</v>
      </c>
    </row>
    <row r="1298" spans="1:5" x14ac:dyDescent="0.3">
      <c r="A1298" s="6" t="s">
        <v>4199</v>
      </c>
      <c r="B1298">
        <v>1</v>
      </c>
      <c r="C1298" t="s">
        <v>325</v>
      </c>
      <c r="D1298" t="s">
        <v>360</v>
      </c>
      <c r="E1298" t="s">
        <v>360</v>
      </c>
    </row>
    <row r="1299" spans="1:5" x14ac:dyDescent="0.3">
      <c r="A1299" s="6" t="s">
        <v>4200</v>
      </c>
      <c r="B1299">
        <v>1</v>
      </c>
      <c r="C1299" t="s">
        <v>325</v>
      </c>
      <c r="D1299" t="s">
        <v>361</v>
      </c>
      <c r="E1299" t="s">
        <v>361</v>
      </c>
    </row>
    <row r="1300" spans="1:5" x14ac:dyDescent="0.3">
      <c r="A1300" s="6" t="s">
        <v>4201</v>
      </c>
      <c r="B1300">
        <v>1</v>
      </c>
      <c r="C1300" t="s">
        <v>325</v>
      </c>
      <c r="D1300" t="s">
        <v>362</v>
      </c>
      <c r="E1300" t="s">
        <v>362</v>
      </c>
    </row>
    <row r="1301" spans="1:5" x14ac:dyDescent="0.3">
      <c r="A1301" s="6" t="s">
        <v>4202</v>
      </c>
      <c r="B1301">
        <v>1</v>
      </c>
      <c r="C1301" t="s">
        <v>325</v>
      </c>
      <c r="D1301" t="s">
        <v>363</v>
      </c>
      <c r="E1301" t="s">
        <v>363</v>
      </c>
    </row>
    <row r="1302" spans="1:5" x14ac:dyDescent="0.3">
      <c r="A1302" s="6" t="s">
        <v>4203</v>
      </c>
      <c r="B1302">
        <v>1</v>
      </c>
      <c r="C1302" t="s">
        <v>325</v>
      </c>
      <c r="D1302" t="s">
        <v>364</v>
      </c>
      <c r="E1302" t="s">
        <v>364</v>
      </c>
    </row>
    <row r="1303" spans="1:5" x14ac:dyDescent="0.3">
      <c r="A1303" s="6" t="s">
        <v>4204</v>
      </c>
      <c r="B1303">
        <v>1</v>
      </c>
      <c r="C1303" t="s">
        <v>325</v>
      </c>
      <c r="D1303" t="s">
        <v>364</v>
      </c>
      <c r="E1303" t="s">
        <v>364</v>
      </c>
    </row>
    <row r="1304" spans="1:5" x14ac:dyDescent="0.3">
      <c r="A1304" s="6" t="s">
        <v>4205</v>
      </c>
      <c r="B1304">
        <v>1</v>
      </c>
      <c r="C1304" t="s">
        <v>325</v>
      </c>
      <c r="D1304" t="s">
        <v>365</v>
      </c>
      <c r="E1304" t="s">
        <v>365</v>
      </c>
    </row>
    <row r="1305" spans="1:5" x14ac:dyDescent="0.3">
      <c r="A1305" s="6" t="s">
        <v>4206</v>
      </c>
      <c r="B1305">
        <v>1</v>
      </c>
      <c r="C1305" t="s">
        <v>325</v>
      </c>
      <c r="D1305" t="s">
        <v>366</v>
      </c>
      <c r="E1305" t="s">
        <v>366</v>
      </c>
    </row>
    <row r="1306" spans="1:5" x14ac:dyDescent="0.3">
      <c r="A1306" s="6" t="s">
        <v>4207</v>
      </c>
      <c r="B1306">
        <v>1</v>
      </c>
      <c r="C1306" t="s">
        <v>325</v>
      </c>
      <c r="D1306" t="s">
        <v>366</v>
      </c>
      <c r="E1306" t="s">
        <v>366</v>
      </c>
    </row>
    <row r="1307" spans="1:5" x14ac:dyDescent="0.3">
      <c r="A1307" s="6" t="s">
        <v>4208</v>
      </c>
      <c r="B1307">
        <v>1</v>
      </c>
      <c r="C1307" t="s">
        <v>325</v>
      </c>
      <c r="D1307" t="s">
        <v>367</v>
      </c>
      <c r="E1307" t="s">
        <v>367</v>
      </c>
    </row>
    <row r="1308" spans="1:5" x14ac:dyDescent="0.3">
      <c r="A1308" s="6" t="s">
        <v>4209</v>
      </c>
      <c r="B1308">
        <v>1</v>
      </c>
      <c r="C1308" t="s">
        <v>325</v>
      </c>
      <c r="D1308" t="s">
        <v>368</v>
      </c>
      <c r="E1308" t="s">
        <v>368</v>
      </c>
    </row>
    <row r="1309" spans="1:5" x14ac:dyDescent="0.3">
      <c r="A1309" s="6" t="s">
        <v>4210</v>
      </c>
      <c r="B1309">
        <v>1</v>
      </c>
      <c r="C1309" t="s">
        <v>325</v>
      </c>
      <c r="D1309" t="s">
        <v>369</v>
      </c>
      <c r="E1309" t="s">
        <v>369</v>
      </c>
    </row>
    <row r="1310" spans="1:5" x14ac:dyDescent="0.3">
      <c r="A1310" s="6" t="s">
        <v>4211</v>
      </c>
      <c r="B1310">
        <v>1</v>
      </c>
      <c r="C1310" t="s">
        <v>325</v>
      </c>
      <c r="D1310" t="s">
        <v>370</v>
      </c>
      <c r="E1310" t="s">
        <v>370</v>
      </c>
    </row>
    <row r="1311" spans="1:5" x14ac:dyDescent="0.3">
      <c r="A1311" s="6" t="s">
        <v>4212</v>
      </c>
      <c r="B1311">
        <v>1</v>
      </c>
      <c r="C1311" t="s">
        <v>325</v>
      </c>
      <c r="D1311" t="s">
        <v>371</v>
      </c>
      <c r="E1311" t="s">
        <v>371</v>
      </c>
    </row>
    <row r="1312" spans="1:5" x14ac:dyDescent="0.3">
      <c r="A1312" s="6" t="s">
        <v>4213</v>
      </c>
      <c r="B1312">
        <v>1</v>
      </c>
      <c r="C1312" t="s">
        <v>325</v>
      </c>
      <c r="D1312" t="s">
        <v>371</v>
      </c>
      <c r="E1312" t="s">
        <v>371</v>
      </c>
    </row>
    <row r="1313" spans="1:5" x14ac:dyDescent="0.3">
      <c r="A1313" s="6" t="s">
        <v>4214</v>
      </c>
      <c r="B1313">
        <v>1</v>
      </c>
      <c r="C1313" t="s">
        <v>325</v>
      </c>
      <c r="D1313" t="s">
        <v>371</v>
      </c>
      <c r="E1313" t="s">
        <v>371</v>
      </c>
    </row>
    <row r="1314" spans="1:5" x14ac:dyDescent="0.3">
      <c r="A1314" s="6" t="s">
        <v>4215</v>
      </c>
      <c r="B1314">
        <v>1</v>
      </c>
      <c r="C1314" t="s">
        <v>325</v>
      </c>
      <c r="D1314" t="s">
        <v>372</v>
      </c>
      <c r="E1314" t="s">
        <v>372</v>
      </c>
    </row>
    <row r="1315" spans="1:5" x14ac:dyDescent="0.3">
      <c r="A1315" s="6" t="s">
        <v>4216</v>
      </c>
      <c r="B1315">
        <v>1</v>
      </c>
      <c r="C1315" t="s">
        <v>325</v>
      </c>
      <c r="D1315" t="s">
        <v>372</v>
      </c>
      <c r="E1315" t="s">
        <v>372</v>
      </c>
    </row>
    <row r="1316" spans="1:5" x14ac:dyDescent="0.3">
      <c r="A1316" s="6" t="s">
        <v>4217</v>
      </c>
      <c r="B1316">
        <v>1</v>
      </c>
      <c r="C1316" t="s">
        <v>325</v>
      </c>
      <c r="D1316" t="s">
        <v>373</v>
      </c>
      <c r="E1316" t="s">
        <v>373</v>
      </c>
    </row>
    <row r="1317" spans="1:5" x14ac:dyDescent="0.3">
      <c r="A1317" s="6" t="s">
        <v>4218</v>
      </c>
      <c r="B1317">
        <v>1</v>
      </c>
      <c r="C1317" t="s">
        <v>325</v>
      </c>
      <c r="D1317" t="s">
        <v>374</v>
      </c>
      <c r="E1317" t="s">
        <v>374</v>
      </c>
    </row>
    <row r="1318" spans="1:5" x14ac:dyDescent="0.3">
      <c r="A1318" s="6" t="s">
        <v>4219</v>
      </c>
      <c r="B1318">
        <v>1</v>
      </c>
      <c r="C1318" t="s">
        <v>325</v>
      </c>
      <c r="D1318" t="s">
        <v>375</v>
      </c>
      <c r="E1318" t="s">
        <v>375</v>
      </c>
    </row>
    <row r="1319" spans="1:5" x14ac:dyDescent="0.3">
      <c r="A1319" s="6" t="s">
        <v>4220</v>
      </c>
      <c r="B1319">
        <v>1</v>
      </c>
      <c r="C1319" t="s">
        <v>325</v>
      </c>
      <c r="D1319" t="s">
        <v>376</v>
      </c>
      <c r="E1319" t="s">
        <v>376</v>
      </c>
    </row>
    <row r="1320" spans="1:5" x14ac:dyDescent="0.3">
      <c r="A1320" s="6" t="s">
        <v>4221</v>
      </c>
      <c r="B1320">
        <v>1</v>
      </c>
      <c r="C1320" t="s">
        <v>325</v>
      </c>
      <c r="D1320" t="s">
        <v>376</v>
      </c>
      <c r="E1320" t="s">
        <v>376</v>
      </c>
    </row>
    <row r="1321" spans="1:5" x14ac:dyDescent="0.3">
      <c r="A1321" s="6" t="s">
        <v>4222</v>
      </c>
      <c r="B1321">
        <v>1</v>
      </c>
      <c r="C1321" t="s">
        <v>325</v>
      </c>
      <c r="D1321" t="s">
        <v>377</v>
      </c>
      <c r="E1321" t="s">
        <v>377</v>
      </c>
    </row>
    <row r="1322" spans="1:5" x14ac:dyDescent="0.3">
      <c r="A1322" s="6" t="s">
        <v>4223</v>
      </c>
      <c r="B1322">
        <v>1</v>
      </c>
      <c r="C1322" t="s">
        <v>325</v>
      </c>
      <c r="D1322" t="s">
        <v>378</v>
      </c>
      <c r="E1322" t="s">
        <v>378</v>
      </c>
    </row>
    <row r="1323" spans="1:5" x14ac:dyDescent="0.3">
      <c r="A1323" s="6" t="s">
        <v>4224</v>
      </c>
      <c r="B1323">
        <v>1</v>
      </c>
      <c r="C1323" t="s">
        <v>325</v>
      </c>
      <c r="D1323" t="s">
        <v>379</v>
      </c>
      <c r="E1323" t="s">
        <v>379</v>
      </c>
    </row>
    <row r="1324" spans="1:5" x14ac:dyDescent="0.3">
      <c r="A1324" s="6" t="s">
        <v>4225</v>
      </c>
      <c r="B1324">
        <v>1</v>
      </c>
      <c r="C1324" t="s">
        <v>325</v>
      </c>
      <c r="D1324" t="s">
        <v>380</v>
      </c>
      <c r="E1324" t="s">
        <v>380</v>
      </c>
    </row>
    <row r="1325" spans="1:5" x14ac:dyDescent="0.3">
      <c r="A1325" s="6" t="s">
        <v>4226</v>
      </c>
      <c r="B1325">
        <v>1</v>
      </c>
      <c r="C1325" t="s">
        <v>325</v>
      </c>
      <c r="D1325" t="s">
        <v>381</v>
      </c>
      <c r="E1325" t="s">
        <v>381</v>
      </c>
    </row>
    <row r="1326" spans="1:5" x14ac:dyDescent="0.3">
      <c r="A1326" s="6" t="s">
        <v>4227</v>
      </c>
      <c r="B1326">
        <v>1</v>
      </c>
      <c r="C1326" t="s">
        <v>325</v>
      </c>
      <c r="D1326" t="s">
        <v>381</v>
      </c>
      <c r="E1326" t="s">
        <v>381</v>
      </c>
    </row>
    <row r="1327" spans="1:5" x14ac:dyDescent="0.3">
      <c r="A1327" s="6" t="s">
        <v>4228</v>
      </c>
      <c r="B1327">
        <v>1</v>
      </c>
      <c r="C1327" t="s">
        <v>325</v>
      </c>
      <c r="D1327" t="s">
        <v>381</v>
      </c>
      <c r="E1327" t="s">
        <v>381</v>
      </c>
    </row>
    <row r="1328" spans="1:5" x14ac:dyDescent="0.3">
      <c r="A1328" s="6" t="s">
        <v>4229</v>
      </c>
      <c r="B1328">
        <v>1</v>
      </c>
      <c r="C1328" t="s">
        <v>325</v>
      </c>
      <c r="D1328" t="s">
        <v>382</v>
      </c>
      <c r="E1328" t="s">
        <v>382</v>
      </c>
    </row>
    <row r="1329" spans="1:5" x14ac:dyDescent="0.3">
      <c r="A1329" s="6" t="s">
        <v>4230</v>
      </c>
      <c r="B1329">
        <v>1</v>
      </c>
      <c r="C1329" t="s">
        <v>325</v>
      </c>
      <c r="D1329" t="s">
        <v>382</v>
      </c>
      <c r="E1329" t="s">
        <v>382</v>
      </c>
    </row>
    <row r="1330" spans="1:5" x14ac:dyDescent="0.3">
      <c r="A1330" s="6" t="s">
        <v>4231</v>
      </c>
      <c r="B1330">
        <v>1</v>
      </c>
      <c r="C1330" t="s">
        <v>325</v>
      </c>
      <c r="D1330" t="s">
        <v>382</v>
      </c>
      <c r="E1330" t="s">
        <v>382</v>
      </c>
    </row>
    <row r="1331" spans="1:5" x14ac:dyDescent="0.3">
      <c r="A1331" s="6" t="s">
        <v>4232</v>
      </c>
      <c r="B1331">
        <v>1</v>
      </c>
      <c r="C1331" t="s">
        <v>325</v>
      </c>
      <c r="D1331" t="s">
        <v>383</v>
      </c>
      <c r="E1331" t="s">
        <v>383</v>
      </c>
    </row>
    <row r="1332" spans="1:5" x14ac:dyDescent="0.3">
      <c r="A1332" s="6" t="s">
        <v>4233</v>
      </c>
      <c r="B1332">
        <v>1</v>
      </c>
      <c r="C1332" t="s">
        <v>325</v>
      </c>
      <c r="D1332" t="s">
        <v>384</v>
      </c>
      <c r="E1332" t="s">
        <v>384</v>
      </c>
    </row>
    <row r="1333" spans="1:5" x14ac:dyDescent="0.3">
      <c r="A1333" s="6" t="s">
        <v>4234</v>
      </c>
      <c r="B1333">
        <v>1</v>
      </c>
      <c r="C1333" t="s">
        <v>325</v>
      </c>
      <c r="D1333" t="s">
        <v>385</v>
      </c>
      <c r="E1333" t="s">
        <v>385</v>
      </c>
    </row>
    <row r="1334" spans="1:5" x14ac:dyDescent="0.3">
      <c r="A1334" s="6" t="s">
        <v>4235</v>
      </c>
      <c r="B1334">
        <v>1</v>
      </c>
      <c r="C1334" t="s">
        <v>325</v>
      </c>
      <c r="D1334" t="s">
        <v>385</v>
      </c>
      <c r="E1334" t="s">
        <v>385</v>
      </c>
    </row>
    <row r="1335" spans="1:5" x14ac:dyDescent="0.3">
      <c r="A1335" s="6" t="s">
        <v>4236</v>
      </c>
      <c r="B1335">
        <v>1</v>
      </c>
      <c r="C1335" t="s">
        <v>325</v>
      </c>
      <c r="D1335" t="s">
        <v>386</v>
      </c>
      <c r="E1335" t="s">
        <v>386</v>
      </c>
    </row>
    <row r="1336" spans="1:5" x14ac:dyDescent="0.3">
      <c r="A1336" s="6" t="s">
        <v>4237</v>
      </c>
      <c r="B1336">
        <v>1</v>
      </c>
      <c r="C1336" t="s">
        <v>325</v>
      </c>
      <c r="D1336" t="s">
        <v>386</v>
      </c>
      <c r="E1336" t="s">
        <v>386</v>
      </c>
    </row>
    <row r="1337" spans="1:5" x14ac:dyDescent="0.3">
      <c r="A1337" s="6" t="s">
        <v>4238</v>
      </c>
      <c r="B1337">
        <v>1</v>
      </c>
      <c r="C1337" t="s">
        <v>325</v>
      </c>
      <c r="D1337" t="s">
        <v>387</v>
      </c>
      <c r="E1337" t="s">
        <v>387</v>
      </c>
    </row>
    <row r="1338" spans="1:5" x14ac:dyDescent="0.3">
      <c r="A1338" s="6" t="s">
        <v>4239</v>
      </c>
      <c r="B1338">
        <v>1</v>
      </c>
      <c r="C1338" t="s">
        <v>325</v>
      </c>
      <c r="D1338" t="s">
        <v>387</v>
      </c>
      <c r="E1338" t="s">
        <v>387</v>
      </c>
    </row>
    <row r="1339" spans="1:5" x14ac:dyDescent="0.3">
      <c r="A1339" s="6" t="s">
        <v>4240</v>
      </c>
      <c r="B1339">
        <v>1</v>
      </c>
      <c r="C1339" t="s">
        <v>325</v>
      </c>
      <c r="D1339" t="s">
        <v>388</v>
      </c>
      <c r="E1339" t="s">
        <v>388</v>
      </c>
    </row>
    <row r="1340" spans="1:5" x14ac:dyDescent="0.3">
      <c r="A1340" s="6" t="s">
        <v>4241</v>
      </c>
      <c r="B1340">
        <v>1</v>
      </c>
      <c r="C1340" t="s">
        <v>325</v>
      </c>
      <c r="D1340" t="s">
        <v>388</v>
      </c>
      <c r="E1340" t="s">
        <v>388</v>
      </c>
    </row>
    <row r="1341" spans="1:5" x14ac:dyDescent="0.3">
      <c r="A1341" s="6" t="s">
        <v>4242</v>
      </c>
      <c r="B1341">
        <v>1</v>
      </c>
      <c r="C1341" t="s">
        <v>325</v>
      </c>
      <c r="D1341" t="s">
        <v>389</v>
      </c>
      <c r="E1341" t="s">
        <v>389</v>
      </c>
    </row>
    <row r="1342" spans="1:5" x14ac:dyDescent="0.3">
      <c r="A1342" s="6" t="s">
        <v>4243</v>
      </c>
      <c r="B1342">
        <v>1</v>
      </c>
      <c r="C1342" t="s">
        <v>325</v>
      </c>
      <c r="D1342" t="s">
        <v>390</v>
      </c>
      <c r="E1342" t="s">
        <v>390</v>
      </c>
    </row>
    <row r="1343" spans="1:5" x14ac:dyDescent="0.3">
      <c r="A1343" s="6" t="s">
        <v>4244</v>
      </c>
      <c r="B1343">
        <v>1</v>
      </c>
      <c r="C1343" t="s">
        <v>325</v>
      </c>
      <c r="D1343" t="s">
        <v>391</v>
      </c>
      <c r="E1343" t="s">
        <v>391</v>
      </c>
    </row>
    <row r="1344" spans="1:5" x14ac:dyDescent="0.3">
      <c r="A1344" s="6" t="s">
        <v>4245</v>
      </c>
      <c r="B1344">
        <v>1</v>
      </c>
      <c r="C1344" t="s">
        <v>325</v>
      </c>
      <c r="D1344" t="s">
        <v>392</v>
      </c>
      <c r="E1344" t="s">
        <v>392</v>
      </c>
    </row>
    <row r="1345" spans="1:5" x14ac:dyDescent="0.3">
      <c r="A1345" s="6" t="s">
        <v>4246</v>
      </c>
      <c r="B1345">
        <v>1</v>
      </c>
      <c r="C1345" t="s">
        <v>325</v>
      </c>
      <c r="D1345" t="s">
        <v>393</v>
      </c>
      <c r="E1345" t="s">
        <v>393</v>
      </c>
    </row>
    <row r="1346" spans="1:5" x14ac:dyDescent="0.3">
      <c r="A1346" s="6" t="s">
        <v>4247</v>
      </c>
      <c r="B1346">
        <v>1</v>
      </c>
      <c r="C1346" t="s">
        <v>325</v>
      </c>
      <c r="D1346" t="s">
        <v>394</v>
      </c>
      <c r="E1346" t="s">
        <v>394</v>
      </c>
    </row>
    <row r="1347" spans="1:5" x14ac:dyDescent="0.3">
      <c r="A1347" s="6" t="s">
        <v>4248</v>
      </c>
      <c r="B1347">
        <v>1</v>
      </c>
      <c r="C1347" t="s">
        <v>325</v>
      </c>
      <c r="D1347" t="s">
        <v>395</v>
      </c>
      <c r="E1347" t="s">
        <v>395</v>
      </c>
    </row>
    <row r="1348" spans="1:5" x14ac:dyDescent="0.3">
      <c r="A1348" s="6" t="s">
        <v>4249</v>
      </c>
      <c r="B1348">
        <v>1</v>
      </c>
      <c r="C1348" t="s">
        <v>325</v>
      </c>
      <c r="D1348" t="s">
        <v>395</v>
      </c>
      <c r="E1348" t="s">
        <v>395</v>
      </c>
    </row>
    <row r="1349" spans="1:5" x14ac:dyDescent="0.3">
      <c r="A1349" s="6" t="s">
        <v>4250</v>
      </c>
      <c r="B1349">
        <v>1</v>
      </c>
      <c r="C1349" t="s">
        <v>325</v>
      </c>
      <c r="D1349" t="s">
        <v>396</v>
      </c>
      <c r="E1349" t="s">
        <v>396</v>
      </c>
    </row>
    <row r="1350" spans="1:5" x14ac:dyDescent="0.3">
      <c r="A1350" s="6" t="s">
        <v>4251</v>
      </c>
      <c r="B1350">
        <v>1</v>
      </c>
      <c r="C1350" t="s">
        <v>325</v>
      </c>
      <c r="D1350" t="s">
        <v>397</v>
      </c>
      <c r="E1350" t="s">
        <v>397</v>
      </c>
    </row>
    <row r="1351" spans="1:5" x14ac:dyDescent="0.3">
      <c r="A1351" s="6" t="s">
        <v>4252</v>
      </c>
      <c r="B1351">
        <v>1</v>
      </c>
      <c r="C1351" t="s">
        <v>325</v>
      </c>
      <c r="D1351" t="s">
        <v>398</v>
      </c>
      <c r="E1351" t="s">
        <v>398</v>
      </c>
    </row>
    <row r="1352" spans="1:5" x14ac:dyDescent="0.3">
      <c r="A1352" s="6" t="s">
        <v>4253</v>
      </c>
      <c r="B1352">
        <v>1</v>
      </c>
      <c r="C1352" t="s">
        <v>325</v>
      </c>
      <c r="D1352" t="s">
        <v>398</v>
      </c>
      <c r="E1352" t="s">
        <v>398</v>
      </c>
    </row>
    <row r="1353" spans="1:5" x14ac:dyDescent="0.3">
      <c r="A1353" s="6" t="s">
        <v>4254</v>
      </c>
      <c r="B1353">
        <v>1</v>
      </c>
      <c r="C1353" t="s">
        <v>325</v>
      </c>
      <c r="D1353" t="s">
        <v>398</v>
      </c>
      <c r="E1353" t="s">
        <v>398</v>
      </c>
    </row>
    <row r="1354" spans="1:5" x14ac:dyDescent="0.3">
      <c r="A1354" s="6" t="s">
        <v>4255</v>
      </c>
      <c r="B1354">
        <v>1</v>
      </c>
      <c r="C1354" t="s">
        <v>325</v>
      </c>
      <c r="D1354" t="s">
        <v>398</v>
      </c>
      <c r="E1354" t="s">
        <v>398</v>
      </c>
    </row>
    <row r="1355" spans="1:5" x14ac:dyDescent="0.3">
      <c r="A1355" s="6" t="s">
        <v>4256</v>
      </c>
      <c r="B1355">
        <v>1</v>
      </c>
      <c r="C1355" t="s">
        <v>325</v>
      </c>
      <c r="D1355" t="s">
        <v>398</v>
      </c>
      <c r="E1355" t="s">
        <v>398</v>
      </c>
    </row>
    <row r="1356" spans="1:5" x14ac:dyDescent="0.3">
      <c r="A1356" s="6" t="s">
        <v>4257</v>
      </c>
      <c r="B1356">
        <v>1</v>
      </c>
      <c r="C1356" t="s">
        <v>325</v>
      </c>
      <c r="D1356" t="s">
        <v>398</v>
      </c>
      <c r="E1356" t="s">
        <v>398</v>
      </c>
    </row>
    <row r="1357" spans="1:5" x14ac:dyDescent="0.3">
      <c r="A1357" s="6" t="s">
        <v>4258</v>
      </c>
      <c r="B1357">
        <v>1</v>
      </c>
      <c r="C1357" t="s">
        <v>325</v>
      </c>
      <c r="D1357" t="s">
        <v>398</v>
      </c>
      <c r="E1357" t="s">
        <v>398</v>
      </c>
    </row>
    <row r="1358" spans="1:5" x14ac:dyDescent="0.3">
      <c r="A1358" s="6" t="s">
        <v>4259</v>
      </c>
      <c r="B1358">
        <v>1</v>
      </c>
      <c r="C1358" t="s">
        <v>325</v>
      </c>
      <c r="D1358" t="s">
        <v>398</v>
      </c>
      <c r="E1358" t="s">
        <v>398</v>
      </c>
    </row>
    <row r="1359" spans="1:5" x14ac:dyDescent="0.3">
      <c r="A1359" s="6" t="s">
        <v>4260</v>
      </c>
      <c r="B1359">
        <v>1</v>
      </c>
      <c r="C1359" t="s">
        <v>325</v>
      </c>
      <c r="D1359" t="s">
        <v>399</v>
      </c>
      <c r="E1359" t="s">
        <v>399</v>
      </c>
    </row>
    <row r="1360" spans="1:5" x14ac:dyDescent="0.3">
      <c r="A1360" s="6" t="s">
        <v>4261</v>
      </c>
      <c r="B1360">
        <v>1</v>
      </c>
      <c r="C1360" t="s">
        <v>325</v>
      </c>
      <c r="D1360" t="s">
        <v>400</v>
      </c>
      <c r="E1360" t="s">
        <v>400</v>
      </c>
    </row>
    <row r="1361" spans="1:5" x14ac:dyDescent="0.3">
      <c r="A1361" s="6" t="s">
        <v>4262</v>
      </c>
      <c r="B1361">
        <v>1</v>
      </c>
      <c r="C1361" t="s">
        <v>325</v>
      </c>
      <c r="D1361" t="s">
        <v>401</v>
      </c>
      <c r="E1361" t="s">
        <v>401</v>
      </c>
    </row>
    <row r="1362" spans="1:5" x14ac:dyDescent="0.3">
      <c r="A1362" s="6" t="s">
        <v>4263</v>
      </c>
      <c r="B1362">
        <v>1</v>
      </c>
      <c r="C1362" t="s">
        <v>325</v>
      </c>
      <c r="D1362" t="s">
        <v>402</v>
      </c>
      <c r="E1362" t="s">
        <v>402</v>
      </c>
    </row>
    <row r="1363" spans="1:5" x14ac:dyDescent="0.3">
      <c r="A1363" s="6" t="s">
        <v>4264</v>
      </c>
      <c r="B1363">
        <v>1</v>
      </c>
      <c r="C1363" t="s">
        <v>325</v>
      </c>
      <c r="D1363" t="s">
        <v>403</v>
      </c>
      <c r="E1363" t="s">
        <v>403</v>
      </c>
    </row>
    <row r="1364" spans="1:5" x14ac:dyDescent="0.3">
      <c r="A1364" s="6" t="s">
        <v>4265</v>
      </c>
      <c r="B1364">
        <v>1</v>
      </c>
      <c r="C1364" t="s">
        <v>325</v>
      </c>
      <c r="D1364" t="s">
        <v>404</v>
      </c>
      <c r="E1364" t="s">
        <v>404</v>
      </c>
    </row>
    <row r="1365" spans="1:5" x14ac:dyDescent="0.3">
      <c r="A1365" s="6" t="s">
        <v>4266</v>
      </c>
      <c r="B1365">
        <v>1</v>
      </c>
      <c r="C1365" t="s">
        <v>325</v>
      </c>
      <c r="D1365" t="s">
        <v>405</v>
      </c>
      <c r="E1365" t="s">
        <v>405</v>
      </c>
    </row>
    <row r="1366" spans="1:5" x14ac:dyDescent="0.3">
      <c r="A1366" s="6" t="s">
        <v>4267</v>
      </c>
      <c r="B1366">
        <v>1</v>
      </c>
      <c r="C1366" t="s">
        <v>325</v>
      </c>
      <c r="D1366" t="s">
        <v>405</v>
      </c>
      <c r="E1366" t="s">
        <v>405</v>
      </c>
    </row>
    <row r="1367" spans="1:5" x14ac:dyDescent="0.3">
      <c r="A1367" s="6" t="s">
        <v>4268</v>
      </c>
      <c r="B1367">
        <v>1</v>
      </c>
      <c r="C1367" t="s">
        <v>325</v>
      </c>
      <c r="D1367" t="s">
        <v>406</v>
      </c>
      <c r="E1367" t="s">
        <v>406</v>
      </c>
    </row>
    <row r="1368" spans="1:5" x14ac:dyDescent="0.3">
      <c r="A1368" s="6" t="s">
        <v>4269</v>
      </c>
      <c r="B1368">
        <v>1</v>
      </c>
      <c r="C1368" t="s">
        <v>325</v>
      </c>
      <c r="D1368" t="s">
        <v>407</v>
      </c>
      <c r="E1368" t="s">
        <v>407</v>
      </c>
    </row>
    <row r="1369" spans="1:5" x14ac:dyDescent="0.3">
      <c r="A1369" s="6" t="s">
        <v>4270</v>
      </c>
      <c r="B1369">
        <v>1</v>
      </c>
      <c r="C1369" t="s">
        <v>325</v>
      </c>
      <c r="D1369" t="s">
        <v>408</v>
      </c>
      <c r="E1369" t="s">
        <v>408</v>
      </c>
    </row>
    <row r="1370" spans="1:5" x14ac:dyDescent="0.3">
      <c r="A1370" s="6" t="s">
        <v>4271</v>
      </c>
      <c r="B1370">
        <v>1</v>
      </c>
      <c r="C1370" t="s">
        <v>325</v>
      </c>
      <c r="D1370" t="s">
        <v>408</v>
      </c>
      <c r="E1370" t="s">
        <v>408</v>
      </c>
    </row>
    <row r="1371" spans="1:5" x14ac:dyDescent="0.3">
      <c r="A1371" s="6" t="s">
        <v>4272</v>
      </c>
      <c r="B1371">
        <v>1</v>
      </c>
      <c r="C1371" t="s">
        <v>325</v>
      </c>
      <c r="D1371" t="s">
        <v>409</v>
      </c>
      <c r="E1371" t="s">
        <v>409</v>
      </c>
    </row>
    <row r="1372" spans="1:5" x14ac:dyDescent="0.3">
      <c r="A1372" s="6" t="s">
        <v>4273</v>
      </c>
      <c r="B1372">
        <v>1</v>
      </c>
      <c r="C1372" t="s">
        <v>325</v>
      </c>
      <c r="D1372" t="s">
        <v>409</v>
      </c>
      <c r="E1372" t="s">
        <v>409</v>
      </c>
    </row>
    <row r="1373" spans="1:5" x14ac:dyDescent="0.3">
      <c r="A1373" s="6" t="s">
        <v>4274</v>
      </c>
      <c r="B1373">
        <v>1</v>
      </c>
      <c r="C1373" t="s">
        <v>325</v>
      </c>
      <c r="D1373" t="s">
        <v>410</v>
      </c>
      <c r="E1373" t="s">
        <v>410</v>
      </c>
    </row>
    <row r="1374" spans="1:5" x14ac:dyDescent="0.3">
      <c r="A1374" s="6" t="s">
        <v>4275</v>
      </c>
      <c r="B1374">
        <v>1</v>
      </c>
      <c r="C1374" t="s">
        <v>325</v>
      </c>
      <c r="D1374" t="s">
        <v>411</v>
      </c>
      <c r="E1374" t="s">
        <v>411</v>
      </c>
    </row>
    <row r="1375" spans="1:5" x14ac:dyDescent="0.3">
      <c r="A1375" s="6" t="s">
        <v>4276</v>
      </c>
      <c r="B1375">
        <v>1</v>
      </c>
      <c r="C1375" t="s">
        <v>325</v>
      </c>
      <c r="D1375" t="s">
        <v>412</v>
      </c>
      <c r="E1375" t="s">
        <v>412</v>
      </c>
    </row>
    <row r="1376" spans="1:5" x14ac:dyDescent="0.3">
      <c r="A1376" s="6" t="s">
        <v>4277</v>
      </c>
      <c r="B1376">
        <v>1</v>
      </c>
      <c r="C1376" t="s">
        <v>325</v>
      </c>
      <c r="D1376" t="s">
        <v>412</v>
      </c>
      <c r="E1376" t="s">
        <v>412</v>
      </c>
    </row>
    <row r="1377" spans="1:5" x14ac:dyDescent="0.3">
      <c r="A1377" s="6" t="s">
        <v>4278</v>
      </c>
      <c r="B1377">
        <v>1</v>
      </c>
      <c r="C1377" t="s">
        <v>325</v>
      </c>
      <c r="D1377" t="s">
        <v>413</v>
      </c>
      <c r="E1377" t="s">
        <v>413</v>
      </c>
    </row>
    <row r="1378" spans="1:5" x14ac:dyDescent="0.3">
      <c r="A1378" s="6" t="s">
        <v>4279</v>
      </c>
      <c r="B1378">
        <v>1</v>
      </c>
      <c r="C1378" t="s">
        <v>325</v>
      </c>
      <c r="D1378" t="s">
        <v>414</v>
      </c>
      <c r="E1378" t="s">
        <v>414</v>
      </c>
    </row>
    <row r="1379" spans="1:5" x14ac:dyDescent="0.3">
      <c r="A1379" s="6" t="s">
        <v>4280</v>
      </c>
      <c r="B1379">
        <v>1</v>
      </c>
      <c r="C1379" t="s">
        <v>325</v>
      </c>
      <c r="D1379" t="s">
        <v>415</v>
      </c>
      <c r="E1379" t="s">
        <v>415</v>
      </c>
    </row>
    <row r="1380" spans="1:5" x14ac:dyDescent="0.3">
      <c r="A1380" s="6" t="s">
        <v>4281</v>
      </c>
      <c r="B1380">
        <v>1</v>
      </c>
      <c r="C1380" t="s">
        <v>325</v>
      </c>
      <c r="D1380" t="s">
        <v>415</v>
      </c>
      <c r="E1380" t="s">
        <v>415</v>
      </c>
    </row>
    <row r="1381" spans="1:5" x14ac:dyDescent="0.3">
      <c r="A1381" s="6" t="s">
        <v>4282</v>
      </c>
      <c r="B1381">
        <v>1</v>
      </c>
      <c r="C1381" t="s">
        <v>325</v>
      </c>
      <c r="D1381" t="s">
        <v>415</v>
      </c>
      <c r="E1381" t="s">
        <v>415</v>
      </c>
    </row>
    <row r="1382" spans="1:5" x14ac:dyDescent="0.3">
      <c r="A1382" s="6" t="s">
        <v>4283</v>
      </c>
      <c r="B1382">
        <v>1</v>
      </c>
      <c r="C1382" t="s">
        <v>325</v>
      </c>
      <c r="D1382" t="s">
        <v>415</v>
      </c>
      <c r="E1382" t="s">
        <v>415</v>
      </c>
    </row>
    <row r="1383" spans="1:5" x14ac:dyDescent="0.3">
      <c r="A1383" s="6" t="s">
        <v>4284</v>
      </c>
      <c r="B1383">
        <v>1</v>
      </c>
      <c r="C1383" t="s">
        <v>325</v>
      </c>
      <c r="D1383" t="s">
        <v>415</v>
      </c>
      <c r="E1383" t="s">
        <v>415</v>
      </c>
    </row>
    <row r="1384" spans="1:5" x14ac:dyDescent="0.3">
      <c r="A1384" s="6" t="s">
        <v>4285</v>
      </c>
      <c r="B1384">
        <v>1</v>
      </c>
      <c r="C1384" t="s">
        <v>325</v>
      </c>
      <c r="D1384" t="s">
        <v>415</v>
      </c>
      <c r="E1384" t="s">
        <v>415</v>
      </c>
    </row>
    <row r="1385" spans="1:5" x14ac:dyDescent="0.3">
      <c r="A1385" s="6" t="s">
        <v>4286</v>
      </c>
      <c r="B1385">
        <v>1</v>
      </c>
      <c r="C1385" t="s">
        <v>325</v>
      </c>
      <c r="D1385" t="s">
        <v>415</v>
      </c>
      <c r="E1385" t="s">
        <v>415</v>
      </c>
    </row>
    <row r="1386" spans="1:5" x14ac:dyDescent="0.3">
      <c r="A1386" s="6" t="s">
        <v>4287</v>
      </c>
      <c r="B1386">
        <v>1</v>
      </c>
      <c r="C1386" t="s">
        <v>325</v>
      </c>
      <c r="D1386" t="s">
        <v>415</v>
      </c>
      <c r="E1386" t="s">
        <v>415</v>
      </c>
    </row>
    <row r="1387" spans="1:5" x14ac:dyDescent="0.3">
      <c r="A1387" s="6" t="s">
        <v>4288</v>
      </c>
      <c r="B1387">
        <v>1</v>
      </c>
      <c r="C1387" t="s">
        <v>325</v>
      </c>
      <c r="D1387" t="s">
        <v>416</v>
      </c>
      <c r="E1387" t="s">
        <v>416</v>
      </c>
    </row>
    <row r="1388" spans="1:5" x14ac:dyDescent="0.3">
      <c r="A1388" s="6" t="s">
        <v>4289</v>
      </c>
      <c r="B1388">
        <v>1</v>
      </c>
      <c r="C1388" t="s">
        <v>325</v>
      </c>
      <c r="D1388" t="s">
        <v>416</v>
      </c>
      <c r="E1388" t="s">
        <v>416</v>
      </c>
    </row>
    <row r="1389" spans="1:5" x14ac:dyDescent="0.3">
      <c r="A1389" s="6" t="s">
        <v>4290</v>
      </c>
      <c r="B1389">
        <v>1</v>
      </c>
      <c r="C1389" t="s">
        <v>325</v>
      </c>
      <c r="D1389" t="s">
        <v>416</v>
      </c>
      <c r="E1389" t="s">
        <v>416</v>
      </c>
    </row>
    <row r="1390" spans="1:5" x14ac:dyDescent="0.3">
      <c r="A1390" s="6" t="s">
        <v>4291</v>
      </c>
      <c r="B1390">
        <v>1</v>
      </c>
      <c r="C1390" t="s">
        <v>325</v>
      </c>
      <c r="D1390" t="s">
        <v>417</v>
      </c>
      <c r="E1390" t="s">
        <v>417</v>
      </c>
    </row>
    <row r="1391" spans="1:5" x14ac:dyDescent="0.3">
      <c r="A1391" s="6" t="s">
        <v>4292</v>
      </c>
      <c r="B1391">
        <v>1</v>
      </c>
      <c r="C1391" t="s">
        <v>325</v>
      </c>
      <c r="D1391" t="s">
        <v>417</v>
      </c>
      <c r="E1391" t="s">
        <v>417</v>
      </c>
    </row>
    <row r="1392" spans="1:5" x14ac:dyDescent="0.3">
      <c r="A1392" s="6" t="s">
        <v>4293</v>
      </c>
      <c r="B1392">
        <v>1</v>
      </c>
      <c r="C1392" t="s">
        <v>325</v>
      </c>
      <c r="D1392" t="s">
        <v>418</v>
      </c>
      <c r="E1392" t="s">
        <v>418</v>
      </c>
    </row>
    <row r="1393" spans="1:5" x14ac:dyDescent="0.3">
      <c r="A1393" s="6" t="s">
        <v>4294</v>
      </c>
      <c r="B1393">
        <v>1</v>
      </c>
      <c r="C1393" t="s">
        <v>325</v>
      </c>
      <c r="D1393" t="s">
        <v>419</v>
      </c>
      <c r="E1393" t="s">
        <v>419</v>
      </c>
    </row>
    <row r="1394" spans="1:5" x14ac:dyDescent="0.3">
      <c r="A1394" s="6" t="s">
        <v>4295</v>
      </c>
      <c r="B1394">
        <v>1</v>
      </c>
      <c r="C1394" t="s">
        <v>325</v>
      </c>
      <c r="D1394" t="s">
        <v>420</v>
      </c>
      <c r="E1394" t="s">
        <v>420</v>
      </c>
    </row>
    <row r="1395" spans="1:5" x14ac:dyDescent="0.3">
      <c r="A1395" s="6" t="s">
        <v>4296</v>
      </c>
      <c r="B1395">
        <v>1</v>
      </c>
      <c r="C1395" t="s">
        <v>325</v>
      </c>
      <c r="D1395" t="s">
        <v>420</v>
      </c>
      <c r="E1395" t="s">
        <v>420</v>
      </c>
    </row>
    <row r="1396" spans="1:5" x14ac:dyDescent="0.3">
      <c r="A1396" s="6" t="s">
        <v>4297</v>
      </c>
      <c r="B1396">
        <v>1</v>
      </c>
      <c r="C1396" t="s">
        <v>325</v>
      </c>
      <c r="D1396" t="s">
        <v>420</v>
      </c>
      <c r="E1396" t="s">
        <v>420</v>
      </c>
    </row>
    <row r="1397" spans="1:5" x14ac:dyDescent="0.3">
      <c r="A1397" s="6" t="s">
        <v>4298</v>
      </c>
      <c r="B1397">
        <v>1</v>
      </c>
      <c r="C1397" t="s">
        <v>325</v>
      </c>
      <c r="D1397" t="s">
        <v>421</v>
      </c>
      <c r="E1397" t="s">
        <v>421</v>
      </c>
    </row>
    <row r="1398" spans="1:5" x14ac:dyDescent="0.3">
      <c r="A1398" s="6" t="s">
        <v>4299</v>
      </c>
      <c r="B1398">
        <v>1</v>
      </c>
      <c r="C1398" t="s">
        <v>325</v>
      </c>
      <c r="D1398" t="s">
        <v>422</v>
      </c>
      <c r="E1398" t="s">
        <v>422</v>
      </c>
    </row>
    <row r="1399" spans="1:5" x14ac:dyDescent="0.3">
      <c r="A1399" s="6" t="s">
        <v>4300</v>
      </c>
      <c r="B1399">
        <v>1</v>
      </c>
      <c r="C1399" t="s">
        <v>325</v>
      </c>
      <c r="D1399" t="s">
        <v>422</v>
      </c>
      <c r="E1399" t="s">
        <v>422</v>
      </c>
    </row>
    <row r="1400" spans="1:5" x14ac:dyDescent="0.3">
      <c r="A1400" s="6" t="s">
        <v>4301</v>
      </c>
      <c r="B1400">
        <v>1</v>
      </c>
      <c r="C1400" t="s">
        <v>325</v>
      </c>
      <c r="D1400" t="s">
        <v>423</v>
      </c>
      <c r="E1400" t="s">
        <v>423</v>
      </c>
    </row>
    <row r="1401" spans="1:5" x14ac:dyDescent="0.3">
      <c r="A1401" s="6" t="s">
        <v>4302</v>
      </c>
      <c r="B1401">
        <v>1</v>
      </c>
      <c r="C1401" t="s">
        <v>325</v>
      </c>
      <c r="D1401" t="s">
        <v>424</v>
      </c>
      <c r="E1401" t="s">
        <v>424</v>
      </c>
    </row>
    <row r="1402" spans="1:5" x14ac:dyDescent="0.3">
      <c r="A1402" s="6" t="s">
        <v>4303</v>
      </c>
      <c r="B1402">
        <v>1</v>
      </c>
      <c r="C1402" t="s">
        <v>325</v>
      </c>
      <c r="D1402" t="s">
        <v>424</v>
      </c>
      <c r="E1402" t="s">
        <v>424</v>
      </c>
    </row>
    <row r="1403" spans="1:5" x14ac:dyDescent="0.3">
      <c r="A1403" s="6" t="s">
        <v>4304</v>
      </c>
      <c r="B1403">
        <v>1</v>
      </c>
      <c r="C1403" t="s">
        <v>325</v>
      </c>
      <c r="D1403" t="s">
        <v>425</v>
      </c>
      <c r="E1403" t="s">
        <v>425</v>
      </c>
    </row>
    <row r="1404" spans="1:5" x14ac:dyDescent="0.3">
      <c r="A1404" s="6" t="s">
        <v>4305</v>
      </c>
      <c r="B1404">
        <v>1</v>
      </c>
      <c r="C1404" t="s">
        <v>325</v>
      </c>
      <c r="D1404" t="s">
        <v>425</v>
      </c>
      <c r="E1404" t="s">
        <v>425</v>
      </c>
    </row>
    <row r="1405" spans="1:5" x14ac:dyDescent="0.3">
      <c r="A1405" s="6" t="s">
        <v>4306</v>
      </c>
      <c r="B1405">
        <v>1</v>
      </c>
      <c r="C1405" t="s">
        <v>325</v>
      </c>
      <c r="D1405" t="s">
        <v>426</v>
      </c>
      <c r="E1405" t="s">
        <v>426</v>
      </c>
    </row>
    <row r="1406" spans="1:5" x14ac:dyDescent="0.3">
      <c r="A1406" s="6" t="s">
        <v>4307</v>
      </c>
      <c r="B1406">
        <v>1</v>
      </c>
      <c r="C1406" t="s">
        <v>325</v>
      </c>
      <c r="D1406" t="s">
        <v>426</v>
      </c>
      <c r="E1406" t="s">
        <v>426</v>
      </c>
    </row>
    <row r="1407" spans="1:5" x14ac:dyDescent="0.3">
      <c r="A1407" s="6" t="s">
        <v>4308</v>
      </c>
      <c r="B1407">
        <v>1</v>
      </c>
      <c r="C1407" t="s">
        <v>325</v>
      </c>
      <c r="D1407" t="s">
        <v>427</v>
      </c>
      <c r="E1407" t="s">
        <v>427</v>
      </c>
    </row>
    <row r="1408" spans="1:5" x14ac:dyDescent="0.3">
      <c r="A1408" s="6" t="s">
        <v>4309</v>
      </c>
      <c r="B1408">
        <v>1</v>
      </c>
      <c r="C1408" t="s">
        <v>325</v>
      </c>
      <c r="D1408" t="s">
        <v>428</v>
      </c>
      <c r="E1408" t="s">
        <v>428</v>
      </c>
    </row>
    <row r="1409" spans="1:5" x14ac:dyDescent="0.3">
      <c r="A1409" s="6" t="s">
        <v>4310</v>
      </c>
      <c r="B1409">
        <v>1</v>
      </c>
      <c r="C1409" t="s">
        <v>325</v>
      </c>
      <c r="D1409" t="s">
        <v>428</v>
      </c>
      <c r="E1409" t="s">
        <v>428</v>
      </c>
    </row>
    <row r="1410" spans="1:5" x14ac:dyDescent="0.3">
      <c r="A1410" s="6" t="s">
        <v>4311</v>
      </c>
      <c r="B1410">
        <v>1</v>
      </c>
      <c r="C1410" t="s">
        <v>325</v>
      </c>
      <c r="D1410" t="s">
        <v>428</v>
      </c>
      <c r="E1410" t="s">
        <v>428</v>
      </c>
    </row>
    <row r="1411" spans="1:5" x14ac:dyDescent="0.3">
      <c r="A1411" s="6" t="s">
        <v>4312</v>
      </c>
      <c r="B1411">
        <v>1</v>
      </c>
      <c r="C1411" t="s">
        <v>325</v>
      </c>
      <c r="D1411" t="s">
        <v>428</v>
      </c>
      <c r="E1411" t="s">
        <v>428</v>
      </c>
    </row>
    <row r="1412" spans="1:5" x14ac:dyDescent="0.3">
      <c r="A1412" s="6" t="s">
        <v>4313</v>
      </c>
      <c r="B1412">
        <v>1</v>
      </c>
      <c r="C1412" t="s">
        <v>325</v>
      </c>
      <c r="D1412" t="s">
        <v>428</v>
      </c>
      <c r="E1412" t="s">
        <v>428</v>
      </c>
    </row>
    <row r="1413" spans="1:5" x14ac:dyDescent="0.3">
      <c r="A1413" s="6" t="s">
        <v>4314</v>
      </c>
      <c r="B1413">
        <v>1</v>
      </c>
      <c r="C1413" t="s">
        <v>325</v>
      </c>
      <c r="D1413" t="s">
        <v>428</v>
      </c>
      <c r="E1413" t="s">
        <v>428</v>
      </c>
    </row>
    <row r="1414" spans="1:5" x14ac:dyDescent="0.3">
      <c r="A1414" s="6" t="s">
        <v>4315</v>
      </c>
      <c r="B1414">
        <v>1</v>
      </c>
      <c r="C1414" t="s">
        <v>325</v>
      </c>
      <c r="D1414" t="s">
        <v>428</v>
      </c>
      <c r="E1414" t="s">
        <v>428</v>
      </c>
    </row>
    <row r="1415" spans="1:5" x14ac:dyDescent="0.3">
      <c r="A1415" s="6" t="s">
        <v>4316</v>
      </c>
      <c r="B1415">
        <v>1</v>
      </c>
      <c r="C1415" t="s">
        <v>325</v>
      </c>
      <c r="D1415" t="s">
        <v>428</v>
      </c>
      <c r="E1415" t="s">
        <v>428</v>
      </c>
    </row>
    <row r="1416" spans="1:5" x14ac:dyDescent="0.3">
      <c r="A1416" s="6" t="s">
        <v>4317</v>
      </c>
      <c r="B1416">
        <v>1</v>
      </c>
      <c r="C1416" t="s">
        <v>325</v>
      </c>
      <c r="D1416" t="s">
        <v>429</v>
      </c>
      <c r="E1416" t="s">
        <v>429</v>
      </c>
    </row>
    <row r="1417" spans="1:5" x14ac:dyDescent="0.3">
      <c r="A1417" s="6" t="s">
        <v>4318</v>
      </c>
      <c r="B1417">
        <v>1</v>
      </c>
      <c r="C1417" t="s">
        <v>325</v>
      </c>
      <c r="D1417" t="s">
        <v>430</v>
      </c>
      <c r="E1417" t="s">
        <v>430</v>
      </c>
    </row>
    <row r="1418" spans="1:5" x14ac:dyDescent="0.3">
      <c r="A1418" s="6" t="s">
        <v>4319</v>
      </c>
      <c r="B1418">
        <v>1</v>
      </c>
      <c r="C1418" t="s">
        <v>325</v>
      </c>
      <c r="D1418" t="s">
        <v>430</v>
      </c>
      <c r="E1418" t="s">
        <v>430</v>
      </c>
    </row>
    <row r="1419" spans="1:5" x14ac:dyDescent="0.3">
      <c r="A1419" s="6" t="s">
        <v>4320</v>
      </c>
      <c r="B1419">
        <v>1</v>
      </c>
      <c r="C1419" t="s">
        <v>325</v>
      </c>
      <c r="D1419" t="s">
        <v>430</v>
      </c>
      <c r="E1419" t="s">
        <v>430</v>
      </c>
    </row>
    <row r="1420" spans="1:5" x14ac:dyDescent="0.3">
      <c r="A1420" s="6" t="s">
        <v>4321</v>
      </c>
      <c r="B1420">
        <v>1</v>
      </c>
      <c r="C1420" t="s">
        <v>325</v>
      </c>
      <c r="D1420" t="s">
        <v>430</v>
      </c>
      <c r="E1420" t="s">
        <v>430</v>
      </c>
    </row>
    <row r="1421" spans="1:5" x14ac:dyDescent="0.3">
      <c r="A1421" s="6" t="s">
        <v>4322</v>
      </c>
      <c r="B1421">
        <v>1</v>
      </c>
      <c r="C1421" t="s">
        <v>325</v>
      </c>
      <c r="D1421" t="s">
        <v>431</v>
      </c>
      <c r="E1421" t="s">
        <v>431</v>
      </c>
    </row>
    <row r="1422" spans="1:5" x14ac:dyDescent="0.3">
      <c r="A1422" s="6" t="s">
        <v>4323</v>
      </c>
      <c r="B1422">
        <v>1</v>
      </c>
      <c r="C1422" t="s">
        <v>325</v>
      </c>
      <c r="D1422" t="s">
        <v>432</v>
      </c>
      <c r="E1422" t="s">
        <v>432</v>
      </c>
    </row>
    <row r="1423" spans="1:5" x14ac:dyDescent="0.3">
      <c r="A1423" s="6" t="s">
        <v>4324</v>
      </c>
      <c r="B1423">
        <v>1</v>
      </c>
      <c r="C1423" t="s">
        <v>325</v>
      </c>
      <c r="D1423" t="s">
        <v>433</v>
      </c>
      <c r="E1423" t="s">
        <v>433</v>
      </c>
    </row>
    <row r="1424" spans="1:5" x14ac:dyDescent="0.3">
      <c r="A1424" s="6" t="s">
        <v>4325</v>
      </c>
      <c r="B1424">
        <v>1</v>
      </c>
      <c r="C1424" t="s">
        <v>325</v>
      </c>
      <c r="D1424" t="s">
        <v>433</v>
      </c>
      <c r="E1424" t="s">
        <v>433</v>
      </c>
    </row>
    <row r="1425" spans="1:5" x14ac:dyDescent="0.3">
      <c r="A1425" s="6" t="s">
        <v>4326</v>
      </c>
      <c r="B1425">
        <v>1</v>
      </c>
      <c r="C1425" t="s">
        <v>325</v>
      </c>
      <c r="D1425" t="s">
        <v>434</v>
      </c>
      <c r="E1425" t="s">
        <v>434</v>
      </c>
    </row>
    <row r="1426" spans="1:5" x14ac:dyDescent="0.3">
      <c r="A1426" s="6" t="s">
        <v>4327</v>
      </c>
      <c r="B1426">
        <v>1</v>
      </c>
      <c r="C1426" t="s">
        <v>325</v>
      </c>
      <c r="D1426" t="s">
        <v>434</v>
      </c>
      <c r="E1426" t="s">
        <v>434</v>
      </c>
    </row>
    <row r="1427" spans="1:5" x14ac:dyDescent="0.3">
      <c r="A1427" s="6" t="s">
        <v>4328</v>
      </c>
      <c r="B1427">
        <v>1</v>
      </c>
      <c r="C1427" t="s">
        <v>325</v>
      </c>
      <c r="D1427" t="s">
        <v>434</v>
      </c>
      <c r="E1427" t="s">
        <v>434</v>
      </c>
    </row>
    <row r="1428" spans="1:5" x14ac:dyDescent="0.3">
      <c r="A1428" s="6" t="s">
        <v>4329</v>
      </c>
      <c r="B1428">
        <v>1</v>
      </c>
      <c r="C1428" t="s">
        <v>325</v>
      </c>
      <c r="D1428" t="s">
        <v>434</v>
      </c>
      <c r="E1428" t="s">
        <v>434</v>
      </c>
    </row>
    <row r="1429" spans="1:5" x14ac:dyDescent="0.3">
      <c r="A1429" s="6" t="s">
        <v>4330</v>
      </c>
      <c r="B1429">
        <v>1</v>
      </c>
      <c r="C1429" t="s">
        <v>325</v>
      </c>
      <c r="D1429" t="s">
        <v>435</v>
      </c>
      <c r="E1429" t="s">
        <v>435</v>
      </c>
    </row>
    <row r="1430" spans="1:5" x14ac:dyDescent="0.3">
      <c r="A1430" s="6" t="s">
        <v>4331</v>
      </c>
      <c r="B1430">
        <v>1</v>
      </c>
      <c r="C1430" t="s">
        <v>325</v>
      </c>
      <c r="D1430" t="s">
        <v>435</v>
      </c>
      <c r="E1430" t="s">
        <v>435</v>
      </c>
    </row>
    <row r="1431" spans="1:5" x14ac:dyDescent="0.3">
      <c r="A1431" s="6" t="s">
        <v>4332</v>
      </c>
      <c r="B1431">
        <v>1</v>
      </c>
      <c r="C1431" t="s">
        <v>325</v>
      </c>
      <c r="D1431" t="s">
        <v>435</v>
      </c>
      <c r="E1431" t="s">
        <v>435</v>
      </c>
    </row>
    <row r="1432" spans="1:5" x14ac:dyDescent="0.3">
      <c r="A1432" s="6" t="s">
        <v>4333</v>
      </c>
      <c r="B1432">
        <v>1</v>
      </c>
      <c r="C1432" t="s">
        <v>325</v>
      </c>
      <c r="D1432" t="s">
        <v>436</v>
      </c>
      <c r="E1432" t="s">
        <v>436</v>
      </c>
    </row>
    <row r="1433" spans="1:5" x14ac:dyDescent="0.3">
      <c r="A1433" s="6" t="s">
        <v>4334</v>
      </c>
      <c r="B1433">
        <v>1</v>
      </c>
      <c r="C1433" t="s">
        <v>325</v>
      </c>
      <c r="D1433" t="s">
        <v>436</v>
      </c>
      <c r="E1433" t="s">
        <v>436</v>
      </c>
    </row>
    <row r="1434" spans="1:5" x14ac:dyDescent="0.3">
      <c r="A1434" s="6" t="s">
        <v>4335</v>
      </c>
      <c r="B1434">
        <v>1</v>
      </c>
      <c r="C1434" t="s">
        <v>325</v>
      </c>
      <c r="D1434" t="s">
        <v>436</v>
      </c>
      <c r="E1434" t="s">
        <v>436</v>
      </c>
    </row>
    <row r="1435" spans="1:5" x14ac:dyDescent="0.3">
      <c r="A1435" s="6" t="s">
        <v>4336</v>
      </c>
      <c r="B1435">
        <v>1</v>
      </c>
      <c r="C1435" t="s">
        <v>325</v>
      </c>
      <c r="D1435" t="s">
        <v>436</v>
      </c>
      <c r="E1435" t="s">
        <v>436</v>
      </c>
    </row>
    <row r="1436" spans="1:5" x14ac:dyDescent="0.3">
      <c r="A1436" s="6" t="s">
        <v>4337</v>
      </c>
      <c r="B1436">
        <v>1</v>
      </c>
      <c r="C1436" t="s">
        <v>325</v>
      </c>
      <c r="D1436" t="s">
        <v>436</v>
      </c>
      <c r="E1436" t="s">
        <v>436</v>
      </c>
    </row>
    <row r="1437" spans="1:5" x14ac:dyDescent="0.3">
      <c r="A1437" s="6" t="s">
        <v>4338</v>
      </c>
      <c r="B1437">
        <v>1</v>
      </c>
      <c r="C1437" t="s">
        <v>325</v>
      </c>
      <c r="D1437" t="s">
        <v>437</v>
      </c>
      <c r="E1437" t="s">
        <v>437</v>
      </c>
    </row>
    <row r="1438" spans="1:5" x14ac:dyDescent="0.3">
      <c r="A1438" s="6" t="s">
        <v>4339</v>
      </c>
      <c r="B1438">
        <v>1</v>
      </c>
      <c r="C1438" t="s">
        <v>325</v>
      </c>
      <c r="D1438" t="s">
        <v>438</v>
      </c>
      <c r="E1438" t="s">
        <v>438</v>
      </c>
    </row>
    <row r="1439" spans="1:5" x14ac:dyDescent="0.3">
      <c r="A1439" s="6" t="s">
        <v>4340</v>
      </c>
      <c r="B1439">
        <v>1</v>
      </c>
      <c r="C1439" t="s">
        <v>325</v>
      </c>
      <c r="D1439" t="s">
        <v>438</v>
      </c>
      <c r="E1439" t="s">
        <v>438</v>
      </c>
    </row>
    <row r="1440" spans="1:5" x14ac:dyDescent="0.3">
      <c r="A1440" s="6" t="s">
        <v>4341</v>
      </c>
      <c r="B1440">
        <v>1</v>
      </c>
      <c r="C1440" t="s">
        <v>325</v>
      </c>
      <c r="D1440" t="s">
        <v>439</v>
      </c>
      <c r="E1440" t="s">
        <v>439</v>
      </c>
    </row>
    <row r="1441" spans="1:5" x14ac:dyDescent="0.3">
      <c r="A1441" s="6" t="s">
        <v>4342</v>
      </c>
      <c r="B1441">
        <v>1</v>
      </c>
      <c r="C1441" t="s">
        <v>325</v>
      </c>
      <c r="D1441" t="s">
        <v>440</v>
      </c>
      <c r="E1441" t="s">
        <v>440</v>
      </c>
    </row>
    <row r="1442" spans="1:5" x14ac:dyDescent="0.3">
      <c r="A1442" s="6" t="s">
        <v>4343</v>
      </c>
      <c r="B1442">
        <v>1</v>
      </c>
      <c r="C1442" t="s">
        <v>325</v>
      </c>
      <c r="D1442" t="s">
        <v>441</v>
      </c>
      <c r="E1442" t="s">
        <v>441</v>
      </c>
    </row>
    <row r="1443" spans="1:5" x14ac:dyDescent="0.3">
      <c r="A1443" s="6" t="s">
        <v>4344</v>
      </c>
      <c r="B1443">
        <v>1</v>
      </c>
      <c r="C1443" t="s">
        <v>325</v>
      </c>
      <c r="D1443" t="s">
        <v>442</v>
      </c>
      <c r="E1443" t="s">
        <v>442</v>
      </c>
    </row>
    <row r="1444" spans="1:5" x14ac:dyDescent="0.3">
      <c r="A1444" s="6" t="s">
        <v>4345</v>
      </c>
      <c r="B1444">
        <v>1</v>
      </c>
      <c r="C1444" t="s">
        <v>325</v>
      </c>
      <c r="D1444" t="s">
        <v>442</v>
      </c>
      <c r="E1444" t="s">
        <v>442</v>
      </c>
    </row>
    <row r="1445" spans="1:5" x14ac:dyDescent="0.3">
      <c r="A1445" s="6" t="s">
        <v>4346</v>
      </c>
      <c r="B1445">
        <v>1</v>
      </c>
      <c r="C1445" t="s">
        <v>325</v>
      </c>
      <c r="D1445" t="s">
        <v>443</v>
      </c>
      <c r="E1445" t="s">
        <v>443</v>
      </c>
    </row>
    <row r="1446" spans="1:5" x14ac:dyDescent="0.3">
      <c r="A1446" s="6" t="s">
        <v>4347</v>
      </c>
      <c r="B1446">
        <v>1</v>
      </c>
      <c r="C1446" t="s">
        <v>325</v>
      </c>
      <c r="D1446" t="s">
        <v>444</v>
      </c>
      <c r="E1446" t="s">
        <v>444</v>
      </c>
    </row>
    <row r="1447" spans="1:5" x14ac:dyDescent="0.3">
      <c r="A1447" s="6" t="s">
        <v>4348</v>
      </c>
      <c r="B1447">
        <v>1</v>
      </c>
      <c r="C1447" t="s">
        <v>325</v>
      </c>
      <c r="D1447" t="s">
        <v>445</v>
      </c>
      <c r="E1447" t="s">
        <v>445</v>
      </c>
    </row>
    <row r="1448" spans="1:5" x14ac:dyDescent="0.3">
      <c r="A1448" s="6" t="s">
        <v>4349</v>
      </c>
      <c r="B1448">
        <v>1</v>
      </c>
      <c r="C1448" t="s">
        <v>325</v>
      </c>
      <c r="D1448" t="s">
        <v>446</v>
      </c>
      <c r="E1448" t="s">
        <v>446</v>
      </c>
    </row>
    <row r="1449" spans="1:5" x14ac:dyDescent="0.3">
      <c r="A1449" s="6" t="s">
        <v>4350</v>
      </c>
      <c r="B1449">
        <v>1</v>
      </c>
      <c r="C1449" t="s">
        <v>325</v>
      </c>
      <c r="D1449" t="s">
        <v>446</v>
      </c>
      <c r="E1449" t="s">
        <v>446</v>
      </c>
    </row>
    <row r="1450" spans="1:5" x14ac:dyDescent="0.3">
      <c r="A1450" s="6" t="s">
        <v>4351</v>
      </c>
      <c r="B1450">
        <v>1</v>
      </c>
      <c r="C1450" t="s">
        <v>325</v>
      </c>
      <c r="D1450" t="s">
        <v>446</v>
      </c>
      <c r="E1450" t="s">
        <v>446</v>
      </c>
    </row>
    <row r="1451" spans="1:5" x14ac:dyDescent="0.3">
      <c r="A1451" s="6" t="s">
        <v>4352</v>
      </c>
      <c r="B1451">
        <v>1</v>
      </c>
      <c r="C1451" t="s">
        <v>325</v>
      </c>
      <c r="D1451" t="s">
        <v>446</v>
      </c>
      <c r="E1451" t="s">
        <v>446</v>
      </c>
    </row>
    <row r="1452" spans="1:5" x14ac:dyDescent="0.3">
      <c r="A1452" s="6" t="s">
        <v>4353</v>
      </c>
      <c r="B1452">
        <v>1</v>
      </c>
      <c r="C1452" t="s">
        <v>325</v>
      </c>
      <c r="D1452" t="s">
        <v>446</v>
      </c>
      <c r="E1452" t="s">
        <v>446</v>
      </c>
    </row>
    <row r="1453" spans="1:5" x14ac:dyDescent="0.3">
      <c r="A1453" s="6" t="s">
        <v>4354</v>
      </c>
      <c r="B1453">
        <v>1</v>
      </c>
      <c r="C1453" t="s">
        <v>325</v>
      </c>
      <c r="D1453" t="s">
        <v>446</v>
      </c>
      <c r="E1453" t="s">
        <v>446</v>
      </c>
    </row>
    <row r="1454" spans="1:5" x14ac:dyDescent="0.3">
      <c r="A1454" s="6" t="s">
        <v>4355</v>
      </c>
      <c r="B1454">
        <v>1</v>
      </c>
      <c r="C1454" t="s">
        <v>325</v>
      </c>
      <c r="D1454" t="s">
        <v>447</v>
      </c>
      <c r="E1454" t="s">
        <v>447</v>
      </c>
    </row>
    <row r="1455" spans="1:5" x14ac:dyDescent="0.3">
      <c r="A1455" s="6" t="s">
        <v>4356</v>
      </c>
      <c r="B1455">
        <v>1</v>
      </c>
      <c r="C1455" t="s">
        <v>325</v>
      </c>
      <c r="D1455" t="s">
        <v>448</v>
      </c>
      <c r="E1455" t="s">
        <v>448</v>
      </c>
    </row>
    <row r="1456" spans="1:5" x14ac:dyDescent="0.3">
      <c r="A1456" s="6" t="s">
        <v>4357</v>
      </c>
      <c r="B1456">
        <v>1</v>
      </c>
      <c r="C1456" t="s">
        <v>325</v>
      </c>
      <c r="D1456" t="s">
        <v>449</v>
      </c>
      <c r="E1456" t="s">
        <v>449</v>
      </c>
    </row>
    <row r="1457" spans="1:5" x14ac:dyDescent="0.3">
      <c r="A1457" s="6" t="s">
        <v>4358</v>
      </c>
      <c r="B1457">
        <v>1</v>
      </c>
      <c r="C1457" t="s">
        <v>325</v>
      </c>
      <c r="D1457" t="s">
        <v>450</v>
      </c>
      <c r="E1457" t="s">
        <v>450</v>
      </c>
    </row>
    <row r="1458" spans="1:5" x14ac:dyDescent="0.3">
      <c r="A1458" s="6" t="s">
        <v>4359</v>
      </c>
      <c r="B1458">
        <v>1</v>
      </c>
      <c r="C1458" t="s">
        <v>325</v>
      </c>
      <c r="D1458" t="s">
        <v>450</v>
      </c>
      <c r="E1458" t="s">
        <v>450</v>
      </c>
    </row>
    <row r="1459" spans="1:5" x14ac:dyDescent="0.3">
      <c r="A1459" s="6" t="s">
        <v>4360</v>
      </c>
      <c r="B1459">
        <v>1</v>
      </c>
      <c r="C1459" t="s">
        <v>325</v>
      </c>
      <c r="D1459" t="s">
        <v>450</v>
      </c>
      <c r="E1459" t="s">
        <v>450</v>
      </c>
    </row>
    <row r="1460" spans="1:5" x14ac:dyDescent="0.3">
      <c r="A1460" s="6" t="s">
        <v>4361</v>
      </c>
      <c r="B1460">
        <v>1</v>
      </c>
      <c r="C1460" t="s">
        <v>325</v>
      </c>
      <c r="D1460" t="s">
        <v>450</v>
      </c>
      <c r="E1460" t="s">
        <v>450</v>
      </c>
    </row>
    <row r="1461" spans="1:5" x14ac:dyDescent="0.3">
      <c r="A1461" s="6" t="s">
        <v>4362</v>
      </c>
      <c r="B1461">
        <v>1</v>
      </c>
      <c r="C1461" t="s">
        <v>325</v>
      </c>
      <c r="D1461" t="s">
        <v>451</v>
      </c>
      <c r="E1461" t="s">
        <v>451</v>
      </c>
    </row>
    <row r="1462" spans="1:5" x14ac:dyDescent="0.3">
      <c r="A1462" s="6" t="s">
        <v>4363</v>
      </c>
      <c r="B1462">
        <v>1</v>
      </c>
      <c r="C1462" t="s">
        <v>325</v>
      </c>
      <c r="D1462" t="s">
        <v>452</v>
      </c>
      <c r="E1462" t="s">
        <v>452</v>
      </c>
    </row>
    <row r="1463" spans="1:5" x14ac:dyDescent="0.3">
      <c r="A1463" s="6" t="s">
        <v>4364</v>
      </c>
      <c r="B1463">
        <v>1</v>
      </c>
      <c r="C1463" t="s">
        <v>325</v>
      </c>
      <c r="D1463" t="s">
        <v>452</v>
      </c>
      <c r="E1463" t="s">
        <v>452</v>
      </c>
    </row>
    <row r="1464" spans="1:5" x14ac:dyDescent="0.3">
      <c r="A1464" s="6" t="s">
        <v>4365</v>
      </c>
      <c r="B1464">
        <v>1</v>
      </c>
      <c r="C1464" t="s">
        <v>325</v>
      </c>
      <c r="D1464" t="s">
        <v>452</v>
      </c>
      <c r="E1464" t="s">
        <v>452</v>
      </c>
    </row>
    <row r="1465" spans="1:5" x14ac:dyDescent="0.3">
      <c r="A1465" s="6" t="s">
        <v>4366</v>
      </c>
      <c r="B1465">
        <v>1</v>
      </c>
      <c r="C1465" t="s">
        <v>325</v>
      </c>
      <c r="D1465" t="s">
        <v>452</v>
      </c>
      <c r="E1465" t="s">
        <v>452</v>
      </c>
    </row>
    <row r="1466" spans="1:5" x14ac:dyDescent="0.3">
      <c r="A1466" s="6" t="s">
        <v>4367</v>
      </c>
      <c r="B1466">
        <v>1</v>
      </c>
      <c r="C1466" t="s">
        <v>325</v>
      </c>
      <c r="D1466" t="s">
        <v>452</v>
      </c>
      <c r="E1466" t="s">
        <v>452</v>
      </c>
    </row>
    <row r="1467" spans="1:5" x14ac:dyDescent="0.3">
      <c r="A1467" s="6" t="s">
        <v>4368</v>
      </c>
      <c r="B1467">
        <v>1</v>
      </c>
      <c r="C1467" t="s">
        <v>325</v>
      </c>
      <c r="D1467" t="s">
        <v>452</v>
      </c>
      <c r="E1467" t="s">
        <v>452</v>
      </c>
    </row>
    <row r="1468" spans="1:5" x14ac:dyDescent="0.3">
      <c r="A1468" s="6" t="s">
        <v>4369</v>
      </c>
      <c r="B1468">
        <v>1</v>
      </c>
      <c r="C1468" t="s">
        <v>325</v>
      </c>
      <c r="D1468" t="s">
        <v>452</v>
      </c>
      <c r="E1468" t="s">
        <v>452</v>
      </c>
    </row>
    <row r="1469" spans="1:5" x14ac:dyDescent="0.3">
      <c r="A1469" s="6" t="s">
        <v>4370</v>
      </c>
      <c r="B1469">
        <v>1</v>
      </c>
      <c r="C1469" t="s">
        <v>325</v>
      </c>
      <c r="D1469" t="s">
        <v>453</v>
      </c>
      <c r="E1469" t="s">
        <v>453</v>
      </c>
    </row>
    <row r="1470" spans="1:5" x14ac:dyDescent="0.3">
      <c r="A1470" s="6" t="s">
        <v>4371</v>
      </c>
      <c r="B1470">
        <v>1</v>
      </c>
      <c r="C1470" t="s">
        <v>325</v>
      </c>
      <c r="D1470" t="s">
        <v>453</v>
      </c>
      <c r="E1470" t="s">
        <v>453</v>
      </c>
    </row>
    <row r="1471" spans="1:5" x14ac:dyDescent="0.3">
      <c r="A1471" s="6" t="s">
        <v>4372</v>
      </c>
      <c r="B1471">
        <v>1</v>
      </c>
      <c r="C1471" t="s">
        <v>325</v>
      </c>
      <c r="D1471" t="s">
        <v>454</v>
      </c>
      <c r="E1471" t="s">
        <v>454</v>
      </c>
    </row>
    <row r="1472" spans="1:5" x14ac:dyDescent="0.3">
      <c r="A1472" s="6" t="s">
        <v>4373</v>
      </c>
      <c r="B1472">
        <v>1</v>
      </c>
      <c r="C1472" t="s">
        <v>325</v>
      </c>
      <c r="D1472" t="s">
        <v>455</v>
      </c>
      <c r="E1472" t="s">
        <v>455</v>
      </c>
    </row>
    <row r="1473" spans="1:5" x14ac:dyDescent="0.3">
      <c r="A1473" s="6" t="s">
        <v>4374</v>
      </c>
      <c r="B1473">
        <v>1</v>
      </c>
      <c r="C1473" t="s">
        <v>325</v>
      </c>
      <c r="D1473" t="s">
        <v>455</v>
      </c>
      <c r="E1473" t="s">
        <v>455</v>
      </c>
    </row>
    <row r="1474" spans="1:5" x14ac:dyDescent="0.3">
      <c r="A1474" s="6" t="s">
        <v>4375</v>
      </c>
      <c r="B1474">
        <v>1</v>
      </c>
      <c r="C1474" t="s">
        <v>325</v>
      </c>
      <c r="D1474" t="s">
        <v>455</v>
      </c>
      <c r="E1474" t="s">
        <v>455</v>
      </c>
    </row>
    <row r="1475" spans="1:5" x14ac:dyDescent="0.3">
      <c r="A1475" s="6" t="s">
        <v>4376</v>
      </c>
      <c r="B1475">
        <v>1</v>
      </c>
      <c r="C1475" t="s">
        <v>325</v>
      </c>
      <c r="D1475" t="s">
        <v>455</v>
      </c>
      <c r="E1475" t="s">
        <v>455</v>
      </c>
    </row>
    <row r="1476" spans="1:5" x14ac:dyDescent="0.3">
      <c r="A1476" s="6" t="s">
        <v>4377</v>
      </c>
      <c r="B1476">
        <v>1</v>
      </c>
      <c r="C1476" t="s">
        <v>325</v>
      </c>
      <c r="D1476" t="s">
        <v>456</v>
      </c>
      <c r="E1476" t="s">
        <v>456</v>
      </c>
    </row>
    <row r="1477" spans="1:5" x14ac:dyDescent="0.3">
      <c r="A1477" s="6" t="s">
        <v>4378</v>
      </c>
      <c r="B1477">
        <v>1</v>
      </c>
      <c r="C1477" t="s">
        <v>325</v>
      </c>
      <c r="D1477" t="s">
        <v>456</v>
      </c>
      <c r="E1477" t="s">
        <v>456</v>
      </c>
    </row>
    <row r="1478" spans="1:5" x14ac:dyDescent="0.3">
      <c r="A1478" s="6" t="s">
        <v>4379</v>
      </c>
      <c r="B1478">
        <v>1</v>
      </c>
      <c r="C1478" t="s">
        <v>325</v>
      </c>
      <c r="D1478" t="s">
        <v>457</v>
      </c>
      <c r="E1478" t="s">
        <v>457</v>
      </c>
    </row>
    <row r="1479" spans="1:5" x14ac:dyDescent="0.3">
      <c r="A1479" s="6" t="s">
        <v>4380</v>
      </c>
      <c r="B1479">
        <v>1</v>
      </c>
      <c r="C1479" t="s">
        <v>325</v>
      </c>
      <c r="D1479" t="s">
        <v>457</v>
      </c>
      <c r="E1479" t="s">
        <v>457</v>
      </c>
    </row>
    <row r="1480" spans="1:5" x14ac:dyDescent="0.3">
      <c r="A1480" s="6" t="s">
        <v>4381</v>
      </c>
      <c r="B1480">
        <v>1</v>
      </c>
      <c r="C1480" t="s">
        <v>325</v>
      </c>
      <c r="D1480" t="s">
        <v>457</v>
      </c>
      <c r="E1480" t="s">
        <v>457</v>
      </c>
    </row>
    <row r="1481" spans="1:5" x14ac:dyDescent="0.3">
      <c r="A1481" s="6" t="s">
        <v>4382</v>
      </c>
      <c r="B1481">
        <v>1</v>
      </c>
      <c r="C1481" t="s">
        <v>325</v>
      </c>
      <c r="D1481" t="s">
        <v>457</v>
      </c>
      <c r="E1481" t="s">
        <v>457</v>
      </c>
    </row>
    <row r="1482" spans="1:5" x14ac:dyDescent="0.3">
      <c r="A1482" s="6" t="s">
        <v>4383</v>
      </c>
      <c r="B1482">
        <v>1</v>
      </c>
      <c r="C1482" t="s">
        <v>325</v>
      </c>
      <c r="D1482" t="s">
        <v>457</v>
      </c>
      <c r="E1482" t="s">
        <v>457</v>
      </c>
    </row>
    <row r="1483" spans="1:5" x14ac:dyDescent="0.3">
      <c r="A1483" s="6" t="s">
        <v>4384</v>
      </c>
      <c r="B1483">
        <v>1</v>
      </c>
      <c r="C1483" t="s">
        <v>325</v>
      </c>
      <c r="D1483" t="s">
        <v>457</v>
      </c>
      <c r="E1483" t="s">
        <v>457</v>
      </c>
    </row>
    <row r="1484" spans="1:5" x14ac:dyDescent="0.3">
      <c r="A1484" s="6" t="s">
        <v>4385</v>
      </c>
      <c r="B1484">
        <v>1</v>
      </c>
      <c r="C1484" t="s">
        <v>325</v>
      </c>
      <c r="D1484" t="s">
        <v>457</v>
      </c>
      <c r="E1484" t="s">
        <v>457</v>
      </c>
    </row>
    <row r="1485" spans="1:5" x14ac:dyDescent="0.3">
      <c r="A1485" s="6" t="s">
        <v>4386</v>
      </c>
      <c r="B1485">
        <v>1</v>
      </c>
      <c r="C1485" t="s">
        <v>325</v>
      </c>
      <c r="D1485" t="s">
        <v>457</v>
      </c>
      <c r="E1485" t="s">
        <v>457</v>
      </c>
    </row>
    <row r="1486" spans="1:5" x14ac:dyDescent="0.3">
      <c r="A1486" s="6" t="s">
        <v>4387</v>
      </c>
      <c r="B1486">
        <v>1</v>
      </c>
      <c r="C1486" t="s">
        <v>325</v>
      </c>
      <c r="D1486" t="s">
        <v>457</v>
      </c>
      <c r="E1486" t="s">
        <v>457</v>
      </c>
    </row>
    <row r="1487" spans="1:5" x14ac:dyDescent="0.3">
      <c r="A1487" s="6" t="s">
        <v>4388</v>
      </c>
      <c r="B1487">
        <v>1</v>
      </c>
      <c r="C1487" t="s">
        <v>325</v>
      </c>
      <c r="D1487" t="s">
        <v>458</v>
      </c>
      <c r="E1487" t="s">
        <v>458</v>
      </c>
    </row>
    <row r="1488" spans="1:5" x14ac:dyDescent="0.3">
      <c r="A1488" s="6" t="s">
        <v>4389</v>
      </c>
      <c r="B1488">
        <v>1</v>
      </c>
      <c r="C1488" t="s">
        <v>325</v>
      </c>
      <c r="D1488" t="s">
        <v>459</v>
      </c>
      <c r="E1488" t="s">
        <v>459</v>
      </c>
    </row>
    <row r="1489" spans="1:5" x14ac:dyDescent="0.3">
      <c r="A1489" s="6" t="s">
        <v>4390</v>
      </c>
      <c r="B1489">
        <v>1</v>
      </c>
      <c r="C1489" t="s">
        <v>325</v>
      </c>
      <c r="D1489" t="s">
        <v>460</v>
      </c>
      <c r="E1489" t="s">
        <v>460</v>
      </c>
    </row>
    <row r="1490" spans="1:5" x14ac:dyDescent="0.3">
      <c r="A1490" s="6" t="s">
        <v>4391</v>
      </c>
      <c r="B1490">
        <v>1</v>
      </c>
      <c r="C1490" t="s">
        <v>325</v>
      </c>
      <c r="D1490" t="s">
        <v>461</v>
      </c>
      <c r="E1490" t="s">
        <v>461</v>
      </c>
    </row>
    <row r="1491" spans="1:5" x14ac:dyDescent="0.3">
      <c r="A1491" s="6" t="s">
        <v>4392</v>
      </c>
      <c r="B1491">
        <v>1</v>
      </c>
      <c r="C1491" t="s">
        <v>325</v>
      </c>
      <c r="D1491" t="s">
        <v>462</v>
      </c>
      <c r="E1491" t="s">
        <v>462</v>
      </c>
    </row>
    <row r="1492" spans="1:5" x14ac:dyDescent="0.3">
      <c r="A1492" s="6" t="s">
        <v>4393</v>
      </c>
      <c r="B1492">
        <v>1</v>
      </c>
      <c r="C1492" t="s">
        <v>325</v>
      </c>
      <c r="D1492" t="s">
        <v>462</v>
      </c>
      <c r="E1492" t="s">
        <v>462</v>
      </c>
    </row>
    <row r="1493" spans="1:5" x14ac:dyDescent="0.3">
      <c r="A1493" s="6" t="s">
        <v>4394</v>
      </c>
      <c r="B1493">
        <v>1</v>
      </c>
      <c r="C1493" t="s">
        <v>325</v>
      </c>
      <c r="D1493" t="s">
        <v>463</v>
      </c>
      <c r="E1493" t="s">
        <v>463</v>
      </c>
    </row>
    <row r="1494" spans="1:5" x14ac:dyDescent="0.3">
      <c r="A1494" s="6" t="s">
        <v>4395</v>
      </c>
      <c r="B1494">
        <v>1</v>
      </c>
      <c r="C1494" t="s">
        <v>325</v>
      </c>
      <c r="D1494" t="s">
        <v>463</v>
      </c>
      <c r="E1494" t="s">
        <v>463</v>
      </c>
    </row>
    <row r="1495" spans="1:5" x14ac:dyDescent="0.3">
      <c r="A1495" s="6" t="s">
        <v>4396</v>
      </c>
      <c r="B1495">
        <v>1</v>
      </c>
      <c r="C1495" t="s">
        <v>325</v>
      </c>
      <c r="D1495" t="s">
        <v>463</v>
      </c>
      <c r="E1495" t="s">
        <v>463</v>
      </c>
    </row>
    <row r="1496" spans="1:5" x14ac:dyDescent="0.3">
      <c r="A1496" s="6" t="s">
        <v>4397</v>
      </c>
      <c r="B1496">
        <v>1</v>
      </c>
      <c r="C1496" t="s">
        <v>325</v>
      </c>
      <c r="D1496" t="s">
        <v>463</v>
      </c>
      <c r="E1496" t="s">
        <v>463</v>
      </c>
    </row>
    <row r="1497" spans="1:5" x14ac:dyDescent="0.3">
      <c r="A1497" s="6" t="s">
        <v>4398</v>
      </c>
      <c r="B1497">
        <v>1</v>
      </c>
      <c r="C1497" t="s">
        <v>325</v>
      </c>
      <c r="D1497" t="s">
        <v>464</v>
      </c>
      <c r="E1497" t="s">
        <v>464</v>
      </c>
    </row>
    <row r="1498" spans="1:5" x14ac:dyDescent="0.3">
      <c r="A1498" s="6" t="s">
        <v>4399</v>
      </c>
      <c r="B1498">
        <v>1</v>
      </c>
      <c r="C1498" t="s">
        <v>325</v>
      </c>
      <c r="D1498" t="s">
        <v>464</v>
      </c>
      <c r="E1498" t="s">
        <v>464</v>
      </c>
    </row>
    <row r="1499" spans="1:5" x14ac:dyDescent="0.3">
      <c r="A1499" s="6" t="s">
        <v>4400</v>
      </c>
      <c r="B1499">
        <v>1</v>
      </c>
      <c r="C1499" t="s">
        <v>325</v>
      </c>
      <c r="D1499" t="s">
        <v>464</v>
      </c>
      <c r="E1499" t="s">
        <v>464</v>
      </c>
    </row>
    <row r="1500" spans="1:5" x14ac:dyDescent="0.3">
      <c r="A1500" s="6" t="s">
        <v>4401</v>
      </c>
      <c r="B1500">
        <v>1</v>
      </c>
      <c r="C1500" t="s">
        <v>325</v>
      </c>
      <c r="D1500" t="s">
        <v>464</v>
      </c>
      <c r="E1500" t="s">
        <v>464</v>
      </c>
    </row>
    <row r="1501" spans="1:5" x14ac:dyDescent="0.3">
      <c r="A1501" s="6" t="s">
        <v>4402</v>
      </c>
      <c r="B1501">
        <v>1</v>
      </c>
      <c r="C1501" t="s">
        <v>325</v>
      </c>
      <c r="D1501" t="s">
        <v>464</v>
      </c>
      <c r="E1501" t="s">
        <v>464</v>
      </c>
    </row>
    <row r="1502" spans="1:5" x14ac:dyDescent="0.3">
      <c r="A1502" s="6" t="s">
        <v>4403</v>
      </c>
      <c r="B1502">
        <v>1</v>
      </c>
      <c r="C1502" t="s">
        <v>325</v>
      </c>
      <c r="D1502" t="s">
        <v>464</v>
      </c>
      <c r="E1502" t="s">
        <v>464</v>
      </c>
    </row>
    <row r="1503" spans="1:5" x14ac:dyDescent="0.3">
      <c r="A1503" s="6" t="s">
        <v>4404</v>
      </c>
      <c r="B1503">
        <v>1</v>
      </c>
      <c r="C1503" t="s">
        <v>325</v>
      </c>
      <c r="D1503" t="s">
        <v>464</v>
      </c>
      <c r="E1503" t="s">
        <v>464</v>
      </c>
    </row>
    <row r="1504" spans="1:5" x14ac:dyDescent="0.3">
      <c r="A1504" s="6" t="s">
        <v>4405</v>
      </c>
      <c r="B1504">
        <v>1</v>
      </c>
      <c r="C1504" t="s">
        <v>325</v>
      </c>
      <c r="D1504" t="s">
        <v>465</v>
      </c>
      <c r="E1504" t="s">
        <v>465</v>
      </c>
    </row>
    <row r="1505" spans="1:5" x14ac:dyDescent="0.3">
      <c r="A1505" s="6" t="s">
        <v>4406</v>
      </c>
      <c r="B1505">
        <v>1</v>
      </c>
      <c r="C1505" t="s">
        <v>325</v>
      </c>
      <c r="D1505" t="s">
        <v>466</v>
      </c>
      <c r="E1505" t="s">
        <v>466</v>
      </c>
    </row>
    <row r="1506" spans="1:5" x14ac:dyDescent="0.3">
      <c r="A1506" s="6" t="s">
        <v>4407</v>
      </c>
      <c r="B1506">
        <v>1</v>
      </c>
      <c r="C1506" t="s">
        <v>325</v>
      </c>
      <c r="D1506" t="s">
        <v>467</v>
      </c>
      <c r="E1506" t="s">
        <v>467</v>
      </c>
    </row>
    <row r="1507" spans="1:5" x14ac:dyDescent="0.3">
      <c r="A1507" s="6" t="s">
        <v>4408</v>
      </c>
      <c r="B1507">
        <v>1</v>
      </c>
      <c r="C1507" t="s">
        <v>325</v>
      </c>
      <c r="D1507" t="s">
        <v>468</v>
      </c>
      <c r="E1507" t="s">
        <v>468</v>
      </c>
    </row>
    <row r="1508" spans="1:5" x14ac:dyDescent="0.3">
      <c r="A1508" s="6" t="s">
        <v>4409</v>
      </c>
      <c r="B1508">
        <v>1</v>
      </c>
      <c r="C1508" t="s">
        <v>325</v>
      </c>
      <c r="D1508" t="s">
        <v>468</v>
      </c>
      <c r="E1508" t="s">
        <v>468</v>
      </c>
    </row>
    <row r="1509" spans="1:5" x14ac:dyDescent="0.3">
      <c r="A1509" s="6" t="s">
        <v>4410</v>
      </c>
      <c r="B1509">
        <v>1</v>
      </c>
      <c r="C1509" t="s">
        <v>325</v>
      </c>
      <c r="D1509" t="s">
        <v>469</v>
      </c>
      <c r="E1509" t="s">
        <v>469</v>
      </c>
    </row>
    <row r="1510" spans="1:5" x14ac:dyDescent="0.3">
      <c r="A1510" s="6" t="s">
        <v>4411</v>
      </c>
      <c r="B1510">
        <v>1</v>
      </c>
      <c r="C1510" t="s">
        <v>325</v>
      </c>
      <c r="D1510" t="s">
        <v>469</v>
      </c>
      <c r="E1510" t="s">
        <v>469</v>
      </c>
    </row>
    <row r="1511" spans="1:5" x14ac:dyDescent="0.3">
      <c r="A1511" s="6" t="s">
        <v>4412</v>
      </c>
      <c r="B1511">
        <v>1</v>
      </c>
      <c r="C1511" t="s">
        <v>325</v>
      </c>
      <c r="D1511" t="s">
        <v>470</v>
      </c>
      <c r="E1511" t="s">
        <v>470</v>
      </c>
    </row>
    <row r="1512" spans="1:5" x14ac:dyDescent="0.3">
      <c r="A1512" s="6" t="s">
        <v>4413</v>
      </c>
      <c r="B1512">
        <v>1</v>
      </c>
      <c r="C1512" t="s">
        <v>325</v>
      </c>
      <c r="D1512" t="s">
        <v>470</v>
      </c>
      <c r="E1512" t="s">
        <v>470</v>
      </c>
    </row>
    <row r="1513" spans="1:5" x14ac:dyDescent="0.3">
      <c r="A1513" s="6" t="s">
        <v>4414</v>
      </c>
      <c r="B1513">
        <v>1</v>
      </c>
      <c r="C1513" t="s">
        <v>325</v>
      </c>
      <c r="D1513" t="s">
        <v>471</v>
      </c>
      <c r="E1513" t="s">
        <v>471</v>
      </c>
    </row>
    <row r="1514" spans="1:5" x14ac:dyDescent="0.3">
      <c r="A1514" s="6" t="s">
        <v>4415</v>
      </c>
      <c r="B1514">
        <v>1</v>
      </c>
      <c r="C1514" t="s">
        <v>325</v>
      </c>
      <c r="D1514" t="s">
        <v>471</v>
      </c>
      <c r="E1514" t="s">
        <v>471</v>
      </c>
    </row>
    <row r="1515" spans="1:5" x14ac:dyDescent="0.3">
      <c r="A1515" s="6" t="s">
        <v>4416</v>
      </c>
      <c r="B1515">
        <v>1</v>
      </c>
      <c r="C1515" t="s">
        <v>325</v>
      </c>
      <c r="D1515" t="s">
        <v>471</v>
      </c>
      <c r="E1515" t="s">
        <v>471</v>
      </c>
    </row>
    <row r="1516" spans="1:5" x14ac:dyDescent="0.3">
      <c r="A1516" s="6" t="s">
        <v>4417</v>
      </c>
      <c r="B1516">
        <v>1</v>
      </c>
      <c r="C1516" t="s">
        <v>325</v>
      </c>
      <c r="D1516" t="s">
        <v>472</v>
      </c>
      <c r="E1516" t="s">
        <v>472</v>
      </c>
    </row>
    <row r="1517" spans="1:5" x14ac:dyDescent="0.3">
      <c r="A1517" s="6" t="s">
        <v>4418</v>
      </c>
      <c r="B1517">
        <v>1</v>
      </c>
      <c r="C1517" t="s">
        <v>325</v>
      </c>
      <c r="D1517" t="s">
        <v>473</v>
      </c>
      <c r="E1517" t="s">
        <v>473</v>
      </c>
    </row>
    <row r="1518" spans="1:5" x14ac:dyDescent="0.3">
      <c r="A1518" s="6" t="s">
        <v>4419</v>
      </c>
      <c r="B1518">
        <v>1</v>
      </c>
      <c r="C1518" t="s">
        <v>325</v>
      </c>
      <c r="D1518" t="s">
        <v>473</v>
      </c>
      <c r="E1518" t="s">
        <v>473</v>
      </c>
    </row>
    <row r="1519" spans="1:5" x14ac:dyDescent="0.3">
      <c r="A1519" s="6" t="s">
        <v>4420</v>
      </c>
      <c r="B1519">
        <v>1</v>
      </c>
      <c r="C1519" t="s">
        <v>325</v>
      </c>
      <c r="D1519" t="s">
        <v>474</v>
      </c>
      <c r="E1519" t="s">
        <v>474</v>
      </c>
    </row>
    <row r="1520" spans="1:5" x14ac:dyDescent="0.3">
      <c r="A1520" s="6" t="s">
        <v>4421</v>
      </c>
      <c r="B1520">
        <v>1</v>
      </c>
      <c r="C1520" t="s">
        <v>325</v>
      </c>
      <c r="D1520" t="s">
        <v>475</v>
      </c>
      <c r="E1520" t="s">
        <v>475</v>
      </c>
    </row>
    <row r="1521" spans="1:5" x14ac:dyDescent="0.3">
      <c r="A1521" s="6" t="s">
        <v>4422</v>
      </c>
      <c r="B1521">
        <v>1</v>
      </c>
      <c r="C1521" t="s">
        <v>325</v>
      </c>
      <c r="D1521" t="s">
        <v>476</v>
      </c>
      <c r="E1521" t="s">
        <v>476</v>
      </c>
    </row>
    <row r="1522" spans="1:5" x14ac:dyDescent="0.3">
      <c r="A1522" s="6" t="s">
        <v>4423</v>
      </c>
      <c r="B1522">
        <v>1</v>
      </c>
      <c r="C1522" t="s">
        <v>325</v>
      </c>
      <c r="D1522" t="s">
        <v>477</v>
      </c>
      <c r="E1522" t="s">
        <v>477</v>
      </c>
    </row>
    <row r="1523" spans="1:5" x14ac:dyDescent="0.3">
      <c r="A1523" s="6" t="s">
        <v>4424</v>
      </c>
      <c r="B1523">
        <v>1</v>
      </c>
      <c r="C1523" t="s">
        <v>325</v>
      </c>
      <c r="D1523" t="s">
        <v>477</v>
      </c>
      <c r="E1523" t="s">
        <v>477</v>
      </c>
    </row>
    <row r="1524" spans="1:5" x14ac:dyDescent="0.3">
      <c r="A1524" s="6" t="s">
        <v>4425</v>
      </c>
      <c r="B1524">
        <v>1</v>
      </c>
      <c r="C1524" t="s">
        <v>325</v>
      </c>
      <c r="D1524" t="s">
        <v>478</v>
      </c>
      <c r="E1524" t="s">
        <v>478</v>
      </c>
    </row>
    <row r="1525" spans="1:5" x14ac:dyDescent="0.3">
      <c r="A1525" s="6" t="s">
        <v>4426</v>
      </c>
      <c r="B1525">
        <v>1</v>
      </c>
      <c r="C1525" t="s">
        <v>325</v>
      </c>
      <c r="D1525" t="s">
        <v>478</v>
      </c>
      <c r="E1525" t="s">
        <v>478</v>
      </c>
    </row>
    <row r="1526" spans="1:5" x14ac:dyDescent="0.3">
      <c r="A1526" s="6" t="s">
        <v>4427</v>
      </c>
      <c r="B1526">
        <v>1</v>
      </c>
      <c r="C1526" t="s">
        <v>325</v>
      </c>
      <c r="D1526" t="s">
        <v>478</v>
      </c>
      <c r="E1526" t="s">
        <v>478</v>
      </c>
    </row>
    <row r="1527" spans="1:5" x14ac:dyDescent="0.3">
      <c r="A1527" s="6" t="s">
        <v>4428</v>
      </c>
      <c r="B1527">
        <v>1</v>
      </c>
      <c r="C1527" t="s">
        <v>325</v>
      </c>
      <c r="D1527" t="s">
        <v>479</v>
      </c>
      <c r="E1527" t="s">
        <v>479</v>
      </c>
    </row>
    <row r="1528" spans="1:5" x14ac:dyDescent="0.3">
      <c r="A1528" s="6" t="s">
        <v>4429</v>
      </c>
      <c r="B1528">
        <v>1</v>
      </c>
      <c r="C1528" t="s">
        <v>325</v>
      </c>
      <c r="D1528" t="s">
        <v>480</v>
      </c>
      <c r="E1528" t="s">
        <v>480</v>
      </c>
    </row>
    <row r="1529" spans="1:5" x14ac:dyDescent="0.3">
      <c r="A1529" s="6" t="s">
        <v>4430</v>
      </c>
      <c r="B1529">
        <v>1</v>
      </c>
      <c r="C1529" t="s">
        <v>325</v>
      </c>
      <c r="D1529" t="s">
        <v>481</v>
      </c>
      <c r="E1529" t="s">
        <v>481</v>
      </c>
    </row>
    <row r="1530" spans="1:5" x14ac:dyDescent="0.3">
      <c r="A1530" s="6" t="s">
        <v>4431</v>
      </c>
      <c r="B1530">
        <v>1</v>
      </c>
      <c r="C1530" t="s">
        <v>325</v>
      </c>
      <c r="D1530" t="s">
        <v>482</v>
      </c>
      <c r="E1530" t="s">
        <v>482</v>
      </c>
    </row>
    <row r="1531" spans="1:5" x14ac:dyDescent="0.3">
      <c r="A1531" s="6" t="s">
        <v>4432</v>
      </c>
      <c r="B1531">
        <v>1</v>
      </c>
      <c r="C1531" t="s">
        <v>325</v>
      </c>
      <c r="D1531" t="s">
        <v>482</v>
      </c>
      <c r="E1531" t="s">
        <v>482</v>
      </c>
    </row>
    <row r="1532" spans="1:5" x14ac:dyDescent="0.3">
      <c r="A1532" s="6" t="s">
        <v>4433</v>
      </c>
      <c r="B1532">
        <v>1</v>
      </c>
      <c r="C1532" t="s">
        <v>325</v>
      </c>
      <c r="D1532" t="s">
        <v>483</v>
      </c>
      <c r="E1532" t="s">
        <v>483</v>
      </c>
    </row>
    <row r="1533" spans="1:5" x14ac:dyDescent="0.3">
      <c r="A1533" s="6" t="s">
        <v>4434</v>
      </c>
      <c r="B1533">
        <v>1</v>
      </c>
      <c r="C1533" t="s">
        <v>325</v>
      </c>
      <c r="D1533" t="s">
        <v>484</v>
      </c>
      <c r="E1533" t="s">
        <v>484</v>
      </c>
    </row>
    <row r="1534" spans="1:5" x14ac:dyDescent="0.3">
      <c r="A1534" s="6" t="s">
        <v>4435</v>
      </c>
      <c r="B1534">
        <v>1</v>
      </c>
      <c r="C1534" t="s">
        <v>325</v>
      </c>
      <c r="D1534" t="s">
        <v>485</v>
      </c>
      <c r="E1534" t="s">
        <v>485</v>
      </c>
    </row>
    <row r="1535" spans="1:5" x14ac:dyDescent="0.3">
      <c r="A1535" s="6" t="s">
        <v>4436</v>
      </c>
      <c r="B1535">
        <v>1</v>
      </c>
      <c r="C1535" t="s">
        <v>325</v>
      </c>
      <c r="D1535" t="s">
        <v>486</v>
      </c>
      <c r="E1535" t="s">
        <v>486</v>
      </c>
    </row>
    <row r="1536" spans="1:5" x14ac:dyDescent="0.3">
      <c r="A1536" s="6" t="s">
        <v>4437</v>
      </c>
      <c r="B1536">
        <v>1</v>
      </c>
      <c r="C1536" t="s">
        <v>325</v>
      </c>
      <c r="D1536" t="s">
        <v>487</v>
      </c>
      <c r="E1536" t="s">
        <v>487</v>
      </c>
    </row>
    <row r="1537" spans="1:5" x14ac:dyDescent="0.3">
      <c r="A1537" s="6" t="s">
        <v>4438</v>
      </c>
      <c r="B1537">
        <v>1</v>
      </c>
      <c r="C1537" t="s">
        <v>325</v>
      </c>
      <c r="D1537" t="s">
        <v>487</v>
      </c>
      <c r="E1537" t="s">
        <v>487</v>
      </c>
    </row>
    <row r="1538" spans="1:5" x14ac:dyDescent="0.3">
      <c r="A1538" s="6" t="s">
        <v>4439</v>
      </c>
      <c r="B1538">
        <v>1</v>
      </c>
      <c r="C1538" t="s">
        <v>325</v>
      </c>
      <c r="D1538" t="s">
        <v>488</v>
      </c>
      <c r="E1538" t="s">
        <v>488</v>
      </c>
    </row>
    <row r="1539" spans="1:5" x14ac:dyDescent="0.3">
      <c r="A1539" s="6" t="s">
        <v>4440</v>
      </c>
      <c r="B1539">
        <v>1</v>
      </c>
      <c r="C1539" t="s">
        <v>325</v>
      </c>
      <c r="D1539" t="s">
        <v>488</v>
      </c>
      <c r="E1539" t="s">
        <v>488</v>
      </c>
    </row>
    <row r="1540" spans="1:5" x14ac:dyDescent="0.3">
      <c r="A1540" s="6" t="s">
        <v>4441</v>
      </c>
      <c r="B1540">
        <v>1</v>
      </c>
      <c r="C1540" t="s">
        <v>325</v>
      </c>
      <c r="D1540" t="s">
        <v>488</v>
      </c>
      <c r="E1540" t="s">
        <v>488</v>
      </c>
    </row>
    <row r="1541" spans="1:5" x14ac:dyDescent="0.3">
      <c r="A1541" s="6" t="s">
        <v>4442</v>
      </c>
      <c r="B1541">
        <v>1</v>
      </c>
      <c r="C1541" t="s">
        <v>325</v>
      </c>
      <c r="D1541" t="s">
        <v>488</v>
      </c>
      <c r="E1541" t="s">
        <v>488</v>
      </c>
    </row>
    <row r="1542" spans="1:5" x14ac:dyDescent="0.3">
      <c r="A1542" s="6" t="s">
        <v>4443</v>
      </c>
      <c r="B1542">
        <v>1</v>
      </c>
      <c r="C1542" t="s">
        <v>325</v>
      </c>
      <c r="D1542" t="s">
        <v>488</v>
      </c>
      <c r="E1542" t="s">
        <v>488</v>
      </c>
    </row>
    <row r="1543" spans="1:5" x14ac:dyDescent="0.3">
      <c r="A1543" s="6" t="s">
        <v>4444</v>
      </c>
      <c r="B1543">
        <v>1</v>
      </c>
      <c r="C1543" t="s">
        <v>325</v>
      </c>
      <c r="D1543" t="s">
        <v>488</v>
      </c>
      <c r="E1543" t="s">
        <v>488</v>
      </c>
    </row>
    <row r="1544" spans="1:5" x14ac:dyDescent="0.3">
      <c r="A1544" s="6" t="s">
        <v>4445</v>
      </c>
      <c r="B1544">
        <v>1</v>
      </c>
      <c r="C1544" t="s">
        <v>325</v>
      </c>
      <c r="D1544" t="s">
        <v>489</v>
      </c>
      <c r="E1544" t="s">
        <v>489</v>
      </c>
    </row>
    <row r="1545" spans="1:5" x14ac:dyDescent="0.3">
      <c r="A1545" s="6" t="s">
        <v>4446</v>
      </c>
      <c r="B1545">
        <v>1</v>
      </c>
      <c r="C1545" t="s">
        <v>325</v>
      </c>
      <c r="D1545" t="s">
        <v>490</v>
      </c>
      <c r="E1545" t="s">
        <v>490</v>
      </c>
    </row>
    <row r="1546" spans="1:5" x14ac:dyDescent="0.3">
      <c r="A1546" s="6" t="s">
        <v>4447</v>
      </c>
      <c r="B1546">
        <v>1</v>
      </c>
      <c r="C1546" t="s">
        <v>325</v>
      </c>
      <c r="D1546" t="s">
        <v>491</v>
      </c>
      <c r="E1546" t="s">
        <v>491</v>
      </c>
    </row>
    <row r="1547" spans="1:5" x14ac:dyDescent="0.3">
      <c r="A1547" s="6" t="s">
        <v>4448</v>
      </c>
      <c r="B1547">
        <v>1</v>
      </c>
      <c r="C1547" t="s">
        <v>325</v>
      </c>
      <c r="D1547" t="s">
        <v>492</v>
      </c>
      <c r="E1547" t="s">
        <v>492</v>
      </c>
    </row>
    <row r="1548" spans="1:5" x14ac:dyDescent="0.3">
      <c r="A1548" s="6" t="s">
        <v>4449</v>
      </c>
      <c r="B1548">
        <v>1</v>
      </c>
      <c r="C1548" t="s">
        <v>325</v>
      </c>
      <c r="D1548" t="s">
        <v>493</v>
      </c>
      <c r="E1548" t="s">
        <v>493</v>
      </c>
    </row>
    <row r="1549" spans="1:5" x14ac:dyDescent="0.3">
      <c r="A1549" s="6" t="s">
        <v>4450</v>
      </c>
      <c r="B1549">
        <v>1</v>
      </c>
      <c r="C1549" t="s">
        <v>325</v>
      </c>
      <c r="D1549" t="s">
        <v>494</v>
      </c>
      <c r="E1549" t="s">
        <v>494</v>
      </c>
    </row>
    <row r="1550" spans="1:5" x14ac:dyDescent="0.3">
      <c r="A1550" s="6" t="s">
        <v>4451</v>
      </c>
      <c r="B1550">
        <v>1</v>
      </c>
      <c r="C1550" t="s">
        <v>325</v>
      </c>
      <c r="D1550" t="s">
        <v>495</v>
      </c>
      <c r="E1550" t="s">
        <v>495</v>
      </c>
    </row>
    <row r="1551" spans="1:5" x14ac:dyDescent="0.3">
      <c r="A1551" s="6" t="s">
        <v>4452</v>
      </c>
      <c r="B1551">
        <v>1</v>
      </c>
      <c r="C1551" t="s">
        <v>325</v>
      </c>
      <c r="D1551" t="s">
        <v>495</v>
      </c>
      <c r="E1551" t="s">
        <v>495</v>
      </c>
    </row>
    <row r="1552" spans="1:5" x14ac:dyDescent="0.3">
      <c r="A1552" s="6" t="s">
        <v>4453</v>
      </c>
      <c r="B1552">
        <v>1</v>
      </c>
      <c r="C1552" t="s">
        <v>325</v>
      </c>
      <c r="D1552" t="s">
        <v>495</v>
      </c>
      <c r="E1552" t="s">
        <v>495</v>
      </c>
    </row>
    <row r="1553" spans="1:5" x14ac:dyDescent="0.3">
      <c r="A1553" s="6" t="s">
        <v>4454</v>
      </c>
      <c r="B1553">
        <v>1</v>
      </c>
      <c r="C1553" t="s">
        <v>325</v>
      </c>
      <c r="D1553" t="s">
        <v>496</v>
      </c>
      <c r="E1553" t="s">
        <v>496</v>
      </c>
    </row>
    <row r="1554" spans="1:5" x14ac:dyDescent="0.3">
      <c r="A1554" s="6" t="s">
        <v>4455</v>
      </c>
      <c r="B1554">
        <v>1</v>
      </c>
      <c r="C1554" t="s">
        <v>325</v>
      </c>
      <c r="D1554" t="s">
        <v>496</v>
      </c>
      <c r="E1554" t="s">
        <v>496</v>
      </c>
    </row>
    <row r="1555" spans="1:5" x14ac:dyDescent="0.3">
      <c r="A1555" s="6" t="s">
        <v>4456</v>
      </c>
      <c r="B1555">
        <v>1</v>
      </c>
      <c r="C1555" t="s">
        <v>325</v>
      </c>
      <c r="D1555" t="s">
        <v>497</v>
      </c>
      <c r="E1555" t="s">
        <v>497</v>
      </c>
    </row>
    <row r="1556" spans="1:5" x14ac:dyDescent="0.3">
      <c r="A1556" s="6" t="s">
        <v>4457</v>
      </c>
      <c r="B1556">
        <v>1</v>
      </c>
      <c r="C1556" t="s">
        <v>325</v>
      </c>
      <c r="D1556" t="s">
        <v>497</v>
      </c>
      <c r="E1556" t="s">
        <v>497</v>
      </c>
    </row>
    <row r="1557" spans="1:5" x14ac:dyDescent="0.3">
      <c r="A1557" s="6" t="s">
        <v>4458</v>
      </c>
      <c r="B1557">
        <v>1</v>
      </c>
      <c r="C1557" t="s">
        <v>325</v>
      </c>
      <c r="D1557" t="s">
        <v>497</v>
      </c>
      <c r="E1557" t="s">
        <v>497</v>
      </c>
    </row>
    <row r="1558" spans="1:5" x14ac:dyDescent="0.3">
      <c r="A1558" s="6" t="s">
        <v>4459</v>
      </c>
      <c r="B1558">
        <v>1</v>
      </c>
      <c r="C1558" t="s">
        <v>325</v>
      </c>
      <c r="D1558" t="s">
        <v>497</v>
      </c>
      <c r="E1558" t="s">
        <v>497</v>
      </c>
    </row>
    <row r="1559" spans="1:5" x14ac:dyDescent="0.3">
      <c r="A1559" s="6" t="s">
        <v>4460</v>
      </c>
      <c r="B1559">
        <v>1</v>
      </c>
      <c r="C1559" t="s">
        <v>325</v>
      </c>
      <c r="D1559" t="s">
        <v>497</v>
      </c>
      <c r="E1559" t="s">
        <v>497</v>
      </c>
    </row>
    <row r="1560" spans="1:5" x14ac:dyDescent="0.3">
      <c r="A1560" s="6" t="s">
        <v>4461</v>
      </c>
      <c r="B1560">
        <v>1</v>
      </c>
      <c r="C1560" t="s">
        <v>325</v>
      </c>
      <c r="D1560" t="s">
        <v>497</v>
      </c>
      <c r="E1560" t="s">
        <v>497</v>
      </c>
    </row>
    <row r="1561" spans="1:5" x14ac:dyDescent="0.3">
      <c r="A1561" s="6" t="s">
        <v>4462</v>
      </c>
      <c r="B1561">
        <v>1</v>
      </c>
      <c r="C1561" t="s">
        <v>325</v>
      </c>
      <c r="D1561" t="s">
        <v>498</v>
      </c>
      <c r="E1561" t="s">
        <v>498</v>
      </c>
    </row>
    <row r="1562" spans="1:5" x14ac:dyDescent="0.3">
      <c r="A1562" s="6" t="s">
        <v>4463</v>
      </c>
      <c r="B1562">
        <v>1</v>
      </c>
      <c r="C1562" t="s">
        <v>325</v>
      </c>
      <c r="D1562" t="s">
        <v>498</v>
      </c>
      <c r="E1562" t="s">
        <v>498</v>
      </c>
    </row>
    <row r="1563" spans="1:5" x14ac:dyDescent="0.3">
      <c r="A1563" s="6" t="s">
        <v>4464</v>
      </c>
      <c r="B1563">
        <v>1</v>
      </c>
      <c r="C1563" t="s">
        <v>325</v>
      </c>
      <c r="D1563" t="s">
        <v>498</v>
      </c>
      <c r="E1563" t="s">
        <v>498</v>
      </c>
    </row>
    <row r="1564" spans="1:5" x14ac:dyDescent="0.3">
      <c r="A1564" s="6" t="s">
        <v>4465</v>
      </c>
      <c r="B1564">
        <v>1</v>
      </c>
      <c r="C1564" t="s">
        <v>325</v>
      </c>
      <c r="D1564" t="s">
        <v>498</v>
      </c>
      <c r="E1564" t="s">
        <v>498</v>
      </c>
    </row>
    <row r="1565" spans="1:5" x14ac:dyDescent="0.3">
      <c r="A1565" s="6" t="s">
        <v>4466</v>
      </c>
      <c r="B1565">
        <v>1</v>
      </c>
      <c r="C1565" t="s">
        <v>325</v>
      </c>
      <c r="D1565" t="s">
        <v>499</v>
      </c>
      <c r="E1565" t="s">
        <v>499</v>
      </c>
    </row>
    <row r="1566" spans="1:5" x14ac:dyDescent="0.3">
      <c r="A1566" s="6" t="s">
        <v>4467</v>
      </c>
      <c r="B1566">
        <v>1</v>
      </c>
      <c r="C1566" t="s">
        <v>325</v>
      </c>
      <c r="D1566" t="s">
        <v>500</v>
      </c>
      <c r="E1566" t="s">
        <v>500</v>
      </c>
    </row>
    <row r="1567" spans="1:5" x14ac:dyDescent="0.3">
      <c r="A1567" s="6" t="s">
        <v>4468</v>
      </c>
      <c r="B1567">
        <v>1</v>
      </c>
      <c r="C1567" t="s">
        <v>325</v>
      </c>
      <c r="D1567" t="s">
        <v>501</v>
      </c>
      <c r="E1567" t="s">
        <v>501</v>
      </c>
    </row>
    <row r="1568" spans="1:5" x14ac:dyDescent="0.3">
      <c r="A1568" s="6" t="s">
        <v>4469</v>
      </c>
      <c r="B1568">
        <v>1</v>
      </c>
      <c r="C1568" t="s">
        <v>325</v>
      </c>
      <c r="D1568" t="s">
        <v>501</v>
      </c>
      <c r="E1568" t="s">
        <v>501</v>
      </c>
    </row>
    <row r="1569" spans="1:5" x14ac:dyDescent="0.3">
      <c r="A1569" s="6" t="s">
        <v>4470</v>
      </c>
      <c r="B1569">
        <v>1</v>
      </c>
      <c r="C1569" t="s">
        <v>325</v>
      </c>
      <c r="D1569" t="s">
        <v>501</v>
      </c>
      <c r="E1569" t="s">
        <v>501</v>
      </c>
    </row>
    <row r="1570" spans="1:5" x14ac:dyDescent="0.3">
      <c r="A1570" s="6" t="s">
        <v>4471</v>
      </c>
      <c r="B1570">
        <v>1</v>
      </c>
      <c r="C1570" t="s">
        <v>325</v>
      </c>
      <c r="D1570" t="s">
        <v>502</v>
      </c>
      <c r="E1570" t="s">
        <v>502</v>
      </c>
    </row>
    <row r="1571" spans="1:5" x14ac:dyDescent="0.3">
      <c r="A1571" s="6" t="s">
        <v>4472</v>
      </c>
      <c r="B1571">
        <v>1</v>
      </c>
      <c r="C1571" t="s">
        <v>325</v>
      </c>
      <c r="D1571" t="s">
        <v>502</v>
      </c>
      <c r="E1571" t="s">
        <v>502</v>
      </c>
    </row>
    <row r="1572" spans="1:5" x14ac:dyDescent="0.3">
      <c r="A1572" s="6" t="s">
        <v>4473</v>
      </c>
      <c r="B1572">
        <v>1</v>
      </c>
      <c r="C1572" t="s">
        <v>325</v>
      </c>
      <c r="D1572" t="s">
        <v>503</v>
      </c>
      <c r="E1572" t="s">
        <v>503</v>
      </c>
    </row>
    <row r="1573" spans="1:5" x14ac:dyDescent="0.3">
      <c r="A1573" s="6" t="s">
        <v>4474</v>
      </c>
      <c r="B1573">
        <v>1</v>
      </c>
      <c r="C1573" t="s">
        <v>325</v>
      </c>
      <c r="D1573" t="s">
        <v>504</v>
      </c>
      <c r="E1573" t="s">
        <v>504</v>
      </c>
    </row>
    <row r="1574" spans="1:5" x14ac:dyDescent="0.3">
      <c r="A1574" s="6" t="s">
        <v>4475</v>
      </c>
      <c r="B1574">
        <v>1</v>
      </c>
      <c r="C1574" t="s">
        <v>325</v>
      </c>
      <c r="D1574" t="s">
        <v>504</v>
      </c>
      <c r="E1574" t="s">
        <v>504</v>
      </c>
    </row>
    <row r="1575" spans="1:5" x14ac:dyDescent="0.3">
      <c r="A1575" s="6" t="s">
        <v>4476</v>
      </c>
      <c r="B1575">
        <v>1</v>
      </c>
      <c r="C1575" t="s">
        <v>325</v>
      </c>
      <c r="D1575" t="s">
        <v>505</v>
      </c>
      <c r="E1575" t="s">
        <v>505</v>
      </c>
    </row>
    <row r="1576" spans="1:5" x14ac:dyDescent="0.3">
      <c r="A1576" s="6" t="s">
        <v>4477</v>
      </c>
      <c r="B1576">
        <v>1</v>
      </c>
      <c r="C1576" t="s">
        <v>325</v>
      </c>
      <c r="D1576" t="s">
        <v>505</v>
      </c>
      <c r="E1576" t="s">
        <v>505</v>
      </c>
    </row>
    <row r="1577" spans="1:5" x14ac:dyDescent="0.3">
      <c r="A1577" s="6" t="s">
        <v>4478</v>
      </c>
      <c r="B1577">
        <v>1</v>
      </c>
      <c r="C1577" t="s">
        <v>325</v>
      </c>
      <c r="D1577" t="s">
        <v>505</v>
      </c>
      <c r="E1577" t="s">
        <v>505</v>
      </c>
    </row>
    <row r="1578" spans="1:5" x14ac:dyDescent="0.3">
      <c r="A1578" s="6" t="s">
        <v>4479</v>
      </c>
      <c r="B1578">
        <v>1</v>
      </c>
      <c r="C1578" t="s">
        <v>325</v>
      </c>
      <c r="D1578" t="s">
        <v>506</v>
      </c>
      <c r="E1578" t="s">
        <v>506</v>
      </c>
    </row>
    <row r="1579" spans="1:5" x14ac:dyDescent="0.3">
      <c r="A1579" s="6" t="s">
        <v>4480</v>
      </c>
      <c r="B1579">
        <v>1</v>
      </c>
      <c r="C1579" t="s">
        <v>325</v>
      </c>
      <c r="D1579" t="s">
        <v>507</v>
      </c>
      <c r="E1579" t="s">
        <v>507</v>
      </c>
    </row>
    <row r="1580" spans="1:5" x14ac:dyDescent="0.3">
      <c r="A1580" s="6" t="s">
        <v>4481</v>
      </c>
      <c r="B1580">
        <v>1</v>
      </c>
      <c r="C1580" t="s">
        <v>325</v>
      </c>
      <c r="D1580" t="s">
        <v>508</v>
      </c>
      <c r="E1580" t="s">
        <v>508</v>
      </c>
    </row>
    <row r="1581" spans="1:5" x14ac:dyDescent="0.3">
      <c r="A1581" s="6" t="s">
        <v>4482</v>
      </c>
      <c r="B1581">
        <v>1</v>
      </c>
      <c r="C1581" t="s">
        <v>325</v>
      </c>
      <c r="D1581" t="s">
        <v>508</v>
      </c>
      <c r="E1581" t="s">
        <v>508</v>
      </c>
    </row>
    <row r="1582" spans="1:5" x14ac:dyDescent="0.3">
      <c r="A1582" s="6" t="s">
        <v>4483</v>
      </c>
      <c r="B1582">
        <v>1</v>
      </c>
      <c r="C1582" t="s">
        <v>325</v>
      </c>
      <c r="D1582" t="s">
        <v>509</v>
      </c>
      <c r="E1582" t="s">
        <v>509</v>
      </c>
    </row>
    <row r="1583" spans="1:5" x14ac:dyDescent="0.3">
      <c r="A1583" s="6" t="s">
        <v>4484</v>
      </c>
      <c r="B1583">
        <v>1</v>
      </c>
      <c r="C1583" t="s">
        <v>325</v>
      </c>
      <c r="D1583" t="s">
        <v>509</v>
      </c>
      <c r="E1583" t="s">
        <v>509</v>
      </c>
    </row>
    <row r="1584" spans="1:5" x14ac:dyDescent="0.3">
      <c r="A1584" s="6" t="s">
        <v>4485</v>
      </c>
      <c r="B1584">
        <v>1</v>
      </c>
      <c r="C1584" t="s">
        <v>325</v>
      </c>
      <c r="D1584" t="s">
        <v>510</v>
      </c>
      <c r="E1584" t="s">
        <v>510</v>
      </c>
    </row>
    <row r="1585" spans="1:5" x14ac:dyDescent="0.3">
      <c r="A1585" s="6" t="s">
        <v>4486</v>
      </c>
      <c r="B1585">
        <v>1</v>
      </c>
      <c r="C1585" t="s">
        <v>325</v>
      </c>
      <c r="D1585" t="s">
        <v>511</v>
      </c>
      <c r="E1585" t="s">
        <v>511</v>
      </c>
    </row>
    <row r="1586" spans="1:5" x14ac:dyDescent="0.3">
      <c r="A1586" s="6" t="s">
        <v>4487</v>
      </c>
      <c r="B1586">
        <v>1</v>
      </c>
      <c r="C1586" t="s">
        <v>325</v>
      </c>
      <c r="D1586" t="s">
        <v>511</v>
      </c>
      <c r="E1586" t="s">
        <v>511</v>
      </c>
    </row>
    <row r="1587" spans="1:5" x14ac:dyDescent="0.3">
      <c r="A1587" s="6" t="s">
        <v>4488</v>
      </c>
      <c r="B1587">
        <v>1</v>
      </c>
      <c r="C1587" t="s">
        <v>325</v>
      </c>
      <c r="D1587" t="s">
        <v>511</v>
      </c>
      <c r="E1587" t="s">
        <v>511</v>
      </c>
    </row>
    <row r="1588" spans="1:5" x14ac:dyDescent="0.3">
      <c r="A1588" s="6" t="s">
        <v>4489</v>
      </c>
      <c r="B1588">
        <v>1</v>
      </c>
      <c r="C1588" t="s">
        <v>325</v>
      </c>
      <c r="D1588" t="s">
        <v>511</v>
      </c>
      <c r="E1588" t="s">
        <v>511</v>
      </c>
    </row>
    <row r="1589" spans="1:5" x14ac:dyDescent="0.3">
      <c r="A1589" s="6" t="s">
        <v>4490</v>
      </c>
      <c r="B1589">
        <v>1</v>
      </c>
      <c r="C1589" t="s">
        <v>325</v>
      </c>
      <c r="D1589" t="s">
        <v>511</v>
      </c>
      <c r="E1589" t="s">
        <v>511</v>
      </c>
    </row>
    <row r="1590" spans="1:5" x14ac:dyDescent="0.3">
      <c r="A1590" s="6" t="s">
        <v>4491</v>
      </c>
      <c r="B1590">
        <v>1</v>
      </c>
      <c r="C1590" t="s">
        <v>325</v>
      </c>
      <c r="D1590" t="s">
        <v>512</v>
      </c>
      <c r="E1590" t="s">
        <v>512</v>
      </c>
    </row>
    <row r="1591" spans="1:5" x14ac:dyDescent="0.3">
      <c r="A1591" s="6" t="s">
        <v>4492</v>
      </c>
      <c r="B1591">
        <v>1</v>
      </c>
      <c r="C1591" t="s">
        <v>325</v>
      </c>
      <c r="D1591" t="s">
        <v>513</v>
      </c>
      <c r="E1591" t="s">
        <v>513</v>
      </c>
    </row>
    <row r="1592" spans="1:5" x14ac:dyDescent="0.3">
      <c r="A1592" s="6" t="s">
        <v>4493</v>
      </c>
      <c r="B1592">
        <v>1</v>
      </c>
      <c r="C1592" t="s">
        <v>325</v>
      </c>
      <c r="D1592" t="s">
        <v>514</v>
      </c>
      <c r="E1592" t="s">
        <v>514</v>
      </c>
    </row>
    <row r="1593" spans="1:5" x14ac:dyDescent="0.3">
      <c r="A1593" s="6" t="s">
        <v>4494</v>
      </c>
      <c r="B1593">
        <v>1</v>
      </c>
      <c r="C1593" t="s">
        <v>325</v>
      </c>
      <c r="D1593" t="s">
        <v>514</v>
      </c>
      <c r="E1593" t="s">
        <v>514</v>
      </c>
    </row>
    <row r="1594" spans="1:5" x14ac:dyDescent="0.3">
      <c r="A1594" s="6" t="s">
        <v>4495</v>
      </c>
      <c r="B1594">
        <v>1</v>
      </c>
      <c r="C1594" t="s">
        <v>325</v>
      </c>
      <c r="D1594" t="s">
        <v>514</v>
      </c>
      <c r="E1594" t="s">
        <v>514</v>
      </c>
    </row>
    <row r="1595" spans="1:5" x14ac:dyDescent="0.3">
      <c r="A1595" s="6" t="s">
        <v>4496</v>
      </c>
      <c r="B1595">
        <v>1</v>
      </c>
      <c r="C1595" t="s">
        <v>325</v>
      </c>
      <c r="D1595" t="s">
        <v>515</v>
      </c>
      <c r="E1595" t="s">
        <v>515</v>
      </c>
    </row>
    <row r="1596" spans="1:5" x14ac:dyDescent="0.3">
      <c r="A1596" s="6" t="s">
        <v>4497</v>
      </c>
      <c r="B1596">
        <v>1</v>
      </c>
      <c r="C1596" t="s">
        <v>325</v>
      </c>
      <c r="D1596" t="s">
        <v>515</v>
      </c>
      <c r="E1596" t="s">
        <v>515</v>
      </c>
    </row>
    <row r="1597" spans="1:5" x14ac:dyDescent="0.3">
      <c r="A1597" s="6" t="s">
        <v>4498</v>
      </c>
      <c r="B1597">
        <v>1</v>
      </c>
      <c r="C1597" t="s">
        <v>325</v>
      </c>
      <c r="D1597" t="s">
        <v>515</v>
      </c>
      <c r="E1597" t="s">
        <v>515</v>
      </c>
    </row>
    <row r="1598" spans="1:5" x14ac:dyDescent="0.3">
      <c r="A1598" s="6" t="s">
        <v>4499</v>
      </c>
      <c r="B1598">
        <v>1</v>
      </c>
      <c r="C1598" t="s">
        <v>325</v>
      </c>
      <c r="D1598" t="s">
        <v>515</v>
      </c>
      <c r="E1598" t="s">
        <v>515</v>
      </c>
    </row>
    <row r="1599" spans="1:5" x14ac:dyDescent="0.3">
      <c r="A1599" s="6" t="s">
        <v>4500</v>
      </c>
      <c r="B1599">
        <v>1</v>
      </c>
      <c r="C1599" t="s">
        <v>325</v>
      </c>
      <c r="D1599" t="s">
        <v>515</v>
      </c>
      <c r="E1599" t="s">
        <v>515</v>
      </c>
    </row>
    <row r="1600" spans="1:5" x14ac:dyDescent="0.3">
      <c r="A1600" s="6" t="s">
        <v>4501</v>
      </c>
      <c r="B1600">
        <v>1</v>
      </c>
      <c r="C1600" t="s">
        <v>325</v>
      </c>
      <c r="D1600" t="s">
        <v>516</v>
      </c>
      <c r="E1600" t="s">
        <v>516</v>
      </c>
    </row>
    <row r="1601" spans="1:5" x14ac:dyDescent="0.3">
      <c r="A1601" s="6" t="s">
        <v>4502</v>
      </c>
      <c r="B1601">
        <v>1</v>
      </c>
      <c r="C1601" t="s">
        <v>325</v>
      </c>
      <c r="D1601" t="s">
        <v>517</v>
      </c>
      <c r="E1601" t="s">
        <v>517</v>
      </c>
    </row>
    <row r="1602" spans="1:5" x14ac:dyDescent="0.3">
      <c r="A1602" s="6" t="s">
        <v>4503</v>
      </c>
      <c r="B1602">
        <v>1</v>
      </c>
      <c r="C1602" t="s">
        <v>325</v>
      </c>
      <c r="D1602" t="s">
        <v>517</v>
      </c>
      <c r="E1602" t="s">
        <v>517</v>
      </c>
    </row>
    <row r="1603" spans="1:5" x14ac:dyDescent="0.3">
      <c r="A1603" s="6" t="s">
        <v>4504</v>
      </c>
      <c r="B1603">
        <v>1</v>
      </c>
      <c r="C1603" t="s">
        <v>325</v>
      </c>
      <c r="D1603" t="s">
        <v>518</v>
      </c>
      <c r="E1603" t="s">
        <v>518</v>
      </c>
    </row>
    <row r="1604" spans="1:5" x14ac:dyDescent="0.3">
      <c r="A1604" s="6" t="s">
        <v>4505</v>
      </c>
      <c r="B1604">
        <v>1</v>
      </c>
      <c r="C1604" t="s">
        <v>325</v>
      </c>
      <c r="D1604" t="s">
        <v>518</v>
      </c>
      <c r="E1604" t="s">
        <v>518</v>
      </c>
    </row>
    <row r="1605" spans="1:5" x14ac:dyDescent="0.3">
      <c r="A1605" s="6" t="s">
        <v>4506</v>
      </c>
      <c r="B1605">
        <v>1</v>
      </c>
      <c r="C1605" t="s">
        <v>325</v>
      </c>
      <c r="D1605" t="s">
        <v>518</v>
      </c>
      <c r="E1605" t="s">
        <v>518</v>
      </c>
    </row>
    <row r="1606" spans="1:5" x14ac:dyDescent="0.3">
      <c r="A1606" s="6" t="s">
        <v>4507</v>
      </c>
      <c r="B1606">
        <v>1</v>
      </c>
      <c r="C1606" t="s">
        <v>325</v>
      </c>
      <c r="D1606" t="s">
        <v>518</v>
      </c>
      <c r="E1606" t="s">
        <v>518</v>
      </c>
    </row>
    <row r="1607" spans="1:5" x14ac:dyDescent="0.3">
      <c r="A1607" s="6" t="s">
        <v>4508</v>
      </c>
      <c r="B1607">
        <v>1</v>
      </c>
      <c r="C1607" t="s">
        <v>325</v>
      </c>
      <c r="D1607" t="s">
        <v>518</v>
      </c>
      <c r="E1607" t="s">
        <v>518</v>
      </c>
    </row>
    <row r="1608" spans="1:5" x14ac:dyDescent="0.3">
      <c r="A1608" s="6" t="s">
        <v>4509</v>
      </c>
      <c r="B1608">
        <v>1</v>
      </c>
      <c r="C1608" t="s">
        <v>325</v>
      </c>
      <c r="D1608" t="s">
        <v>518</v>
      </c>
      <c r="E1608" t="s">
        <v>518</v>
      </c>
    </row>
    <row r="1609" spans="1:5" x14ac:dyDescent="0.3">
      <c r="A1609" s="6" t="s">
        <v>4510</v>
      </c>
      <c r="B1609">
        <v>1</v>
      </c>
      <c r="C1609" t="s">
        <v>325</v>
      </c>
      <c r="D1609" t="s">
        <v>519</v>
      </c>
      <c r="E1609" t="s">
        <v>519</v>
      </c>
    </row>
    <row r="1610" spans="1:5" x14ac:dyDescent="0.3">
      <c r="A1610" s="6" t="s">
        <v>4511</v>
      </c>
      <c r="B1610">
        <v>1</v>
      </c>
      <c r="C1610" t="s">
        <v>325</v>
      </c>
      <c r="D1610" t="s">
        <v>519</v>
      </c>
      <c r="E1610" t="s">
        <v>519</v>
      </c>
    </row>
    <row r="1611" spans="1:5" x14ac:dyDescent="0.3">
      <c r="A1611" s="6" t="s">
        <v>4512</v>
      </c>
      <c r="B1611">
        <v>1</v>
      </c>
      <c r="C1611" t="s">
        <v>325</v>
      </c>
      <c r="D1611" t="s">
        <v>520</v>
      </c>
      <c r="E1611" t="s">
        <v>520</v>
      </c>
    </row>
    <row r="1612" spans="1:5" x14ac:dyDescent="0.3">
      <c r="A1612" s="6" t="s">
        <v>4513</v>
      </c>
      <c r="B1612">
        <v>1</v>
      </c>
      <c r="C1612" t="s">
        <v>325</v>
      </c>
      <c r="D1612" t="s">
        <v>521</v>
      </c>
      <c r="E1612" t="s">
        <v>521</v>
      </c>
    </row>
    <row r="1613" spans="1:5" x14ac:dyDescent="0.3">
      <c r="A1613" s="6" t="s">
        <v>4514</v>
      </c>
      <c r="B1613">
        <v>1</v>
      </c>
      <c r="C1613" t="s">
        <v>325</v>
      </c>
      <c r="D1613" t="s">
        <v>521</v>
      </c>
      <c r="E1613" t="s">
        <v>521</v>
      </c>
    </row>
    <row r="1614" spans="1:5" x14ac:dyDescent="0.3">
      <c r="A1614" s="6" t="s">
        <v>4515</v>
      </c>
      <c r="B1614">
        <v>1</v>
      </c>
      <c r="C1614" t="s">
        <v>325</v>
      </c>
      <c r="D1614" t="s">
        <v>522</v>
      </c>
      <c r="E1614" t="s">
        <v>522</v>
      </c>
    </row>
    <row r="1615" spans="1:5" x14ac:dyDescent="0.3">
      <c r="A1615" s="6" t="s">
        <v>4516</v>
      </c>
      <c r="B1615">
        <v>1</v>
      </c>
      <c r="C1615" t="s">
        <v>325</v>
      </c>
      <c r="D1615" t="s">
        <v>523</v>
      </c>
      <c r="E1615" t="s">
        <v>523</v>
      </c>
    </row>
    <row r="1616" spans="1:5" x14ac:dyDescent="0.3">
      <c r="A1616" s="6" t="s">
        <v>4517</v>
      </c>
      <c r="B1616">
        <v>1</v>
      </c>
      <c r="C1616" t="s">
        <v>325</v>
      </c>
      <c r="D1616" t="s">
        <v>524</v>
      </c>
      <c r="E1616" t="s">
        <v>524</v>
      </c>
    </row>
    <row r="1617" spans="1:5" x14ac:dyDescent="0.3">
      <c r="A1617" s="6" t="s">
        <v>4518</v>
      </c>
      <c r="B1617">
        <v>1</v>
      </c>
      <c r="C1617" t="s">
        <v>325</v>
      </c>
      <c r="D1617" t="s">
        <v>524</v>
      </c>
      <c r="E1617" t="s">
        <v>524</v>
      </c>
    </row>
    <row r="1618" spans="1:5" x14ac:dyDescent="0.3">
      <c r="A1618" s="6" t="s">
        <v>4519</v>
      </c>
      <c r="B1618">
        <v>1</v>
      </c>
      <c r="C1618" t="s">
        <v>325</v>
      </c>
      <c r="D1618" t="s">
        <v>525</v>
      </c>
      <c r="E1618" t="s">
        <v>525</v>
      </c>
    </row>
    <row r="1619" spans="1:5" x14ac:dyDescent="0.3">
      <c r="A1619" s="6" t="s">
        <v>4520</v>
      </c>
      <c r="B1619">
        <v>1</v>
      </c>
      <c r="C1619" t="s">
        <v>325</v>
      </c>
      <c r="D1619" t="s">
        <v>525</v>
      </c>
      <c r="E1619" t="s">
        <v>525</v>
      </c>
    </row>
    <row r="1620" spans="1:5" x14ac:dyDescent="0.3">
      <c r="A1620" s="6" t="s">
        <v>4521</v>
      </c>
      <c r="B1620">
        <v>1</v>
      </c>
      <c r="C1620" t="s">
        <v>325</v>
      </c>
      <c r="D1620" t="s">
        <v>526</v>
      </c>
      <c r="E1620" t="s">
        <v>526</v>
      </c>
    </row>
    <row r="1621" spans="1:5" x14ac:dyDescent="0.3">
      <c r="A1621" s="6" t="s">
        <v>4522</v>
      </c>
      <c r="B1621">
        <v>1</v>
      </c>
      <c r="C1621" t="s">
        <v>325</v>
      </c>
      <c r="D1621" t="s">
        <v>526</v>
      </c>
      <c r="E1621" t="s">
        <v>526</v>
      </c>
    </row>
    <row r="1622" spans="1:5" x14ac:dyDescent="0.3">
      <c r="A1622" s="6" t="s">
        <v>4523</v>
      </c>
      <c r="B1622">
        <v>1</v>
      </c>
      <c r="C1622" t="s">
        <v>325</v>
      </c>
      <c r="D1622" t="s">
        <v>526</v>
      </c>
      <c r="E1622" t="s">
        <v>526</v>
      </c>
    </row>
    <row r="1623" spans="1:5" x14ac:dyDescent="0.3">
      <c r="A1623" s="6" t="s">
        <v>4524</v>
      </c>
      <c r="B1623">
        <v>1</v>
      </c>
      <c r="C1623" t="s">
        <v>325</v>
      </c>
      <c r="D1623" t="s">
        <v>526</v>
      </c>
      <c r="E1623" t="s">
        <v>526</v>
      </c>
    </row>
    <row r="1624" spans="1:5" x14ac:dyDescent="0.3">
      <c r="A1624" s="6" t="s">
        <v>4525</v>
      </c>
      <c r="B1624">
        <v>1</v>
      </c>
      <c r="C1624" t="s">
        <v>325</v>
      </c>
      <c r="D1624" t="s">
        <v>526</v>
      </c>
      <c r="E1624" t="s">
        <v>526</v>
      </c>
    </row>
    <row r="1625" spans="1:5" x14ac:dyDescent="0.3">
      <c r="A1625" s="6" t="s">
        <v>4526</v>
      </c>
      <c r="B1625">
        <v>1</v>
      </c>
      <c r="C1625" t="s">
        <v>325</v>
      </c>
      <c r="D1625" t="s">
        <v>527</v>
      </c>
      <c r="E1625" t="s">
        <v>527</v>
      </c>
    </row>
    <row r="1626" spans="1:5" x14ac:dyDescent="0.3">
      <c r="A1626" s="6" t="s">
        <v>4527</v>
      </c>
      <c r="B1626">
        <v>1</v>
      </c>
      <c r="C1626" t="s">
        <v>325</v>
      </c>
      <c r="D1626" t="s">
        <v>528</v>
      </c>
      <c r="E1626" t="s">
        <v>528</v>
      </c>
    </row>
    <row r="1627" spans="1:5" x14ac:dyDescent="0.3">
      <c r="A1627" s="6" t="s">
        <v>4528</v>
      </c>
      <c r="B1627">
        <v>1</v>
      </c>
      <c r="C1627" t="s">
        <v>325</v>
      </c>
      <c r="D1627" t="s">
        <v>528</v>
      </c>
      <c r="E1627" t="s">
        <v>528</v>
      </c>
    </row>
    <row r="1628" spans="1:5" x14ac:dyDescent="0.3">
      <c r="A1628" s="6" t="s">
        <v>4529</v>
      </c>
      <c r="B1628">
        <v>1</v>
      </c>
      <c r="C1628" t="s">
        <v>325</v>
      </c>
      <c r="D1628" t="s">
        <v>529</v>
      </c>
      <c r="E1628" t="s">
        <v>529</v>
      </c>
    </row>
    <row r="1629" spans="1:5" x14ac:dyDescent="0.3">
      <c r="A1629" s="6" t="s">
        <v>4530</v>
      </c>
      <c r="B1629">
        <v>1</v>
      </c>
      <c r="C1629" t="s">
        <v>325</v>
      </c>
      <c r="D1629" t="s">
        <v>530</v>
      </c>
      <c r="E1629" t="s">
        <v>530</v>
      </c>
    </row>
    <row r="1630" spans="1:5" x14ac:dyDescent="0.3">
      <c r="A1630" s="6" t="s">
        <v>4531</v>
      </c>
      <c r="B1630">
        <v>1</v>
      </c>
      <c r="C1630" t="s">
        <v>325</v>
      </c>
      <c r="D1630" t="s">
        <v>530</v>
      </c>
      <c r="E1630" t="s">
        <v>530</v>
      </c>
    </row>
    <row r="1631" spans="1:5" x14ac:dyDescent="0.3">
      <c r="A1631" s="6" t="s">
        <v>4532</v>
      </c>
      <c r="B1631">
        <v>1</v>
      </c>
      <c r="C1631" t="s">
        <v>325</v>
      </c>
      <c r="D1631" t="s">
        <v>531</v>
      </c>
      <c r="E1631" t="s">
        <v>531</v>
      </c>
    </row>
    <row r="1632" spans="1:5" x14ac:dyDescent="0.3">
      <c r="A1632" s="6" t="s">
        <v>4533</v>
      </c>
      <c r="B1632">
        <v>1</v>
      </c>
      <c r="C1632" t="s">
        <v>325</v>
      </c>
      <c r="D1632" t="s">
        <v>531</v>
      </c>
      <c r="E1632" t="s">
        <v>531</v>
      </c>
    </row>
    <row r="1633" spans="1:5" x14ac:dyDescent="0.3">
      <c r="A1633" s="6" t="s">
        <v>4534</v>
      </c>
      <c r="B1633">
        <v>1</v>
      </c>
      <c r="C1633" t="s">
        <v>325</v>
      </c>
      <c r="D1633" t="s">
        <v>532</v>
      </c>
      <c r="E1633" t="s">
        <v>532</v>
      </c>
    </row>
    <row r="1634" spans="1:5" x14ac:dyDescent="0.3">
      <c r="A1634" s="6" t="s">
        <v>4535</v>
      </c>
      <c r="B1634">
        <v>1</v>
      </c>
      <c r="C1634" t="s">
        <v>325</v>
      </c>
      <c r="D1634" t="s">
        <v>532</v>
      </c>
      <c r="E1634" t="s">
        <v>532</v>
      </c>
    </row>
    <row r="1635" spans="1:5" x14ac:dyDescent="0.3">
      <c r="A1635" s="6" t="s">
        <v>4536</v>
      </c>
      <c r="B1635">
        <v>1</v>
      </c>
      <c r="C1635" t="s">
        <v>325</v>
      </c>
      <c r="D1635" t="s">
        <v>533</v>
      </c>
      <c r="E1635" t="s">
        <v>533</v>
      </c>
    </row>
    <row r="1636" spans="1:5" x14ac:dyDescent="0.3">
      <c r="A1636" s="6" t="s">
        <v>4537</v>
      </c>
      <c r="B1636">
        <v>1</v>
      </c>
      <c r="C1636" t="s">
        <v>325</v>
      </c>
      <c r="D1636" t="s">
        <v>534</v>
      </c>
      <c r="E1636" t="s">
        <v>534</v>
      </c>
    </row>
    <row r="1637" spans="1:5" x14ac:dyDescent="0.3">
      <c r="A1637" s="6" t="s">
        <v>4538</v>
      </c>
      <c r="B1637">
        <v>1</v>
      </c>
      <c r="C1637" t="s">
        <v>325</v>
      </c>
      <c r="D1637" t="s">
        <v>534</v>
      </c>
      <c r="E1637" t="s">
        <v>534</v>
      </c>
    </row>
    <row r="1638" spans="1:5" x14ac:dyDescent="0.3">
      <c r="A1638" s="6" t="s">
        <v>4539</v>
      </c>
      <c r="B1638">
        <v>1</v>
      </c>
      <c r="C1638" t="s">
        <v>325</v>
      </c>
      <c r="D1638" t="s">
        <v>535</v>
      </c>
      <c r="E1638" t="s">
        <v>535</v>
      </c>
    </row>
    <row r="1639" spans="1:5" x14ac:dyDescent="0.3">
      <c r="A1639" s="6" t="s">
        <v>4540</v>
      </c>
      <c r="B1639">
        <v>1</v>
      </c>
      <c r="C1639" t="s">
        <v>325</v>
      </c>
      <c r="D1639" t="s">
        <v>536</v>
      </c>
      <c r="E1639" t="s">
        <v>536</v>
      </c>
    </row>
    <row r="1640" spans="1:5" x14ac:dyDescent="0.3">
      <c r="A1640" s="6" t="s">
        <v>4541</v>
      </c>
      <c r="B1640">
        <v>1</v>
      </c>
      <c r="C1640" t="s">
        <v>325</v>
      </c>
      <c r="D1640" t="s">
        <v>537</v>
      </c>
      <c r="E1640" t="s">
        <v>537</v>
      </c>
    </row>
    <row r="1641" spans="1:5" x14ac:dyDescent="0.3">
      <c r="A1641" s="6" t="s">
        <v>4542</v>
      </c>
      <c r="B1641">
        <v>1</v>
      </c>
      <c r="C1641" t="s">
        <v>325</v>
      </c>
      <c r="D1641" t="s">
        <v>537</v>
      </c>
      <c r="E1641" t="s">
        <v>537</v>
      </c>
    </row>
    <row r="1642" spans="1:5" x14ac:dyDescent="0.3">
      <c r="A1642" s="6" t="s">
        <v>4543</v>
      </c>
      <c r="B1642">
        <v>1</v>
      </c>
      <c r="C1642" t="s">
        <v>325</v>
      </c>
      <c r="D1642" t="s">
        <v>537</v>
      </c>
      <c r="E1642" t="s">
        <v>537</v>
      </c>
    </row>
    <row r="1643" spans="1:5" x14ac:dyDescent="0.3">
      <c r="A1643" s="6" t="s">
        <v>4544</v>
      </c>
      <c r="B1643">
        <v>1</v>
      </c>
      <c r="C1643" t="s">
        <v>325</v>
      </c>
      <c r="D1643" t="s">
        <v>537</v>
      </c>
      <c r="E1643" t="s">
        <v>537</v>
      </c>
    </row>
    <row r="1644" spans="1:5" x14ac:dyDescent="0.3">
      <c r="A1644" s="6" t="s">
        <v>4545</v>
      </c>
      <c r="B1644">
        <v>1</v>
      </c>
      <c r="C1644" t="s">
        <v>325</v>
      </c>
      <c r="D1644" t="s">
        <v>537</v>
      </c>
      <c r="E1644" t="s">
        <v>537</v>
      </c>
    </row>
    <row r="1645" spans="1:5" x14ac:dyDescent="0.3">
      <c r="A1645" s="6" t="s">
        <v>4546</v>
      </c>
      <c r="B1645">
        <v>1</v>
      </c>
      <c r="C1645" t="s">
        <v>325</v>
      </c>
      <c r="D1645" t="s">
        <v>537</v>
      </c>
      <c r="E1645" t="s">
        <v>537</v>
      </c>
    </row>
    <row r="1646" spans="1:5" x14ac:dyDescent="0.3">
      <c r="A1646" s="6" t="s">
        <v>4547</v>
      </c>
      <c r="B1646">
        <v>1</v>
      </c>
      <c r="C1646" t="s">
        <v>325</v>
      </c>
      <c r="D1646" t="s">
        <v>537</v>
      </c>
      <c r="E1646" t="s">
        <v>537</v>
      </c>
    </row>
    <row r="1647" spans="1:5" x14ac:dyDescent="0.3">
      <c r="A1647" s="6" t="s">
        <v>4548</v>
      </c>
      <c r="B1647">
        <v>1</v>
      </c>
      <c r="C1647" t="s">
        <v>325</v>
      </c>
      <c r="D1647" t="s">
        <v>537</v>
      </c>
      <c r="E1647" t="s">
        <v>537</v>
      </c>
    </row>
    <row r="1648" spans="1:5" x14ac:dyDescent="0.3">
      <c r="A1648" s="6" t="s">
        <v>4549</v>
      </c>
      <c r="B1648">
        <v>1</v>
      </c>
      <c r="C1648" t="s">
        <v>325</v>
      </c>
      <c r="D1648" t="s">
        <v>537</v>
      </c>
      <c r="E1648" t="s">
        <v>537</v>
      </c>
    </row>
    <row r="1649" spans="1:5" x14ac:dyDescent="0.3">
      <c r="A1649" s="6" t="s">
        <v>4550</v>
      </c>
      <c r="B1649">
        <v>1</v>
      </c>
      <c r="C1649" t="s">
        <v>325</v>
      </c>
      <c r="D1649" t="s">
        <v>537</v>
      </c>
      <c r="E1649" t="s">
        <v>537</v>
      </c>
    </row>
    <row r="1650" spans="1:5" x14ac:dyDescent="0.3">
      <c r="A1650" s="6" t="s">
        <v>4551</v>
      </c>
      <c r="B1650">
        <v>1</v>
      </c>
      <c r="C1650" t="s">
        <v>325</v>
      </c>
      <c r="D1650" t="s">
        <v>538</v>
      </c>
      <c r="E1650" t="s">
        <v>538</v>
      </c>
    </row>
    <row r="1651" spans="1:5" x14ac:dyDescent="0.3">
      <c r="A1651" s="6" t="s">
        <v>4552</v>
      </c>
      <c r="B1651">
        <v>1</v>
      </c>
      <c r="C1651" t="s">
        <v>325</v>
      </c>
      <c r="D1651" t="s">
        <v>539</v>
      </c>
      <c r="E1651" t="s">
        <v>539</v>
      </c>
    </row>
    <row r="1652" spans="1:5" x14ac:dyDescent="0.3">
      <c r="A1652" s="6" t="s">
        <v>4553</v>
      </c>
      <c r="B1652">
        <v>1</v>
      </c>
      <c r="C1652" t="s">
        <v>325</v>
      </c>
      <c r="D1652" t="s">
        <v>540</v>
      </c>
      <c r="E1652" t="s">
        <v>540</v>
      </c>
    </row>
    <row r="1653" spans="1:5" x14ac:dyDescent="0.3">
      <c r="A1653" s="6" t="s">
        <v>4554</v>
      </c>
      <c r="B1653">
        <v>1</v>
      </c>
      <c r="C1653" t="s">
        <v>325</v>
      </c>
      <c r="D1653" t="s">
        <v>540</v>
      </c>
      <c r="E1653" t="s">
        <v>540</v>
      </c>
    </row>
    <row r="1654" spans="1:5" x14ac:dyDescent="0.3">
      <c r="A1654" s="6" t="s">
        <v>4555</v>
      </c>
      <c r="B1654">
        <v>1</v>
      </c>
      <c r="C1654" t="s">
        <v>325</v>
      </c>
      <c r="D1654" t="s">
        <v>541</v>
      </c>
      <c r="E1654" t="s">
        <v>541</v>
      </c>
    </row>
    <row r="1655" spans="1:5" x14ac:dyDescent="0.3">
      <c r="A1655" s="6" t="s">
        <v>4556</v>
      </c>
      <c r="B1655">
        <v>1</v>
      </c>
      <c r="C1655" t="s">
        <v>325</v>
      </c>
      <c r="D1655" t="s">
        <v>541</v>
      </c>
      <c r="E1655" t="s">
        <v>541</v>
      </c>
    </row>
    <row r="1656" spans="1:5" x14ac:dyDescent="0.3">
      <c r="A1656" s="6" t="s">
        <v>4557</v>
      </c>
      <c r="B1656">
        <v>1</v>
      </c>
      <c r="C1656" t="s">
        <v>325</v>
      </c>
      <c r="D1656" t="s">
        <v>542</v>
      </c>
      <c r="E1656" t="s">
        <v>542</v>
      </c>
    </row>
    <row r="1657" spans="1:5" x14ac:dyDescent="0.3">
      <c r="A1657" s="6" t="s">
        <v>4558</v>
      </c>
      <c r="B1657">
        <v>1</v>
      </c>
      <c r="C1657" t="s">
        <v>325</v>
      </c>
      <c r="D1657" t="s">
        <v>542</v>
      </c>
      <c r="E1657" t="s">
        <v>542</v>
      </c>
    </row>
    <row r="1658" spans="1:5" x14ac:dyDescent="0.3">
      <c r="A1658" s="6" t="s">
        <v>4559</v>
      </c>
      <c r="B1658">
        <v>1</v>
      </c>
      <c r="C1658" t="s">
        <v>325</v>
      </c>
      <c r="D1658" t="s">
        <v>543</v>
      </c>
      <c r="E1658" t="s">
        <v>543</v>
      </c>
    </row>
    <row r="1659" spans="1:5" x14ac:dyDescent="0.3">
      <c r="A1659" s="6" t="s">
        <v>4560</v>
      </c>
      <c r="B1659">
        <v>1</v>
      </c>
      <c r="C1659" t="s">
        <v>325</v>
      </c>
      <c r="D1659" t="s">
        <v>544</v>
      </c>
      <c r="E1659" t="s">
        <v>544</v>
      </c>
    </row>
    <row r="1660" spans="1:5" x14ac:dyDescent="0.3">
      <c r="A1660" s="6" t="s">
        <v>4561</v>
      </c>
      <c r="B1660">
        <v>1</v>
      </c>
      <c r="C1660" t="s">
        <v>325</v>
      </c>
      <c r="D1660" t="s">
        <v>545</v>
      </c>
      <c r="E1660" t="s">
        <v>545</v>
      </c>
    </row>
    <row r="1661" spans="1:5" x14ac:dyDescent="0.3">
      <c r="A1661" s="6" t="s">
        <v>4562</v>
      </c>
      <c r="B1661">
        <v>1</v>
      </c>
      <c r="C1661" t="s">
        <v>325</v>
      </c>
      <c r="D1661" t="s">
        <v>546</v>
      </c>
      <c r="E1661" t="s">
        <v>546</v>
      </c>
    </row>
    <row r="1662" spans="1:5" x14ac:dyDescent="0.3">
      <c r="A1662" s="6" t="s">
        <v>4563</v>
      </c>
      <c r="B1662">
        <v>1</v>
      </c>
      <c r="C1662" t="s">
        <v>325</v>
      </c>
      <c r="D1662" t="s">
        <v>547</v>
      </c>
      <c r="E1662" t="s">
        <v>547</v>
      </c>
    </row>
    <row r="1663" spans="1:5" x14ac:dyDescent="0.3">
      <c r="A1663" s="6" t="s">
        <v>4564</v>
      </c>
      <c r="B1663">
        <v>1</v>
      </c>
      <c r="C1663" t="s">
        <v>325</v>
      </c>
      <c r="D1663" t="s">
        <v>548</v>
      </c>
      <c r="E1663" t="s">
        <v>548</v>
      </c>
    </row>
    <row r="1664" spans="1:5" x14ac:dyDescent="0.3">
      <c r="A1664" s="6" t="s">
        <v>4565</v>
      </c>
      <c r="B1664">
        <v>1</v>
      </c>
      <c r="C1664" t="s">
        <v>325</v>
      </c>
      <c r="D1664" t="s">
        <v>548</v>
      </c>
      <c r="E1664" t="s">
        <v>548</v>
      </c>
    </row>
    <row r="1665" spans="1:5" x14ac:dyDescent="0.3">
      <c r="A1665" s="6" t="s">
        <v>4566</v>
      </c>
      <c r="B1665">
        <v>1</v>
      </c>
      <c r="C1665" t="s">
        <v>325</v>
      </c>
      <c r="D1665" t="s">
        <v>548</v>
      </c>
      <c r="E1665" t="s">
        <v>548</v>
      </c>
    </row>
    <row r="1666" spans="1:5" x14ac:dyDescent="0.3">
      <c r="A1666" s="6" t="s">
        <v>4567</v>
      </c>
      <c r="B1666">
        <v>1</v>
      </c>
      <c r="C1666" t="s">
        <v>325</v>
      </c>
      <c r="D1666" t="s">
        <v>549</v>
      </c>
      <c r="E1666" t="s">
        <v>549</v>
      </c>
    </row>
    <row r="1667" spans="1:5" x14ac:dyDescent="0.3">
      <c r="A1667" s="6" t="s">
        <v>4568</v>
      </c>
      <c r="B1667">
        <v>1</v>
      </c>
      <c r="C1667" t="s">
        <v>325</v>
      </c>
      <c r="D1667" t="s">
        <v>550</v>
      </c>
      <c r="E1667" t="s">
        <v>550</v>
      </c>
    </row>
    <row r="1668" spans="1:5" x14ac:dyDescent="0.3">
      <c r="A1668" s="6" t="s">
        <v>4569</v>
      </c>
      <c r="B1668">
        <v>1</v>
      </c>
      <c r="C1668" t="s">
        <v>325</v>
      </c>
      <c r="D1668" t="s">
        <v>551</v>
      </c>
      <c r="E1668" t="s">
        <v>551</v>
      </c>
    </row>
    <row r="1669" spans="1:5" x14ac:dyDescent="0.3">
      <c r="A1669" s="6" t="s">
        <v>4570</v>
      </c>
      <c r="B1669">
        <v>1</v>
      </c>
      <c r="C1669" t="s">
        <v>325</v>
      </c>
      <c r="D1669" t="s">
        <v>552</v>
      </c>
      <c r="E1669" t="s">
        <v>552</v>
      </c>
    </row>
    <row r="1670" spans="1:5" x14ac:dyDescent="0.3">
      <c r="A1670" s="6" t="s">
        <v>4571</v>
      </c>
      <c r="B1670">
        <v>1</v>
      </c>
      <c r="C1670" t="s">
        <v>325</v>
      </c>
      <c r="D1670" t="s">
        <v>553</v>
      </c>
      <c r="E1670" t="s">
        <v>553</v>
      </c>
    </row>
    <row r="1671" spans="1:5" x14ac:dyDescent="0.3">
      <c r="A1671" s="6" t="s">
        <v>4572</v>
      </c>
      <c r="B1671">
        <v>1</v>
      </c>
      <c r="C1671" t="s">
        <v>325</v>
      </c>
      <c r="D1671" t="s">
        <v>554</v>
      </c>
      <c r="E1671" t="s">
        <v>554</v>
      </c>
    </row>
    <row r="1672" spans="1:5" x14ac:dyDescent="0.3">
      <c r="A1672" s="6" t="s">
        <v>4573</v>
      </c>
      <c r="B1672">
        <v>1</v>
      </c>
      <c r="C1672" t="s">
        <v>325</v>
      </c>
      <c r="D1672" t="s">
        <v>554</v>
      </c>
      <c r="E1672" t="s">
        <v>554</v>
      </c>
    </row>
    <row r="1673" spans="1:5" x14ac:dyDescent="0.3">
      <c r="A1673" s="6" t="s">
        <v>4574</v>
      </c>
      <c r="B1673">
        <v>1</v>
      </c>
      <c r="C1673" t="s">
        <v>325</v>
      </c>
      <c r="D1673" t="s">
        <v>554</v>
      </c>
      <c r="E1673" t="s">
        <v>554</v>
      </c>
    </row>
    <row r="1674" spans="1:5" x14ac:dyDescent="0.3">
      <c r="A1674" s="6" t="s">
        <v>4575</v>
      </c>
      <c r="B1674">
        <v>1</v>
      </c>
      <c r="C1674" t="s">
        <v>325</v>
      </c>
      <c r="D1674" t="s">
        <v>554</v>
      </c>
      <c r="E1674" t="s">
        <v>554</v>
      </c>
    </row>
    <row r="1675" spans="1:5" x14ac:dyDescent="0.3">
      <c r="A1675" s="6" t="s">
        <v>4576</v>
      </c>
      <c r="B1675">
        <v>1</v>
      </c>
      <c r="C1675" t="s">
        <v>325</v>
      </c>
      <c r="D1675" t="s">
        <v>554</v>
      </c>
      <c r="E1675" t="s">
        <v>554</v>
      </c>
    </row>
    <row r="1676" spans="1:5" x14ac:dyDescent="0.3">
      <c r="A1676" s="6" t="s">
        <v>4577</v>
      </c>
      <c r="B1676">
        <v>1</v>
      </c>
      <c r="C1676" t="s">
        <v>325</v>
      </c>
      <c r="D1676" t="s">
        <v>555</v>
      </c>
      <c r="E1676" t="s">
        <v>555</v>
      </c>
    </row>
    <row r="1677" spans="1:5" x14ac:dyDescent="0.3">
      <c r="A1677" s="6" t="s">
        <v>4578</v>
      </c>
      <c r="B1677">
        <v>1</v>
      </c>
      <c r="C1677" t="s">
        <v>325</v>
      </c>
      <c r="D1677" t="s">
        <v>555</v>
      </c>
      <c r="E1677" t="s">
        <v>555</v>
      </c>
    </row>
    <row r="1678" spans="1:5" x14ac:dyDescent="0.3">
      <c r="A1678" s="6" t="s">
        <v>4579</v>
      </c>
      <c r="B1678">
        <v>1</v>
      </c>
      <c r="C1678" t="s">
        <v>325</v>
      </c>
      <c r="D1678" t="s">
        <v>555</v>
      </c>
      <c r="E1678" t="s">
        <v>555</v>
      </c>
    </row>
    <row r="1679" spans="1:5" x14ac:dyDescent="0.3">
      <c r="A1679" s="6" t="s">
        <v>4580</v>
      </c>
      <c r="B1679">
        <v>1</v>
      </c>
      <c r="C1679" t="s">
        <v>325</v>
      </c>
      <c r="D1679" t="s">
        <v>555</v>
      </c>
      <c r="E1679" t="s">
        <v>555</v>
      </c>
    </row>
    <row r="1680" spans="1:5" x14ac:dyDescent="0.3">
      <c r="A1680" s="6" t="s">
        <v>4581</v>
      </c>
      <c r="B1680">
        <v>1</v>
      </c>
      <c r="C1680" t="s">
        <v>325</v>
      </c>
      <c r="D1680" t="s">
        <v>556</v>
      </c>
      <c r="E1680" t="s">
        <v>556</v>
      </c>
    </row>
    <row r="1681" spans="1:5" x14ac:dyDescent="0.3">
      <c r="A1681" s="6" t="s">
        <v>4582</v>
      </c>
      <c r="B1681">
        <v>1</v>
      </c>
      <c r="C1681" t="s">
        <v>325</v>
      </c>
      <c r="D1681" t="s">
        <v>557</v>
      </c>
      <c r="E1681" t="s">
        <v>557</v>
      </c>
    </row>
    <row r="1682" spans="1:5" x14ac:dyDescent="0.3">
      <c r="A1682" s="6" t="s">
        <v>4583</v>
      </c>
      <c r="B1682">
        <v>1</v>
      </c>
      <c r="C1682" t="s">
        <v>325</v>
      </c>
      <c r="D1682" t="s">
        <v>558</v>
      </c>
      <c r="E1682" t="s">
        <v>558</v>
      </c>
    </row>
    <row r="1683" spans="1:5" x14ac:dyDescent="0.3">
      <c r="A1683" s="6" t="s">
        <v>4584</v>
      </c>
      <c r="B1683">
        <v>1</v>
      </c>
      <c r="C1683" t="s">
        <v>325</v>
      </c>
      <c r="D1683" t="s">
        <v>558</v>
      </c>
      <c r="E1683" t="s">
        <v>558</v>
      </c>
    </row>
    <row r="1684" spans="1:5" x14ac:dyDescent="0.3">
      <c r="A1684" s="6" t="s">
        <v>4585</v>
      </c>
      <c r="B1684">
        <v>1</v>
      </c>
      <c r="C1684" t="s">
        <v>325</v>
      </c>
      <c r="D1684" t="s">
        <v>558</v>
      </c>
      <c r="E1684" t="s">
        <v>558</v>
      </c>
    </row>
    <row r="1685" spans="1:5" x14ac:dyDescent="0.3">
      <c r="A1685" s="6" t="s">
        <v>4586</v>
      </c>
      <c r="B1685">
        <v>1</v>
      </c>
      <c r="C1685" t="s">
        <v>325</v>
      </c>
      <c r="D1685" t="s">
        <v>559</v>
      </c>
      <c r="E1685" t="s">
        <v>559</v>
      </c>
    </row>
    <row r="1686" spans="1:5" x14ac:dyDescent="0.3">
      <c r="A1686" s="6" t="s">
        <v>4587</v>
      </c>
      <c r="B1686">
        <v>1</v>
      </c>
      <c r="C1686" t="s">
        <v>325</v>
      </c>
      <c r="D1686" t="s">
        <v>559</v>
      </c>
      <c r="E1686" t="s">
        <v>559</v>
      </c>
    </row>
    <row r="1687" spans="1:5" x14ac:dyDescent="0.3">
      <c r="A1687" s="6" t="s">
        <v>4588</v>
      </c>
      <c r="B1687">
        <v>1</v>
      </c>
      <c r="C1687" t="s">
        <v>325</v>
      </c>
      <c r="D1687" t="s">
        <v>560</v>
      </c>
      <c r="E1687" t="s">
        <v>560</v>
      </c>
    </row>
    <row r="1688" spans="1:5" x14ac:dyDescent="0.3">
      <c r="A1688" s="6" t="s">
        <v>4589</v>
      </c>
      <c r="B1688">
        <v>1</v>
      </c>
      <c r="C1688" t="s">
        <v>325</v>
      </c>
      <c r="D1688" t="s">
        <v>561</v>
      </c>
      <c r="E1688" t="s">
        <v>561</v>
      </c>
    </row>
    <row r="1689" spans="1:5" x14ac:dyDescent="0.3">
      <c r="A1689" s="6" t="s">
        <v>4590</v>
      </c>
      <c r="B1689">
        <v>1</v>
      </c>
      <c r="C1689" t="s">
        <v>325</v>
      </c>
      <c r="D1689" t="s">
        <v>562</v>
      </c>
      <c r="E1689" t="s">
        <v>562</v>
      </c>
    </row>
    <row r="1690" spans="1:5" x14ac:dyDescent="0.3">
      <c r="A1690" s="6" t="s">
        <v>4591</v>
      </c>
      <c r="B1690">
        <v>1</v>
      </c>
      <c r="C1690" t="s">
        <v>325</v>
      </c>
      <c r="D1690" t="s">
        <v>563</v>
      </c>
      <c r="E1690" t="s">
        <v>563</v>
      </c>
    </row>
    <row r="1691" spans="1:5" x14ac:dyDescent="0.3">
      <c r="A1691" s="6" t="s">
        <v>4592</v>
      </c>
      <c r="B1691">
        <v>1</v>
      </c>
      <c r="C1691" t="s">
        <v>325</v>
      </c>
      <c r="D1691" t="s">
        <v>563</v>
      </c>
      <c r="E1691" t="s">
        <v>563</v>
      </c>
    </row>
    <row r="1692" spans="1:5" x14ac:dyDescent="0.3">
      <c r="A1692" s="6" t="s">
        <v>4593</v>
      </c>
      <c r="B1692">
        <v>1</v>
      </c>
      <c r="C1692" t="s">
        <v>325</v>
      </c>
      <c r="D1692" t="s">
        <v>564</v>
      </c>
      <c r="E1692" t="s">
        <v>564</v>
      </c>
    </row>
    <row r="1693" spans="1:5" x14ac:dyDescent="0.3">
      <c r="A1693" s="6" t="s">
        <v>4594</v>
      </c>
      <c r="B1693">
        <v>1</v>
      </c>
      <c r="C1693" t="s">
        <v>325</v>
      </c>
      <c r="D1693" t="s">
        <v>564</v>
      </c>
      <c r="E1693" t="s">
        <v>564</v>
      </c>
    </row>
    <row r="1694" spans="1:5" x14ac:dyDescent="0.3">
      <c r="A1694" s="6" t="s">
        <v>4595</v>
      </c>
      <c r="B1694">
        <v>1</v>
      </c>
      <c r="C1694" t="s">
        <v>325</v>
      </c>
      <c r="D1694" t="s">
        <v>564</v>
      </c>
      <c r="E1694" t="s">
        <v>564</v>
      </c>
    </row>
    <row r="1695" spans="1:5" x14ac:dyDescent="0.3">
      <c r="A1695" s="6" t="s">
        <v>4596</v>
      </c>
      <c r="B1695">
        <v>1</v>
      </c>
      <c r="C1695" t="s">
        <v>325</v>
      </c>
      <c r="D1695" t="s">
        <v>564</v>
      </c>
      <c r="E1695" t="s">
        <v>564</v>
      </c>
    </row>
    <row r="1696" spans="1:5" x14ac:dyDescent="0.3">
      <c r="A1696" s="6" t="s">
        <v>4597</v>
      </c>
      <c r="B1696">
        <v>1</v>
      </c>
      <c r="C1696" t="s">
        <v>325</v>
      </c>
      <c r="D1696" t="s">
        <v>565</v>
      </c>
      <c r="E1696" t="s">
        <v>565</v>
      </c>
    </row>
    <row r="1697" spans="1:5" x14ac:dyDescent="0.3">
      <c r="A1697" s="6" t="s">
        <v>4598</v>
      </c>
      <c r="B1697">
        <v>1</v>
      </c>
      <c r="C1697" t="s">
        <v>325</v>
      </c>
      <c r="D1697" t="s">
        <v>565</v>
      </c>
      <c r="E1697" t="s">
        <v>565</v>
      </c>
    </row>
    <row r="1698" spans="1:5" x14ac:dyDescent="0.3">
      <c r="A1698" s="6" t="s">
        <v>4599</v>
      </c>
      <c r="B1698">
        <v>1</v>
      </c>
      <c r="C1698" t="s">
        <v>325</v>
      </c>
      <c r="D1698" t="s">
        <v>566</v>
      </c>
      <c r="E1698" t="s">
        <v>566</v>
      </c>
    </row>
    <row r="1699" spans="1:5" x14ac:dyDescent="0.3">
      <c r="A1699" s="6" t="s">
        <v>4600</v>
      </c>
      <c r="B1699">
        <v>1</v>
      </c>
      <c r="C1699" t="s">
        <v>325</v>
      </c>
      <c r="D1699" t="s">
        <v>567</v>
      </c>
      <c r="E1699" t="s">
        <v>567</v>
      </c>
    </row>
    <row r="1700" spans="1:5" x14ac:dyDescent="0.3">
      <c r="A1700" s="6" t="s">
        <v>4601</v>
      </c>
      <c r="B1700">
        <v>1</v>
      </c>
      <c r="C1700" t="s">
        <v>325</v>
      </c>
      <c r="D1700" t="s">
        <v>567</v>
      </c>
      <c r="E1700" t="s">
        <v>567</v>
      </c>
    </row>
    <row r="1701" spans="1:5" x14ac:dyDescent="0.3">
      <c r="A1701" s="6" t="s">
        <v>4602</v>
      </c>
      <c r="B1701">
        <v>1</v>
      </c>
      <c r="C1701" t="s">
        <v>325</v>
      </c>
      <c r="D1701" t="s">
        <v>567</v>
      </c>
      <c r="E1701" t="s">
        <v>567</v>
      </c>
    </row>
    <row r="1702" spans="1:5" x14ac:dyDescent="0.3">
      <c r="A1702" s="6" t="s">
        <v>4603</v>
      </c>
      <c r="B1702">
        <v>1</v>
      </c>
      <c r="C1702" t="s">
        <v>325</v>
      </c>
      <c r="D1702" t="s">
        <v>567</v>
      </c>
      <c r="E1702" t="s">
        <v>567</v>
      </c>
    </row>
    <row r="1703" spans="1:5" x14ac:dyDescent="0.3">
      <c r="A1703" s="6" t="s">
        <v>4604</v>
      </c>
      <c r="B1703">
        <v>1</v>
      </c>
      <c r="C1703" t="s">
        <v>325</v>
      </c>
      <c r="D1703" t="s">
        <v>567</v>
      </c>
      <c r="E1703" t="s">
        <v>567</v>
      </c>
    </row>
    <row r="1704" spans="1:5" x14ac:dyDescent="0.3">
      <c r="A1704" s="6" t="s">
        <v>4605</v>
      </c>
      <c r="B1704">
        <v>1</v>
      </c>
      <c r="C1704" t="s">
        <v>325</v>
      </c>
      <c r="D1704" t="s">
        <v>568</v>
      </c>
      <c r="E1704" t="s">
        <v>568</v>
      </c>
    </row>
    <row r="1705" spans="1:5" x14ac:dyDescent="0.3">
      <c r="A1705" s="6" t="s">
        <v>4606</v>
      </c>
      <c r="B1705">
        <v>1</v>
      </c>
      <c r="C1705" t="s">
        <v>325</v>
      </c>
      <c r="D1705" t="s">
        <v>568</v>
      </c>
      <c r="E1705" t="s">
        <v>568</v>
      </c>
    </row>
    <row r="1706" spans="1:5" x14ac:dyDescent="0.3">
      <c r="A1706" s="6" t="s">
        <v>4607</v>
      </c>
      <c r="B1706">
        <v>1</v>
      </c>
      <c r="C1706" t="s">
        <v>325</v>
      </c>
      <c r="D1706" t="s">
        <v>569</v>
      </c>
      <c r="E1706" t="s">
        <v>569</v>
      </c>
    </row>
    <row r="1707" spans="1:5" x14ac:dyDescent="0.3">
      <c r="A1707" s="6" t="s">
        <v>4608</v>
      </c>
      <c r="B1707">
        <v>1</v>
      </c>
      <c r="C1707" t="s">
        <v>325</v>
      </c>
      <c r="D1707" t="s">
        <v>570</v>
      </c>
      <c r="E1707" t="s">
        <v>570</v>
      </c>
    </row>
    <row r="1708" spans="1:5" x14ac:dyDescent="0.3">
      <c r="A1708" s="6" t="s">
        <v>4609</v>
      </c>
      <c r="B1708">
        <v>1</v>
      </c>
      <c r="C1708" t="s">
        <v>325</v>
      </c>
      <c r="D1708" t="s">
        <v>570</v>
      </c>
      <c r="E1708" t="s">
        <v>570</v>
      </c>
    </row>
    <row r="1709" spans="1:5" x14ac:dyDescent="0.3">
      <c r="A1709" s="6" t="s">
        <v>4610</v>
      </c>
      <c r="B1709">
        <v>1</v>
      </c>
      <c r="C1709" t="s">
        <v>325</v>
      </c>
      <c r="D1709" t="s">
        <v>570</v>
      </c>
      <c r="E1709" t="s">
        <v>570</v>
      </c>
    </row>
    <row r="1710" spans="1:5" x14ac:dyDescent="0.3">
      <c r="A1710" s="6" t="s">
        <v>4611</v>
      </c>
      <c r="B1710">
        <v>1</v>
      </c>
      <c r="C1710" t="s">
        <v>325</v>
      </c>
      <c r="D1710" t="s">
        <v>570</v>
      </c>
      <c r="E1710" t="s">
        <v>570</v>
      </c>
    </row>
    <row r="1711" spans="1:5" x14ac:dyDescent="0.3">
      <c r="A1711" s="6" t="s">
        <v>4612</v>
      </c>
      <c r="B1711">
        <v>1</v>
      </c>
      <c r="C1711" t="s">
        <v>325</v>
      </c>
      <c r="D1711" t="s">
        <v>571</v>
      </c>
      <c r="E1711" t="s">
        <v>571</v>
      </c>
    </row>
    <row r="1712" spans="1:5" x14ac:dyDescent="0.3">
      <c r="A1712" s="6" t="s">
        <v>4613</v>
      </c>
      <c r="B1712">
        <v>1</v>
      </c>
      <c r="C1712" t="s">
        <v>325</v>
      </c>
      <c r="D1712" t="s">
        <v>572</v>
      </c>
      <c r="E1712" t="s">
        <v>572</v>
      </c>
    </row>
    <row r="1713" spans="1:5" x14ac:dyDescent="0.3">
      <c r="A1713" s="6" t="s">
        <v>4614</v>
      </c>
      <c r="B1713">
        <v>1</v>
      </c>
      <c r="C1713" t="s">
        <v>325</v>
      </c>
      <c r="D1713" t="s">
        <v>572</v>
      </c>
      <c r="E1713" t="s">
        <v>572</v>
      </c>
    </row>
    <row r="1714" spans="1:5" x14ac:dyDescent="0.3">
      <c r="A1714" s="6" t="s">
        <v>4615</v>
      </c>
      <c r="B1714">
        <v>1</v>
      </c>
      <c r="C1714" t="s">
        <v>325</v>
      </c>
      <c r="D1714" t="s">
        <v>572</v>
      </c>
      <c r="E1714" t="s">
        <v>572</v>
      </c>
    </row>
    <row r="1715" spans="1:5" x14ac:dyDescent="0.3">
      <c r="A1715" s="6" t="s">
        <v>4616</v>
      </c>
      <c r="B1715">
        <v>1</v>
      </c>
      <c r="C1715" t="s">
        <v>325</v>
      </c>
      <c r="D1715" t="s">
        <v>573</v>
      </c>
      <c r="E1715" t="s">
        <v>573</v>
      </c>
    </row>
    <row r="1716" spans="1:5" x14ac:dyDescent="0.3">
      <c r="A1716" s="6" t="s">
        <v>4617</v>
      </c>
      <c r="B1716">
        <v>1</v>
      </c>
      <c r="C1716" t="s">
        <v>325</v>
      </c>
      <c r="D1716" t="s">
        <v>573</v>
      </c>
      <c r="E1716" t="s">
        <v>573</v>
      </c>
    </row>
    <row r="1717" spans="1:5" x14ac:dyDescent="0.3">
      <c r="A1717" s="6" t="s">
        <v>4618</v>
      </c>
      <c r="B1717">
        <v>1</v>
      </c>
      <c r="C1717" t="s">
        <v>325</v>
      </c>
      <c r="D1717" t="s">
        <v>573</v>
      </c>
      <c r="E1717" t="s">
        <v>573</v>
      </c>
    </row>
    <row r="1718" spans="1:5" x14ac:dyDescent="0.3">
      <c r="A1718" s="6" t="s">
        <v>4619</v>
      </c>
      <c r="B1718">
        <v>1</v>
      </c>
      <c r="C1718" t="s">
        <v>325</v>
      </c>
      <c r="D1718" t="s">
        <v>574</v>
      </c>
      <c r="E1718" t="s">
        <v>574</v>
      </c>
    </row>
    <row r="1719" spans="1:5" x14ac:dyDescent="0.3">
      <c r="A1719" s="6" t="s">
        <v>4620</v>
      </c>
      <c r="B1719">
        <v>1</v>
      </c>
      <c r="C1719" t="s">
        <v>325</v>
      </c>
      <c r="D1719" t="s">
        <v>574</v>
      </c>
      <c r="E1719" t="s">
        <v>574</v>
      </c>
    </row>
    <row r="1720" spans="1:5" x14ac:dyDescent="0.3">
      <c r="A1720" s="6" t="s">
        <v>4621</v>
      </c>
      <c r="B1720">
        <v>1</v>
      </c>
      <c r="C1720" t="s">
        <v>325</v>
      </c>
      <c r="D1720" t="s">
        <v>574</v>
      </c>
      <c r="E1720" t="s">
        <v>574</v>
      </c>
    </row>
    <row r="1721" spans="1:5" x14ac:dyDescent="0.3">
      <c r="A1721" s="6" t="s">
        <v>4622</v>
      </c>
      <c r="B1721">
        <v>1</v>
      </c>
      <c r="C1721" t="s">
        <v>325</v>
      </c>
      <c r="D1721" t="s">
        <v>575</v>
      </c>
      <c r="E1721" t="s">
        <v>575</v>
      </c>
    </row>
    <row r="1722" spans="1:5" x14ac:dyDescent="0.3">
      <c r="A1722" s="6" t="s">
        <v>4623</v>
      </c>
      <c r="B1722">
        <v>1</v>
      </c>
      <c r="C1722" t="s">
        <v>325</v>
      </c>
      <c r="D1722" t="s">
        <v>576</v>
      </c>
      <c r="E1722" t="s">
        <v>576</v>
      </c>
    </row>
    <row r="1723" spans="1:5" x14ac:dyDescent="0.3">
      <c r="A1723" s="6" t="s">
        <v>4624</v>
      </c>
      <c r="B1723">
        <v>1</v>
      </c>
      <c r="C1723" t="s">
        <v>325</v>
      </c>
      <c r="D1723" t="s">
        <v>576</v>
      </c>
      <c r="E1723" t="s">
        <v>576</v>
      </c>
    </row>
    <row r="1724" spans="1:5" x14ac:dyDescent="0.3">
      <c r="A1724" s="6" t="s">
        <v>4625</v>
      </c>
      <c r="B1724">
        <v>1</v>
      </c>
      <c r="C1724" t="s">
        <v>325</v>
      </c>
      <c r="D1724" t="s">
        <v>576</v>
      </c>
      <c r="E1724" t="s">
        <v>576</v>
      </c>
    </row>
    <row r="1725" spans="1:5" x14ac:dyDescent="0.3">
      <c r="A1725" s="6" t="s">
        <v>4626</v>
      </c>
      <c r="B1725">
        <v>1</v>
      </c>
      <c r="C1725" t="s">
        <v>325</v>
      </c>
      <c r="D1725" t="s">
        <v>576</v>
      </c>
      <c r="E1725" t="s">
        <v>576</v>
      </c>
    </row>
    <row r="1726" spans="1:5" x14ac:dyDescent="0.3">
      <c r="A1726" s="6" t="s">
        <v>4627</v>
      </c>
      <c r="B1726">
        <v>1</v>
      </c>
      <c r="C1726" t="s">
        <v>325</v>
      </c>
      <c r="D1726" t="s">
        <v>576</v>
      </c>
      <c r="E1726" t="s">
        <v>576</v>
      </c>
    </row>
    <row r="1727" spans="1:5" x14ac:dyDescent="0.3">
      <c r="A1727" s="6" t="s">
        <v>4628</v>
      </c>
      <c r="B1727">
        <v>1</v>
      </c>
      <c r="C1727" t="s">
        <v>325</v>
      </c>
      <c r="D1727" t="s">
        <v>576</v>
      </c>
      <c r="E1727" t="s">
        <v>576</v>
      </c>
    </row>
    <row r="1728" spans="1:5" x14ac:dyDescent="0.3">
      <c r="A1728" s="6" t="s">
        <v>4629</v>
      </c>
      <c r="B1728">
        <v>1</v>
      </c>
      <c r="C1728" t="s">
        <v>325</v>
      </c>
      <c r="D1728" t="s">
        <v>577</v>
      </c>
      <c r="E1728" t="s">
        <v>577</v>
      </c>
    </row>
    <row r="1729" spans="1:5" x14ac:dyDescent="0.3">
      <c r="A1729" s="6" t="s">
        <v>4630</v>
      </c>
      <c r="B1729">
        <v>1</v>
      </c>
      <c r="C1729" t="s">
        <v>325</v>
      </c>
      <c r="D1729" t="s">
        <v>577</v>
      </c>
      <c r="E1729" t="s">
        <v>577</v>
      </c>
    </row>
    <row r="1730" spans="1:5" x14ac:dyDescent="0.3">
      <c r="A1730" s="6" t="s">
        <v>4631</v>
      </c>
      <c r="B1730">
        <v>1</v>
      </c>
      <c r="C1730" t="s">
        <v>325</v>
      </c>
      <c r="D1730" t="s">
        <v>578</v>
      </c>
      <c r="E1730" t="s">
        <v>578</v>
      </c>
    </row>
    <row r="1731" spans="1:5" x14ac:dyDescent="0.3">
      <c r="A1731" s="6" t="s">
        <v>4632</v>
      </c>
      <c r="B1731">
        <v>1</v>
      </c>
      <c r="C1731" t="s">
        <v>325</v>
      </c>
      <c r="D1731" t="s">
        <v>579</v>
      </c>
      <c r="E1731" t="s">
        <v>579</v>
      </c>
    </row>
    <row r="1732" spans="1:5" x14ac:dyDescent="0.3">
      <c r="A1732" s="6" t="s">
        <v>4633</v>
      </c>
      <c r="B1732">
        <v>1</v>
      </c>
      <c r="C1732" t="s">
        <v>325</v>
      </c>
      <c r="D1732" t="s">
        <v>580</v>
      </c>
      <c r="E1732" t="s">
        <v>580</v>
      </c>
    </row>
    <row r="1733" spans="1:5" x14ac:dyDescent="0.3">
      <c r="A1733" s="6" t="s">
        <v>4634</v>
      </c>
      <c r="B1733">
        <v>1</v>
      </c>
      <c r="C1733" t="s">
        <v>325</v>
      </c>
      <c r="D1733" t="s">
        <v>580</v>
      </c>
      <c r="E1733" t="s">
        <v>580</v>
      </c>
    </row>
    <row r="1734" spans="1:5" x14ac:dyDescent="0.3">
      <c r="A1734" s="6" t="s">
        <v>4635</v>
      </c>
      <c r="B1734">
        <v>1</v>
      </c>
      <c r="C1734" t="s">
        <v>325</v>
      </c>
      <c r="D1734" t="s">
        <v>580</v>
      </c>
      <c r="E1734" t="s">
        <v>580</v>
      </c>
    </row>
    <row r="1735" spans="1:5" x14ac:dyDescent="0.3">
      <c r="A1735" s="6" t="s">
        <v>4636</v>
      </c>
      <c r="B1735">
        <v>1</v>
      </c>
      <c r="C1735" t="s">
        <v>325</v>
      </c>
      <c r="D1735" t="s">
        <v>581</v>
      </c>
      <c r="E1735" t="s">
        <v>581</v>
      </c>
    </row>
    <row r="1736" spans="1:5" x14ac:dyDescent="0.3">
      <c r="A1736" s="6" t="s">
        <v>4637</v>
      </c>
      <c r="B1736">
        <v>1</v>
      </c>
      <c r="C1736" t="s">
        <v>325</v>
      </c>
      <c r="D1736" t="s">
        <v>581</v>
      </c>
      <c r="E1736" t="s">
        <v>581</v>
      </c>
    </row>
    <row r="1737" spans="1:5" x14ac:dyDescent="0.3">
      <c r="A1737" s="6" t="s">
        <v>4638</v>
      </c>
      <c r="B1737">
        <v>1</v>
      </c>
      <c r="C1737" t="s">
        <v>325</v>
      </c>
      <c r="D1737" t="s">
        <v>581</v>
      </c>
      <c r="E1737" t="s">
        <v>581</v>
      </c>
    </row>
    <row r="1738" spans="1:5" x14ac:dyDescent="0.3">
      <c r="A1738" s="6" t="s">
        <v>4639</v>
      </c>
      <c r="B1738">
        <v>1</v>
      </c>
      <c r="C1738" t="s">
        <v>325</v>
      </c>
      <c r="D1738" t="s">
        <v>581</v>
      </c>
      <c r="E1738" t="s">
        <v>581</v>
      </c>
    </row>
    <row r="1739" spans="1:5" x14ac:dyDescent="0.3">
      <c r="A1739" s="6" t="s">
        <v>4640</v>
      </c>
      <c r="B1739">
        <v>1</v>
      </c>
      <c r="C1739" t="s">
        <v>325</v>
      </c>
      <c r="D1739" t="s">
        <v>581</v>
      </c>
      <c r="E1739" t="s">
        <v>581</v>
      </c>
    </row>
    <row r="1740" spans="1:5" x14ac:dyDescent="0.3">
      <c r="A1740" s="6" t="s">
        <v>4641</v>
      </c>
      <c r="B1740">
        <v>1</v>
      </c>
      <c r="C1740" t="s">
        <v>325</v>
      </c>
      <c r="D1740" t="s">
        <v>581</v>
      </c>
      <c r="E1740" t="s">
        <v>581</v>
      </c>
    </row>
    <row r="1741" spans="1:5" x14ac:dyDescent="0.3">
      <c r="A1741" s="6" t="s">
        <v>4642</v>
      </c>
      <c r="B1741">
        <v>1</v>
      </c>
      <c r="C1741" t="s">
        <v>325</v>
      </c>
      <c r="D1741" t="s">
        <v>582</v>
      </c>
      <c r="E1741" t="s">
        <v>582</v>
      </c>
    </row>
    <row r="1742" spans="1:5" x14ac:dyDescent="0.3">
      <c r="A1742" s="6" t="s">
        <v>4643</v>
      </c>
      <c r="B1742">
        <v>1</v>
      </c>
      <c r="C1742" t="s">
        <v>325</v>
      </c>
      <c r="D1742" t="s">
        <v>583</v>
      </c>
      <c r="E1742" t="s">
        <v>583</v>
      </c>
    </row>
    <row r="1743" spans="1:5" x14ac:dyDescent="0.3">
      <c r="A1743" s="6" t="s">
        <v>4644</v>
      </c>
      <c r="B1743">
        <v>1</v>
      </c>
      <c r="C1743" t="s">
        <v>325</v>
      </c>
      <c r="D1743" t="s">
        <v>583</v>
      </c>
      <c r="E1743" t="s">
        <v>583</v>
      </c>
    </row>
    <row r="1744" spans="1:5" x14ac:dyDescent="0.3">
      <c r="A1744" s="6" t="s">
        <v>4645</v>
      </c>
      <c r="B1744">
        <v>1</v>
      </c>
      <c r="C1744" t="s">
        <v>325</v>
      </c>
      <c r="D1744" t="s">
        <v>583</v>
      </c>
      <c r="E1744" t="s">
        <v>583</v>
      </c>
    </row>
    <row r="1745" spans="1:5" x14ac:dyDescent="0.3">
      <c r="A1745" s="6" t="s">
        <v>4646</v>
      </c>
      <c r="B1745">
        <v>1</v>
      </c>
      <c r="C1745" t="s">
        <v>325</v>
      </c>
      <c r="D1745" t="s">
        <v>583</v>
      </c>
      <c r="E1745" t="s">
        <v>583</v>
      </c>
    </row>
    <row r="1746" spans="1:5" x14ac:dyDescent="0.3">
      <c r="A1746" s="6" t="s">
        <v>4647</v>
      </c>
      <c r="B1746">
        <v>1</v>
      </c>
      <c r="C1746" t="s">
        <v>325</v>
      </c>
      <c r="D1746" t="s">
        <v>583</v>
      </c>
      <c r="E1746" t="s">
        <v>583</v>
      </c>
    </row>
    <row r="1747" spans="1:5" x14ac:dyDescent="0.3">
      <c r="A1747" s="6" t="s">
        <v>4648</v>
      </c>
      <c r="B1747">
        <v>1</v>
      </c>
      <c r="C1747" t="s">
        <v>325</v>
      </c>
      <c r="D1747" t="s">
        <v>583</v>
      </c>
      <c r="E1747" t="s">
        <v>583</v>
      </c>
    </row>
    <row r="1748" spans="1:5" x14ac:dyDescent="0.3">
      <c r="A1748" s="6" t="s">
        <v>4649</v>
      </c>
      <c r="B1748">
        <v>1</v>
      </c>
      <c r="C1748" t="s">
        <v>325</v>
      </c>
      <c r="D1748" t="s">
        <v>583</v>
      </c>
      <c r="E1748" t="s">
        <v>583</v>
      </c>
    </row>
    <row r="1749" spans="1:5" x14ac:dyDescent="0.3">
      <c r="A1749" s="6" t="s">
        <v>4650</v>
      </c>
      <c r="B1749">
        <v>1</v>
      </c>
      <c r="C1749" t="s">
        <v>325</v>
      </c>
      <c r="D1749" t="s">
        <v>583</v>
      </c>
      <c r="E1749" t="s">
        <v>583</v>
      </c>
    </row>
    <row r="1750" spans="1:5" x14ac:dyDescent="0.3">
      <c r="A1750" s="6" t="s">
        <v>4651</v>
      </c>
      <c r="B1750">
        <v>1</v>
      </c>
      <c r="C1750" t="s">
        <v>325</v>
      </c>
      <c r="D1750" t="s">
        <v>583</v>
      </c>
      <c r="E1750" t="s">
        <v>583</v>
      </c>
    </row>
    <row r="1751" spans="1:5" x14ac:dyDescent="0.3">
      <c r="A1751" s="6" t="s">
        <v>4652</v>
      </c>
      <c r="B1751">
        <v>1</v>
      </c>
      <c r="C1751" t="s">
        <v>325</v>
      </c>
      <c r="D1751" t="s">
        <v>583</v>
      </c>
      <c r="E1751" t="s">
        <v>583</v>
      </c>
    </row>
    <row r="1752" spans="1:5" x14ac:dyDescent="0.3">
      <c r="A1752" s="6" t="s">
        <v>4653</v>
      </c>
      <c r="B1752">
        <v>1</v>
      </c>
      <c r="C1752" t="s">
        <v>325</v>
      </c>
      <c r="D1752" t="s">
        <v>583</v>
      </c>
      <c r="E1752" t="s">
        <v>583</v>
      </c>
    </row>
    <row r="1753" spans="1:5" x14ac:dyDescent="0.3">
      <c r="A1753" s="6" t="s">
        <v>4654</v>
      </c>
      <c r="B1753">
        <v>1</v>
      </c>
      <c r="C1753" t="s">
        <v>325</v>
      </c>
      <c r="D1753" t="s">
        <v>583</v>
      </c>
      <c r="E1753" t="s">
        <v>583</v>
      </c>
    </row>
    <row r="1754" spans="1:5" x14ac:dyDescent="0.3">
      <c r="A1754" s="6" t="s">
        <v>4655</v>
      </c>
      <c r="B1754">
        <v>1</v>
      </c>
      <c r="C1754" t="s">
        <v>325</v>
      </c>
      <c r="D1754" t="s">
        <v>583</v>
      </c>
      <c r="E1754" t="s">
        <v>583</v>
      </c>
    </row>
    <row r="1755" spans="1:5" x14ac:dyDescent="0.3">
      <c r="A1755" s="6" t="s">
        <v>4656</v>
      </c>
      <c r="B1755">
        <v>1</v>
      </c>
      <c r="C1755" t="s">
        <v>325</v>
      </c>
      <c r="D1755" t="s">
        <v>583</v>
      </c>
      <c r="E1755" t="s">
        <v>583</v>
      </c>
    </row>
    <row r="1756" spans="1:5" x14ac:dyDescent="0.3">
      <c r="A1756" s="6" t="s">
        <v>4657</v>
      </c>
      <c r="B1756">
        <v>1</v>
      </c>
      <c r="C1756" t="s">
        <v>325</v>
      </c>
      <c r="D1756" t="s">
        <v>583</v>
      </c>
      <c r="E1756" t="s">
        <v>583</v>
      </c>
    </row>
    <row r="1757" spans="1:5" x14ac:dyDescent="0.3">
      <c r="A1757" s="6" t="s">
        <v>4658</v>
      </c>
      <c r="B1757">
        <v>1</v>
      </c>
      <c r="C1757" t="s">
        <v>325</v>
      </c>
      <c r="D1757" t="s">
        <v>583</v>
      </c>
      <c r="E1757" t="s">
        <v>583</v>
      </c>
    </row>
    <row r="1758" spans="1:5" x14ac:dyDescent="0.3">
      <c r="A1758" s="6" t="s">
        <v>4659</v>
      </c>
      <c r="B1758">
        <v>1</v>
      </c>
      <c r="C1758" t="s">
        <v>325</v>
      </c>
      <c r="D1758" t="s">
        <v>583</v>
      </c>
      <c r="E1758" t="s">
        <v>583</v>
      </c>
    </row>
    <row r="1759" spans="1:5" x14ac:dyDescent="0.3">
      <c r="A1759" s="6" t="s">
        <v>4660</v>
      </c>
      <c r="B1759">
        <v>1</v>
      </c>
      <c r="C1759" t="s">
        <v>325</v>
      </c>
      <c r="D1759" t="s">
        <v>583</v>
      </c>
      <c r="E1759" t="s">
        <v>583</v>
      </c>
    </row>
    <row r="1760" spans="1:5" x14ac:dyDescent="0.3">
      <c r="A1760" s="6" t="s">
        <v>4661</v>
      </c>
      <c r="B1760">
        <v>1</v>
      </c>
      <c r="C1760" t="s">
        <v>325</v>
      </c>
      <c r="D1760" t="s">
        <v>583</v>
      </c>
      <c r="E1760" t="s">
        <v>583</v>
      </c>
    </row>
    <row r="1761" spans="1:5" x14ac:dyDescent="0.3">
      <c r="A1761" s="6" t="s">
        <v>4662</v>
      </c>
      <c r="B1761">
        <v>1</v>
      </c>
      <c r="C1761" t="s">
        <v>325</v>
      </c>
      <c r="D1761" t="s">
        <v>584</v>
      </c>
      <c r="E1761" t="s">
        <v>584</v>
      </c>
    </row>
    <row r="1762" spans="1:5" x14ac:dyDescent="0.3">
      <c r="A1762" s="6" t="s">
        <v>4663</v>
      </c>
      <c r="B1762">
        <v>1</v>
      </c>
      <c r="C1762" t="s">
        <v>325</v>
      </c>
      <c r="D1762" t="s">
        <v>584</v>
      </c>
      <c r="E1762" t="s">
        <v>584</v>
      </c>
    </row>
    <row r="1763" spans="1:5" x14ac:dyDescent="0.3">
      <c r="A1763" s="6" t="s">
        <v>4664</v>
      </c>
      <c r="B1763">
        <v>1</v>
      </c>
      <c r="C1763" t="s">
        <v>325</v>
      </c>
      <c r="D1763" t="s">
        <v>585</v>
      </c>
      <c r="E1763" t="s">
        <v>585</v>
      </c>
    </row>
    <row r="1764" spans="1:5" x14ac:dyDescent="0.3">
      <c r="A1764" s="6" t="s">
        <v>4665</v>
      </c>
      <c r="B1764">
        <v>1</v>
      </c>
      <c r="C1764" t="s">
        <v>325</v>
      </c>
      <c r="D1764" t="s">
        <v>586</v>
      </c>
      <c r="E1764" t="s">
        <v>586</v>
      </c>
    </row>
    <row r="1765" spans="1:5" x14ac:dyDescent="0.3">
      <c r="A1765" s="6" t="s">
        <v>4666</v>
      </c>
      <c r="B1765">
        <v>1</v>
      </c>
      <c r="C1765" t="s">
        <v>325</v>
      </c>
      <c r="D1765" t="s">
        <v>586</v>
      </c>
      <c r="E1765" t="s">
        <v>586</v>
      </c>
    </row>
    <row r="1766" spans="1:5" x14ac:dyDescent="0.3">
      <c r="A1766" s="6" t="s">
        <v>4667</v>
      </c>
      <c r="B1766">
        <v>1</v>
      </c>
      <c r="C1766" t="s">
        <v>325</v>
      </c>
      <c r="D1766" t="s">
        <v>586</v>
      </c>
      <c r="E1766" t="s">
        <v>586</v>
      </c>
    </row>
    <row r="1767" spans="1:5" x14ac:dyDescent="0.3">
      <c r="A1767" s="6" t="s">
        <v>4668</v>
      </c>
      <c r="B1767">
        <v>1</v>
      </c>
      <c r="C1767" t="s">
        <v>325</v>
      </c>
      <c r="D1767" t="s">
        <v>586</v>
      </c>
      <c r="E1767" t="s">
        <v>586</v>
      </c>
    </row>
    <row r="1768" spans="1:5" x14ac:dyDescent="0.3">
      <c r="A1768" s="6" t="s">
        <v>4669</v>
      </c>
      <c r="B1768">
        <v>1</v>
      </c>
      <c r="C1768" t="s">
        <v>325</v>
      </c>
      <c r="D1768" t="s">
        <v>586</v>
      </c>
      <c r="E1768" t="s">
        <v>586</v>
      </c>
    </row>
    <row r="1769" spans="1:5" x14ac:dyDescent="0.3">
      <c r="A1769" s="6" t="s">
        <v>4670</v>
      </c>
      <c r="B1769">
        <v>1</v>
      </c>
      <c r="C1769" t="s">
        <v>325</v>
      </c>
      <c r="D1769" t="s">
        <v>587</v>
      </c>
      <c r="E1769" t="s">
        <v>587</v>
      </c>
    </row>
    <row r="1770" spans="1:5" x14ac:dyDescent="0.3">
      <c r="A1770" s="6" t="s">
        <v>4671</v>
      </c>
      <c r="B1770">
        <v>1</v>
      </c>
      <c r="C1770" t="s">
        <v>325</v>
      </c>
      <c r="D1770" t="s">
        <v>587</v>
      </c>
      <c r="E1770" t="s">
        <v>587</v>
      </c>
    </row>
    <row r="1771" spans="1:5" x14ac:dyDescent="0.3">
      <c r="A1771" s="6" t="s">
        <v>4672</v>
      </c>
      <c r="B1771">
        <v>1</v>
      </c>
      <c r="C1771" t="s">
        <v>325</v>
      </c>
      <c r="D1771" t="s">
        <v>587</v>
      </c>
      <c r="E1771" t="s">
        <v>587</v>
      </c>
    </row>
    <row r="1772" spans="1:5" x14ac:dyDescent="0.3">
      <c r="A1772" s="6" t="s">
        <v>4673</v>
      </c>
      <c r="B1772">
        <v>1</v>
      </c>
      <c r="C1772" t="s">
        <v>325</v>
      </c>
      <c r="D1772" t="s">
        <v>587</v>
      </c>
      <c r="E1772" t="s">
        <v>587</v>
      </c>
    </row>
    <row r="1773" spans="1:5" x14ac:dyDescent="0.3">
      <c r="A1773" s="6" t="s">
        <v>4674</v>
      </c>
      <c r="B1773">
        <v>1</v>
      </c>
      <c r="C1773" t="s">
        <v>325</v>
      </c>
      <c r="D1773" t="s">
        <v>587</v>
      </c>
      <c r="E1773" t="s">
        <v>587</v>
      </c>
    </row>
    <row r="1774" spans="1:5" x14ac:dyDescent="0.3">
      <c r="A1774" s="6" t="s">
        <v>4675</v>
      </c>
      <c r="B1774">
        <v>1</v>
      </c>
      <c r="C1774" t="s">
        <v>325</v>
      </c>
      <c r="D1774" t="s">
        <v>588</v>
      </c>
      <c r="E1774" t="s">
        <v>588</v>
      </c>
    </row>
    <row r="1775" spans="1:5" x14ac:dyDescent="0.3">
      <c r="A1775" s="6" t="s">
        <v>4676</v>
      </c>
      <c r="B1775">
        <v>1</v>
      </c>
      <c r="C1775" t="s">
        <v>325</v>
      </c>
      <c r="D1775" t="s">
        <v>588</v>
      </c>
      <c r="E1775" t="s">
        <v>588</v>
      </c>
    </row>
    <row r="1776" spans="1:5" x14ac:dyDescent="0.3">
      <c r="A1776" s="6" t="s">
        <v>4677</v>
      </c>
      <c r="B1776">
        <v>1</v>
      </c>
      <c r="C1776" t="s">
        <v>325</v>
      </c>
      <c r="D1776" t="s">
        <v>588</v>
      </c>
      <c r="E1776" t="s">
        <v>588</v>
      </c>
    </row>
    <row r="1777" spans="1:5" x14ac:dyDescent="0.3">
      <c r="A1777" s="6" t="s">
        <v>4678</v>
      </c>
      <c r="B1777">
        <v>1</v>
      </c>
      <c r="C1777" t="s">
        <v>325</v>
      </c>
      <c r="D1777" t="s">
        <v>588</v>
      </c>
      <c r="E1777" t="s">
        <v>588</v>
      </c>
    </row>
    <row r="1778" spans="1:5" x14ac:dyDescent="0.3">
      <c r="A1778" s="6" t="s">
        <v>4679</v>
      </c>
      <c r="B1778">
        <v>1</v>
      </c>
      <c r="C1778" t="s">
        <v>325</v>
      </c>
      <c r="D1778" t="s">
        <v>589</v>
      </c>
      <c r="E1778" t="s">
        <v>589</v>
      </c>
    </row>
    <row r="1779" spans="1:5" x14ac:dyDescent="0.3">
      <c r="A1779" s="6" t="s">
        <v>4680</v>
      </c>
      <c r="B1779">
        <v>1</v>
      </c>
      <c r="C1779" t="s">
        <v>325</v>
      </c>
      <c r="D1779" t="s">
        <v>589</v>
      </c>
      <c r="E1779" t="s">
        <v>589</v>
      </c>
    </row>
    <row r="1780" spans="1:5" x14ac:dyDescent="0.3">
      <c r="A1780" s="6" t="s">
        <v>4681</v>
      </c>
      <c r="B1780">
        <v>1</v>
      </c>
      <c r="C1780" t="s">
        <v>325</v>
      </c>
      <c r="D1780" t="s">
        <v>589</v>
      </c>
      <c r="E1780" t="s">
        <v>589</v>
      </c>
    </row>
    <row r="1781" spans="1:5" x14ac:dyDescent="0.3">
      <c r="A1781" s="6" t="s">
        <v>4682</v>
      </c>
      <c r="B1781">
        <v>1</v>
      </c>
      <c r="C1781" t="s">
        <v>325</v>
      </c>
      <c r="D1781" t="s">
        <v>590</v>
      </c>
      <c r="E1781" t="s">
        <v>590</v>
      </c>
    </row>
    <row r="1782" spans="1:5" x14ac:dyDescent="0.3">
      <c r="A1782" s="6" t="s">
        <v>4683</v>
      </c>
      <c r="B1782">
        <v>1</v>
      </c>
      <c r="C1782" t="s">
        <v>325</v>
      </c>
      <c r="D1782" t="s">
        <v>590</v>
      </c>
      <c r="E1782" t="s">
        <v>590</v>
      </c>
    </row>
    <row r="1783" spans="1:5" x14ac:dyDescent="0.3">
      <c r="A1783" s="6" t="s">
        <v>4684</v>
      </c>
      <c r="B1783">
        <v>1</v>
      </c>
      <c r="C1783" t="s">
        <v>325</v>
      </c>
      <c r="D1783" t="s">
        <v>591</v>
      </c>
      <c r="E1783" t="s">
        <v>591</v>
      </c>
    </row>
    <row r="1784" spans="1:5" x14ac:dyDescent="0.3">
      <c r="A1784" s="6" t="s">
        <v>4685</v>
      </c>
      <c r="B1784">
        <v>1</v>
      </c>
      <c r="C1784" t="s">
        <v>325</v>
      </c>
      <c r="D1784" t="s">
        <v>592</v>
      </c>
      <c r="E1784" t="s">
        <v>592</v>
      </c>
    </row>
    <row r="1785" spans="1:5" x14ac:dyDescent="0.3">
      <c r="A1785" s="6" t="s">
        <v>4686</v>
      </c>
      <c r="B1785">
        <v>1</v>
      </c>
      <c r="C1785" t="s">
        <v>325</v>
      </c>
      <c r="D1785" t="s">
        <v>593</v>
      </c>
      <c r="E1785" t="s">
        <v>593</v>
      </c>
    </row>
    <row r="1786" spans="1:5" x14ac:dyDescent="0.3">
      <c r="A1786" s="6" t="s">
        <v>4687</v>
      </c>
      <c r="B1786">
        <v>1</v>
      </c>
      <c r="C1786" t="s">
        <v>325</v>
      </c>
      <c r="D1786" t="s">
        <v>593</v>
      </c>
      <c r="E1786" t="s">
        <v>593</v>
      </c>
    </row>
    <row r="1787" spans="1:5" x14ac:dyDescent="0.3">
      <c r="A1787" s="6" t="s">
        <v>4688</v>
      </c>
      <c r="B1787">
        <v>1</v>
      </c>
      <c r="C1787" t="s">
        <v>325</v>
      </c>
      <c r="D1787" t="s">
        <v>593</v>
      </c>
      <c r="E1787" t="s">
        <v>593</v>
      </c>
    </row>
    <row r="1788" spans="1:5" x14ac:dyDescent="0.3">
      <c r="A1788" s="6" t="s">
        <v>4689</v>
      </c>
      <c r="B1788">
        <v>1</v>
      </c>
      <c r="C1788" t="s">
        <v>325</v>
      </c>
      <c r="D1788" t="s">
        <v>593</v>
      </c>
      <c r="E1788" t="s">
        <v>593</v>
      </c>
    </row>
    <row r="1789" spans="1:5" x14ac:dyDescent="0.3">
      <c r="A1789" s="6" t="s">
        <v>4690</v>
      </c>
      <c r="B1789">
        <v>1</v>
      </c>
      <c r="C1789" t="s">
        <v>325</v>
      </c>
      <c r="D1789" t="s">
        <v>593</v>
      </c>
      <c r="E1789" t="s">
        <v>593</v>
      </c>
    </row>
    <row r="1790" spans="1:5" x14ac:dyDescent="0.3">
      <c r="A1790" s="6" t="s">
        <v>4691</v>
      </c>
      <c r="B1790">
        <v>1</v>
      </c>
      <c r="C1790" t="s">
        <v>325</v>
      </c>
      <c r="D1790" t="s">
        <v>593</v>
      </c>
      <c r="E1790" t="s">
        <v>593</v>
      </c>
    </row>
    <row r="1791" spans="1:5" x14ac:dyDescent="0.3">
      <c r="A1791" s="6" t="s">
        <v>4692</v>
      </c>
      <c r="B1791">
        <v>1</v>
      </c>
      <c r="C1791" t="s">
        <v>325</v>
      </c>
      <c r="D1791" t="s">
        <v>593</v>
      </c>
      <c r="E1791" t="s">
        <v>593</v>
      </c>
    </row>
    <row r="1792" spans="1:5" x14ac:dyDescent="0.3">
      <c r="A1792" s="6" t="s">
        <v>4693</v>
      </c>
      <c r="B1792">
        <v>1</v>
      </c>
      <c r="C1792" t="s">
        <v>325</v>
      </c>
      <c r="D1792" t="s">
        <v>593</v>
      </c>
      <c r="E1792" t="s">
        <v>593</v>
      </c>
    </row>
    <row r="1793" spans="1:5" x14ac:dyDescent="0.3">
      <c r="A1793" s="6" t="s">
        <v>4694</v>
      </c>
      <c r="B1793">
        <v>1</v>
      </c>
      <c r="C1793" t="s">
        <v>325</v>
      </c>
      <c r="D1793" t="s">
        <v>593</v>
      </c>
      <c r="E1793" t="s">
        <v>593</v>
      </c>
    </row>
    <row r="1794" spans="1:5" x14ac:dyDescent="0.3">
      <c r="A1794" s="6" t="s">
        <v>4695</v>
      </c>
      <c r="B1794">
        <v>1</v>
      </c>
      <c r="C1794" t="s">
        <v>325</v>
      </c>
      <c r="D1794" t="s">
        <v>593</v>
      </c>
      <c r="E1794" t="s">
        <v>593</v>
      </c>
    </row>
    <row r="1795" spans="1:5" x14ac:dyDescent="0.3">
      <c r="A1795" s="6" t="s">
        <v>4696</v>
      </c>
      <c r="B1795">
        <v>1</v>
      </c>
      <c r="C1795" t="s">
        <v>325</v>
      </c>
      <c r="D1795" t="s">
        <v>593</v>
      </c>
      <c r="E1795" t="s">
        <v>593</v>
      </c>
    </row>
    <row r="1796" spans="1:5" x14ac:dyDescent="0.3">
      <c r="A1796" s="6" t="s">
        <v>4697</v>
      </c>
      <c r="B1796">
        <v>1</v>
      </c>
      <c r="C1796" t="s">
        <v>325</v>
      </c>
      <c r="D1796" t="s">
        <v>593</v>
      </c>
      <c r="E1796" t="s">
        <v>593</v>
      </c>
    </row>
    <row r="1797" spans="1:5" x14ac:dyDescent="0.3">
      <c r="A1797" s="6" t="s">
        <v>4698</v>
      </c>
      <c r="B1797">
        <v>1</v>
      </c>
      <c r="C1797" t="s">
        <v>325</v>
      </c>
      <c r="D1797" t="s">
        <v>593</v>
      </c>
      <c r="E1797" t="s">
        <v>593</v>
      </c>
    </row>
    <row r="1798" spans="1:5" x14ac:dyDescent="0.3">
      <c r="A1798" s="6" t="s">
        <v>4699</v>
      </c>
      <c r="B1798">
        <v>1</v>
      </c>
      <c r="C1798" t="s">
        <v>325</v>
      </c>
      <c r="D1798" t="s">
        <v>593</v>
      </c>
      <c r="E1798" t="s">
        <v>593</v>
      </c>
    </row>
    <row r="1799" spans="1:5" x14ac:dyDescent="0.3">
      <c r="A1799" s="6" t="s">
        <v>4700</v>
      </c>
      <c r="B1799">
        <v>1</v>
      </c>
      <c r="C1799" t="s">
        <v>325</v>
      </c>
      <c r="D1799" t="s">
        <v>593</v>
      </c>
      <c r="E1799" t="s">
        <v>593</v>
      </c>
    </row>
    <row r="1800" spans="1:5" x14ac:dyDescent="0.3">
      <c r="A1800" s="6" t="s">
        <v>4701</v>
      </c>
      <c r="B1800">
        <v>1</v>
      </c>
      <c r="C1800" t="s">
        <v>325</v>
      </c>
      <c r="D1800" t="s">
        <v>593</v>
      </c>
      <c r="E1800" t="s">
        <v>593</v>
      </c>
    </row>
    <row r="1801" spans="1:5" x14ac:dyDescent="0.3">
      <c r="A1801" s="6" t="s">
        <v>4702</v>
      </c>
      <c r="B1801">
        <v>1</v>
      </c>
      <c r="C1801" t="s">
        <v>325</v>
      </c>
      <c r="D1801" t="s">
        <v>593</v>
      </c>
      <c r="E1801" t="s">
        <v>593</v>
      </c>
    </row>
    <row r="1802" spans="1:5" x14ac:dyDescent="0.3">
      <c r="A1802" s="6" t="s">
        <v>4703</v>
      </c>
      <c r="B1802">
        <v>1</v>
      </c>
      <c r="C1802" t="s">
        <v>325</v>
      </c>
      <c r="D1802" t="s">
        <v>593</v>
      </c>
      <c r="E1802" t="s">
        <v>593</v>
      </c>
    </row>
    <row r="1803" spans="1:5" x14ac:dyDescent="0.3">
      <c r="A1803" s="6" t="s">
        <v>4704</v>
      </c>
      <c r="B1803">
        <v>1</v>
      </c>
      <c r="C1803" t="s">
        <v>325</v>
      </c>
      <c r="D1803" t="s">
        <v>593</v>
      </c>
      <c r="E1803" t="s">
        <v>593</v>
      </c>
    </row>
    <row r="1804" spans="1:5" x14ac:dyDescent="0.3">
      <c r="A1804" s="6" t="s">
        <v>4705</v>
      </c>
      <c r="B1804">
        <v>1</v>
      </c>
      <c r="C1804" t="s">
        <v>325</v>
      </c>
      <c r="D1804" t="s">
        <v>593</v>
      </c>
      <c r="E1804" t="s">
        <v>593</v>
      </c>
    </row>
    <row r="1805" spans="1:5" x14ac:dyDescent="0.3">
      <c r="A1805" s="6" t="s">
        <v>4706</v>
      </c>
      <c r="B1805">
        <v>1</v>
      </c>
      <c r="C1805" t="s">
        <v>325</v>
      </c>
      <c r="D1805" t="s">
        <v>593</v>
      </c>
      <c r="E1805" t="s">
        <v>593</v>
      </c>
    </row>
    <row r="1806" spans="1:5" x14ac:dyDescent="0.3">
      <c r="A1806" s="6" t="s">
        <v>4707</v>
      </c>
      <c r="B1806">
        <v>1</v>
      </c>
      <c r="C1806" t="s">
        <v>325</v>
      </c>
      <c r="D1806" t="s">
        <v>593</v>
      </c>
      <c r="E1806" t="s">
        <v>593</v>
      </c>
    </row>
    <row r="1807" spans="1:5" x14ac:dyDescent="0.3">
      <c r="A1807" s="6" t="s">
        <v>4708</v>
      </c>
      <c r="B1807">
        <v>1</v>
      </c>
      <c r="C1807" t="s">
        <v>325</v>
      </c>
      <c r="D1807" t="s">
        <v>594</v>
      </c>
      <c r="E1807" t="s">
        <v>594</v>
      </c>
    </row>
    <row r="1808" spans="1:5" x14ac:dyDescent="0.3">
      <c r="A1808" s="6" t="s">
        <v>4709</v>
      </c>
      <c r="B1808">
        <v>1</v>
      </c>
      <c r="C1808" t="s">
        <v>325</v>
      </c>
      <c r="D1808" t="s">
        <v>594</v>
      </c>
      <c r="E1808" t="s">
        <v>594</v>
      </c>
    </row>
    <row r="1809" spans="1:5" x14ac:dyDescent="0.3">
      <c r="A1809" s="6" t="s">
        <v>4710</v>
      </c>
      <c r="B1809">
        <v>1</v>
      </c>
      <c r="C1809" t="s">
        <v>325</v>
      </c>
      <c r="D1809" t="s">
        <v>594</v>
      </c>
      <c r="E1809" t="s">
        <v>594</v>
      </c>
    </row>
    <row r="1810" spans="1:5" x14ac:dyDescent="0.3">
      <c r="A1810" s="6" t="s">
        <v>4711</v>
      </c>
      <c r="B1810">
        <v>1</v>
      </c>
      <c r="C1810" t="s">
        <v>325</v>
      </c>
      <c r="D1810" t="s">
        <v>594</v>
      </c>
      <c r="E1810" t="s">
        <v>594</v>
      </c>
    </row>
    <row r="1811" spans="1:5" x14ac:dyDescent="0.3">
      <c r="A1811" s="6" t="s">
        <v>4712</v>
      </c>
      <c r="B1811">
        <v>1</v>
      </c>
      <c r="C1811" t="s">
        <v>325</v>
      </c>
      <c r="D1811" t="s">
        <v>594</v>
      </c>
      <c r="E1811" t="s">
        <v>594</v>
      </c>
    </row>
    <row r="1812" spans="1:5" x14ac:dyDescent="0.3">
      <c r="A1812" s="6" t="s">
        <v>4713</v>
      </c>
      <c r="B1812">
        <v>1</v>
      </c>
      <c r="C1812" t="s">
        <v>325</v>
      </c>
      <c r="D1812" t="s">
        <v>594</v>
      </c>
      <c r="E1812" t="s">
        <v>594</v>
      </c>
    </row>
    <row r="1813" spans="1:5" x14ac:dyDescent="0.3">
      <c r="A1813" s="6" t="s">
        <v>4714</v>
      </c>
      <c r="B1813">
        <v>1</v>
      </c>
      <c r="C1813" t="s">
        <v>325</v>
      </c>
      <c r="D1813" t="s">
        <v>594</v>
      </c>
      <c r="E1813" t="s">
        <v>594</v>
      </c>
    </row>
    <row r="1814" spans="1:5" x14ac:dyDescent="0.3">
      <c r="A1814" s="6" t="s">
        <v>4715</v>
      </c>
      <c r="B1814">
        <v>1</v>
      </c>
      <c r="C1814" t="s">
        <v>325</v>
      </c>
      <c r="D1814" t="s">
        <v>594</v>
      </c>
      <c r="E1814" t="s">
        <v>594</v>
      </c>
    </row>
    <row r="1815" spans="1:5" x14ac:dyDescent="0.3">
      <c r="A1815" s="6" t="s">
        <v>4716</v>
      </c>
      <c r="B1815">
        <v>1</v>
      </c>
      <c r="C1815" t="s">
        <v>325</v>
      </c>
      <c r="D1815" t="s">
        <v>594</v>
      </c>
      <c r="E1815" t="s">
        <v>594</v>
      </c>
    </row>
    <row r="1816" spans="1:5" x14ac:dyDescent="0.3">
      <c r="A1816" s="6" t="s">
        <v>4717</v>
      </c>
      <c r="B1816">
        <v>1</v>
      </c>
      <c r="C1816" t="s">
        <v>325</v>
      </c>
      <c r="D1816" t="s">
        <v>594</v>
      </c>
      <c r="E1816" t="s">
        <v>594</v>
      </c>
    </row>
    <row r="1817" spans="1:5" x14ac:dyDescent="0.3">
      <c r="A1817" s="6" t="s">
        <v>4718</v>
      </c>
      <c r="B1817">
        <v>1</v>
      </c>
      <c r="C1817" t="s">
        <v>325</v>
      </c>
      <c r="D1817" t="s">
        <v>594</v>
      </c>
      <c r="E1817" t="s">
        <v>594</v>
      </c>
    </row>
    <row r="1818" spans="1:5" x14ac:dyDescent="0.3">
      <c r="A1818" s="6" t="s">
        <v>4719</v>
      </c>
      <c r="B1818">
        <v>1</v>
      </c>
      <c r="C1818" t="s">
        <v>325</v>
      </c>
      <c r="D1818" t="s">
        <v>595</v>
      </c>
      <c r="E1818" t="s">
        <v>595</v>
      </c>
    </row>
    <row r="1819" spans="1:5" x14ac:dyDescent="0.3">
      <c r="A1819" s="6" t="s">
        <v>4720</v>
      </c>
      <c r="B1819">
        <v>1</v>
      </c>
      <c r="C1819" t="s">
        <v>325</v>
      </c>
      <c r="D1819" t="s">
        <v>595</v>
      </c>
      <c r="E1819" t="s">
        <v>595</v>
      </c>
    </row>
    <row r="1820" spans="1:5" x14ac:dyDescent="0.3">
      <c r="A1820" s="6" t="s">
        <v>4721</v>
      </c>
      <c r="B1820">
        <v>1</v>
      </c>
      <c r="C1820" t="s">
        <v>325</v>
      </c>
      <c r="D1820" t="s">
        <v>596</v>
      </c>
      <c r="E1820" t="s">
        <v>596</v>
      </c>
    </row>
    <row r="1821" spans="1:5" x14ac:dyDescent="0.3">
      <c r="A1821" s="6" t="s">
        <v>4722</v>
      </c>
      <c r="B1821">
        <v>1</v>
      </c>
      <c r="C1821" t="s">
        <v>325</v>
      </c>
      <c r="D1821" t="s">
        <v>597</v>
      </c>
      <c r="E1821" t="s">
        <v>597</v>
      </c>
    </row>
    <row r="1822" spans="1:5" x14ac:dyDescent="0.3">
      <c r="A1822" s="6" t="s">
        <v>4723</v>
      </c>
      <c r="B1822">
        <v>1</v>
      </c>
      <c r="C1822" t="s">
        <v>325</v>
      </c>
      <c r="D1822" t="s">
        <v>597</v>
      </c>
      <c r="E1822" t="s">
        <v>597</v>
      </c>
    </row>
    <row r="1823" spans="1:5" x14ac:dyDescent="0.3">
      <c r="A1823" s="6" t="s">
        <v>4724</v>
      </c>
      <c r="B1823">
        <v>1</v>
      </c>
      <c r="C1823" t="s">
        <v>325</v>
      </c>
      <c r="D1823" t="s">
        <v>597</v>
      </c>
      <c r="E1823" t="s">
        <v>597</v>
      </c>
    </row>
    <row r="1824" spans="1:5" x14ac:dyDescent="0.3">
      <c r="A1824" s="6" t="s">
        <v>4725</v>
      </c>
      <c r="B1824">
        <v>1</v>
      </c>
      <c r="C1824" t="s">
        <v>325</v>
      </c>
      <c r="D1824" t="s">
        <v>597</v>
      </c>
      <c r="E1824" t="s">
        <v>597</v>
      </c>
    </row>
    <row r="1825" spans="1:5" x14ac:dyDescent="0.3">
      <c r="A1825" s="6" t="s">
        <v>4726</v>
      </c>
      <c r="B1825">
        <v>1</v>
      </c>
      <c r="C1825" t="s">
        <v>325</v>
      </c>
      <c r="D1825" t="s">
        <v>597</v>
      </c>
      <c r="E1825" t="s">
        <v>597</v>
      </c>
    </row>
    <row r="1826" spans="1:5" x14ac:dyDescent="0.3">
      <c r="A1826" s="6" t="s">
        <v>4727</v>
      </c>
      <c r="B1826">
        <v>1</v>
      </c>
      <c r="C1826" t="s">
        <v>325</v>
      </c>
      <c r="D1826" t="s">
        <v>597</v>
      </c>
      <c r="E1826" t="s">
        <v>597</v>
      </c>
    </row>
    <row r="1827" spans="1:5" x14ac:dyDescent="0.3">
      <c r="A1827" s="6" t="s">
        <v>4728</v>
      </c>
      <c r="B1827">
        <v>1</v>
      </c>
      <c r="C1827" t="s">
        <v>325</v>
      </c>
      <c r="D1827" t="s">
        <v>597</v>
      </c>
      <c r="E1827" t="s">
        <v>597</v>
      </c>
    </row>
    <row r="1828" spans="1:5" x14ac:dyDescent="0.3">
      <c r="A1828" s="6" t="s">
        <v>4729</v>
      </c>
      <c r="B1828">
        <v>1</v>
      </c>
      <c r="C1828" t="s">
        <v>325</v>
      </c>
      <c r="D1828" t="s">
        <v>598</v>
      </c>
      <c r="E1828" t="s">
        <v>598</v>
      </c>
    </row>
    <row r="1829" spans="1:5" x14ac:dyDescent="0.3">
      <c r="A1829" s="6" t="s">
        <v>4730</v>
      </c>
      <c r="B1829">
        <v>1</v>
      </c>
      <c r="C1829" t="s">
        <v>325</v>
      </c>
      <c r="D1829" t="s">
        <v>599</v>
      </c>
      <c r="E1829" t="s">
        <v>599</v>
      </c>
    </row>
    <row r="1830" spans="1:5" x14ac:dyDescent="0.3">
      <c r="A1830" s="6" t="s">
        <v>4731</v>
      </c>
      <c r="B1830">
        <v>1</v>
      </c>
      <c r="C1830" t="s">
        <v>325</v>
      </c>
      <c r="D1830" t="s">
        <v>600</v>
      </c>
      <c r="E1830" t="s">
        <v>600</v>
      </c>
    </row>
    <row r="1831" spans="1:5" x14ac:dyDescent="0.3">
      <c r="A1831" s="6" t="s">
        <v>4732</v>
      </c>
      <c r="B1831">
        <v>1</v>
      </c>
      <c r="C1831" t="s">
        <v>325</v>
      </c>
      <c r="D1831" t="s">
        <v>600</v>
      </c>
      <c r="E1831" t="s">
        <v>600</v>
      </c>
    </row>
    <row r="1832" spans="1:5" x14ac:dyDescent="0.3">
      <c r="A1832" s="6" t="s">
        <v>4733</v>
      </c>
      <c r="B1832">
        <v>1</v>
      </c>
      <c r="C1832" t="s">
        <v>325</v>
      </c>
      <c r="D1832" t="s">
        <v>601</v>
      </c>
      <c r="E1832" t="s">
        <v>601</v>
      </c>
    </row>
    <row r="1833" spans="1:5" x14ac:dyDescent="0.3">
      <c r="A1833" s="6" t="s">
        <v>4734</v>
      </c>
      <c r="B1833">
        <v>1</v>
      </c>
      <c r="C1833" t="s">
        <v>325</v>
      </c>
      <c r="D1833" t="s">
        <v>602</v>
      </c>
      <c r="E1833" t="s">
        <v>602</v>
      </c>
    </row>
    <row r="1834" spans="1:5" x14ac:dyDescent="0.3">
      <c r="A1834" s="6" t="s">
        <v>4735</v>
      </c>
      <c r="B1834">
        <v>1</v>
      </c>
      <c r="C1834" t="s">
        <v>325</v>
      </c>
      <c r="D1834" t="s">
        <v>602</v>
      </c>
      <c r="E1834" t="s">
        <v>602</v>
      </c>
    </row>
    <row r="1835" spans="1:5" x14ac:dyDescent="0.3">
      <c r="A1835" s="6" t="s">
        <v>4736</v>
      </c>
      <c r="B1835">
        <v>1</v>
      </c>
      <c r="C1835" t="s">
        <v>325</v>
      </c>
      <c r="D1835" t="s">
        <v>602</v>
      </c>
      <c r="E1835" t="s">
        <v>602</v>
      </c>
    </row>
    <row r="1836" spans="1:5" x14ac:dyDescent="0.3">
      <c r="A1836" s="6" t="s">
        <v>4737</v>
      </c>
      <c r="B1836">
        <v>1</v>
      </c>
      <c r="C1836" t="s">
        <v>325</v>
      </c>
      <c r="D1836" t="s">
        <v>603</v>
      </c>
      <c r="E1836" t="s">
        <v>603</v>
      </c>
    </row>
    <row r="1837" spans="1:5" x14ac:dyDescent="0.3">
      <c r="A1837" s="6" t="s">
        <v>4738</v>
      </c>
      <c r="B1837">
        <v>1</v>
      </c>
      <c r="C1837" t="s">
        <v>325</v>
      </c>
      <c r="D1837" t="s">
        <v>604</v>
      </c>
      <c r="E1837" t="s">
        <v>604</v>
      </c>
    </row>
    <row r="1838" spans="1:5" x14ac:dyDescent="0.3">
      <c r="A1838" s="6" t="s">
        <v>4739</v>
      </c>
      <c r="B1838">
        <v>1</v>
      </c>
      <c r="C1838" t="s">
        <v>325</v>
      </c>
      <c r="D1838" t="s">
        <v>605</v>
      </c>
      <c r="E1838" t="s">
        <v>605</v>
      </c>
    </row>
    <row r="1839" spans="1:5" x14ac:dyDescent="0.3">
      <c r="A1839" s="6" t="s">
        <v>4740</v>
      </c>
      <c r="B1839">
        <v>1</v>
      </c>
      <c r="C1839" t="s">
        <v>325</v>
      </c>
      <c r="D1839" t="s">
        <v>606</v>
      </c>
      <c r="E1839" t="s">
        <v>606</v>
      </c>
    </row>
    <row r="1840" spans="1:5" x14ac:dyDescent="0.3">
      <c r="A1840" s="6" t="s">
        <v>4741</v>
      </c>
      <c r="B1840">
        <v>1</v>
      </c>
      <c r="C1840" t="s">
        <v>325</v>
      </c>
      <c r="D1840" t="s">
        <v>607</v>
      </c>
      <c r="E1840" t="s">
        <v>607</v>
      </c>
    </row>
    <row r="1841" spans="1:5" x14ac:dyDescent="0.3">
      <c r="A1841" s="6" t="s">
        <v>4742</v>
      </c>
      <c r="B1841">
        <v>1</v>
      </c>
      <c r="C1841" t="s">
        <v>325</v>
      </c>
      <c r="D1841" t="s">
        <v>607</v>
      </c>
      <c r="E1841" t="s">
        <v>607</v>
      </c>
    </row>
    <row r="1842" spans="1:5" x14ac:dyDescent="0.3">
      <c r="A1842" s="6" t="s">
        <v>4743</v>
      </c>
      <c r="B1842">
        <v>1</v>
      </c>
      <c r="C1842" t="s">
        <v>325</v>
      </c>
      <c r="D1842" t="s">
        <v>608</v>
      </c>
      <c r="E1842" t="s">
        <v>608</v>
      </c>
    </row>
    <row r="1843" spans="1:5" x14ac:dyDescent="0.3">
      <c r="A1843" s="6" t="s">
        <v>4744</v>
      </c>
      <c r="B1843">
        <v>1</v>
      </c>
      <c r="C1843" t="s">
        <v>325</v>
      </c>
      <c r="D1843" t="s">
        <v>608</v>
      </c>
      <c r="E1843" t="s">
        <v>608</v>
      </c>
    </row>
    <row r="1844" spans="1:5" x14ac:dyDescent="0.3">
      <c r="A1844" s="6" t="s">
        <v>4745</v>
      </c>
      <c r="B1844">
        <v>1</v>
      </c>
      <c r="C1844" t="s">
        <v>325</v>
      </c>
      <c r="D1844" t="s">
        <v>608</v>
      </c>
      <c r="E1844" t="s">
        <v>608</v>
      </c>
    </row>
    <row r="1845" spans="1:5" x14ac:dyDescent="0.3">
      <c r="A1845" s="6" t="s">
        <v>4746</v>
      </c>
      <c r="B1845">
        <v>1</v>
      </c>
      <c r="C1845" t="s">
        <v>325</v>
      </c>
      <c r="D1845" t="s">
        <v>608</v>
      </c>
      <c r="E1845" t="s">
        <v>608</v>
      </c>
    </row>
    <row r="1846" spans="1:5" x14ac:dyDescent="0.3">
      <c r="A1846" s="6" t="s">
        <v>4747</v>
      </c>
      <c r="B1846">
        <v>1</v>
      </c>
      <c r="C1846" t="s">
        <v>325</v>
      </c>
      <c r="D1846" t="s">
        <v>609</v>
      </c>
      <c r="E1846" t="s">
        <v>609</v>
      </c>
    </row>
    <row r="1847" spans="1:5" x14ac:dyDescent="0.3">
      <c r="A1847" s="6" t="s">
        <v>4748</v>
      </c>
      <c r="B1847">
        <v>1</v>
      </c>
      <c r="C1847" t="s">
        <v>325</v>
      </c>
      <c r="D1847" t="s">
        <v>610</v>
      </c>
      <c r="E1847" t="s">
        <v>610</v>
      </c>
    </row>
    <row r="1848" spans="1:5" x14ac:dyDescent="0.3">
      <c r="A1848" s="6" t="s">
        <v>4749</v>
      </c>
      <c r="B1848">
        <v>1</v>
      </c>
      <c r="C1848" t="s">
        <v>325</v>
      </c>
      <c r="D1848" t="s">
        <v>610</v>
      </c>
      <c r="E1848" t="s">
        <v>610</v>
      </c>
    </row>
    <row r="1849" spans="1:5" x14ac:dyDescent="0.3">
      <c r="A1849" s="6" t="s">
        <v>4750</v>
      </c>
      <c r="B1849">
        <v>1</v>
      </c>
      <c r="C1849" t="s">
        <v>325</v>
      </c>
      <c r="D1849" t="s">
        <v>611</v>
      </c>
      <c r="E1849" t="s">
        <v>611</v>
      </c>
    </row>
    <row r="1850" spans="1:5" x14ac:dyDescent="0.3">
      <c r="A1850" s="6" t="s">
        <v>4751</v>
      </c>
      <c r="B1850">
        <v>1</v>
      </c>
      <c r="C1850" t="s">
        <v>325</v>
      </c>
      <c r="D1850" t="s">
        <v>612</v>
      </c>
      <c r="E1850" t="s">
        <v>612</v>
      </c>
    </row>
    <row r="1851" spans="1:5" x14ac:dyDescent="0.3">
      <c r="A1851" s="6" t="s">
        <v>4752</v>
      </c>
      <c r="B1851">
        <v>1</v>
      </c>
      <c r="C1851" t="s">
        <v>325</v>
      </c>
      <c r="D1851" t="s">
        <v>613</v>
      </c>
      <c r="E1851" t="s">
        <v>613</v>
      </c>
    </row>
    <row r="1852" spans="1:5" x14ac:dyDescent="0.3">
      <c r="A1852" s="6" t="s">
        <v>4753</v>
      </c>
      <c r="B1852">
        <v>1</v>
      </c>
      <c r="C1852" t="s">
        <v>325</v>
      </c>
      <c r="D1852" t="s">
        <v>613</v>
      </c>
      <c r="E1852" t="s">
        <v>613</v>
      </c>
    </row>
    <row r="1853" spans="1:5" x14ac:dyDescent="0.3">
      <c r="A1853" s="6" t="s">
        <v>4754</v>
      </c>
      <c r="B1853">
        <v>1</v>
      </c>
      <c r="C1853" t="s">
        <v>325</v>
      </c>
      <c r="D1853" t="s">
        <v>614</v>
      </c>
      <c r="E1853" t="s">
        <v>614</v>
      </c>
    </row>
    <row r="1854" spans="1:5" x14ac:dyDescent="0.3">
      <c r="A1854" s="6" t="s">
        <v>4755</v>
      </c>
      <c r="B1854">
        <v>1</v>
      </c>
      <c r="C1854" t="s">
        <v>325</v>
      </c>
      <c r="D1854" t="s">
        <v>614</v>
      </c>
      <c r="E1854" t="s">
        <v>614</v>
      </c>
    </row>
    <row r="1855" spans="1:5" x14ac:dyDescent="0.3">
      <c r="A1855" s="6" t="s">
        <v>4756</v>
      </c>
      <c r="B1855">
        <v>1</v>
      </c>
      <c r="C1855" t="s">
        <v>325</v>
      </c>
      <c r="D1855" t="s">
        <v>614</v>
      </c>
      <c r="E1855" t="s">
        <v>614</v>
      </c>
    </row>
    <row r="1856" spans="1:5" x14ac:dyDescent="0.3">
      <c r="A1856" s="6" t="s">
        <v>4757</v>
      </c>
      <c r="B1856">
        <v>1</v>
      </c>
      <c r="C1856" t="s">
        <v>325</v>
      </c>
      <c r="D1856" t="s">
        <v>614</v>
      </c>
      <c r="E1856" t="s">
        <v>614</v>
      </c>
    </row>
    <row r="1857" spans="1:5" x14ac:dyDescent="0.3">
      <c r="A1857" s="6" t="s">
        <v>4758</v>
      </c>
      <c r="B1857">
        <v>1</v>
      </c>
      <c r="C1857" t="s">
        <v>325</v>
      </c>
      <c r="D1857" t="s">
        <v>614</v>
      </c>
      <c r="E1857" t="s">
        <v>614</v>
      </c>
    </row>
    <row r="1858" spans="1:5" x14ac:dyDescent="0.3">
      <c r="A1858" s="6" t="s">
        <v>4759</v>
      </c>
      <c r="B1858">
        <v>1</v>
      </c>
      <c r="C1858" t="s">
        <v>325</v>
      </c>
      <c r="D1858" t="s">
        <v>614</v>
      </c>
      <c r="E1858" t="s">
        <v>614</v>
      </c>
    </row>
    <row r="1859" spans="1:5" x14ac:dyDescent="0.3">
      <c r="A1859" s="6" t="s">
        <v>4760</v>
      </c>
      <c r="B1859">
        <v>1</v>
      </c>
      <c r="C1859" t="s">
        <v>325</v>
      </c>
      <c r="D1859" t="s">
        <v>614</v>
      </c>
      <c r="E1859" t="s">
        <v>614</v>
      </c>
    </row>
    <row r="1860" spans="1:5" x14ac:dyDescent="0.3">
      <c r="A1860" s="6" t="s">
        <v>4761</v>
      </c>
      <c r="B1860">
        <v>1</v>
      </c>
      <c r="C1860" t="s">
        <v>325</v>
      </c>
      <c r="D1860" t="s">
        <v>614</v>
      </c>
      <c r="E1860" t="s">
        <v>614</v>
      </c>
    </row>
    <row r="1861" spans="1:5" x14ac:dyDescent="0.3">
      <c r="A1861" s="6" t="s">
        <v>4762</v>
      </c>
      <c r="B1861">
        <v>1</v>
      </c>
      <c r="C1861" t="s">
        <v>325</v>
      </c>
      <c r="D1861" t="s">
        <v>614</v>
      </c>
      <c r="E1861" t="s">
        <v>614</v>
      </c>
    </row>
    <row r="1862" spans="1:5" x14ac:dyDescent="0.3">
      <c r="A1862" s="6" t="s">
        <v>4763</v>
      </c>
      <c r="B1862">
        <v>1</v>
      </c>
      <c r="C1862" t="s">
        <v>325</v>
      </c>
      <c r="D1862" t="s">
        <v>614</v>
      </c>
      <c r="E1862" t="s">
        <v>614</v>
      </c>
    </row>
    <row r="1863" spans="1:5" x14ac:dyDescent="0.3">
      <c r="A1863" s="6" t="s">
        <v>4764</v>
      </c>
      <c r="B1863">
        <v>1</v>
      </c>
      <c r="C1863" t="s">
        <v>325</v>
      </c>
      <c r="D1863" t="s">
        <v>614</v>
      </c>
      <c r="E1863" t="s">
        <v>614</v>
      </c>
    </row>
    <row r="1864" spans="1:5" x14ac:dyDescent="0.3">
      <c r="A1864" s="6" t="s">
        <v>4765</v>
      </c>
      <c r="B1864">
        <v>1</v>
      </c>
      <c r="C1864" t="s">
        <v>325</v>
      </c>
      <c r="D1864" t="s">
        <v>614</v>
      </c>
      <c r="E1864" t="s">
        <v>614</v>
      </c>
    </row>
    <row r="1865" spans="1:5" x14ac:dyDescent="0.3">
      <c r="A1865" s="6" t="s">
        <v>4766</v>
      </c>
      <c r="B1865">
        <v>1</v>
      </c>
      <c r="C1865" t="s">
        <v>325</v>
      </c>
      <c r="D1865" t="s">
        <v>614</v>
      </c>
      <c r="E1865" t="s">
        <v>614</v>
      </c>
    </row>
    <row r="1866" spans="1:5" x14ac:dyDescent="0.3">
      <c r="A1866" s="6" t="s">
        <v>4767</v>
      </c>
      <c r="B1866">
        <v>1</v>
      </c>
      <c r="C1866" t="s">
        <v>325</v>
      </c>
      <c r="D1866" t="s">
        <v>614</v>
      </c>
      <c r="E1866" t="s">
        <v>614</v>
      </c>
    </row>
    <row r="1867" spans="1:5" x14ac:dyDescent="0.3">
      <c r="A1867" s="6" t="s">
        <v>4768</v>
      </c>
      <c r="B1867">
        <v>1</v>
      </c>
      <c r="C1867" t="s">
        <v>325</v>
      </c>
      <c r="D1867" t="s">
        <v>614</v>
      </c>
      <c r="E1867" t="s">
        <v>614</v>
      </c>
    </row>
    <row r="1868" spans="1:5" x14ac:dyDescent="0.3">
      <c r="A1868" s="6" t="s">
        <v>4769</v>
      </c>
      <c r="B1868">
        <v>1</v>
      </c>
      <c r="C1868" t="s">
        <v>325</v>
      </c>
      <c r="D1868" t="s">
        <v>614</v>
      </c>
      <c r="E1868" t="s">
        <v>614</v>
      </c>
    </row>
    <row r="1869" spans="1:5" x14ac:dyDescent="0.3">
      <c r="A1869" s="6" t="s">
        <v>4770</v>
      </c>
      <c r="B1869">
        <v>1</v>
      </c>
      <c r="C1869" t="s">
        <v>325</v>
      </c>
      <c r="D1869" t="s">
        <v>614</v>
      </c>
      <c r="E1869" t="s">
        <v>614</v>
      </c>
    </row>
    <row r="1870" spans="1:5" x14ac:dyDescent="0.3">
      <c r="A1870" s="6" t="s">
        <v>4771</v>
      </c>
      <c r="B1870">
        <v>1</v>
      </c>
      <c r="C1870" t="s">
        <v>325</v>
      </c>
      <c r="D1870" t="s">
        <v>614</v>
      </c>
      <c r="E1870" t="s">
        <v>614</v>
      </c>
    </row>
    <row r="1871" spans="1:5" x14ac:dyDescent="0.3">
      <c r="A1871" s="6" t="s">
        <v>4772</v>
      </c>
      <c r="B1871">
        <v>1</v>
      </c>
      <c r="C1871" t="s">
        <v>325</v>
      </c>
      <c r="D1871" t="s">
        <v>614</v>
      </c>
      <c r="E1871" t="s">
        <v>614</v>
      </c>
    </row>
    <row r="1872" spans="1:5" x14ac:dyDescent="0.3">
      <c r="A1872" s="6" t="s">
        <v>4773</v>
      </c>
      <c r="B1872">
        <v>1</v>
      </c>
      <c r="C1872" t="s">
        <v>325</v>
      </c>
      <c r="D1872" t="s">
        <v>614</v>
      </c>
      <c r="E1872" t="s">
        <v>614</v>
      </c>
    </row>
    <row r="1873" spans="1:5" x14ac:dyDescent="0.3">
      <c r="A1873" s="6" t="s">
        <v>4774</v>
      </c>
      <c r="B1873">
        <v>1</v>
      </c>
      <c r="C1873" t="s">
        <v>325</v>
      </c>
      <c r="D1873" t="s">
        <v>614</v>
      </c>
      <c r="E1873" t="s">
        <v>614</v>
      </c>
    </row>
    <row r="1874" spans="1:5" x14ac:dyDescent="0.3">
      <c r="A1874" s="6" t="s">
        <v>4775</v>
      </c>
      <c r="B1874">
        <v>1</v>
      </c>
      <c r="C1874" t="s">
        <v>325</v>
      </c>
      <c r="D1874" t="s">
        <v>614</v>
      </c>
      <c r="E1874" t="s">
        <v>614</v>
      </c>
    </row>
    <row r="1875" spans="1:5" x14ac:dyDescent="0.3">
      <c r="A1875" s="6" t="s">
        <v>4776</v>
      </c>
      <c r="B1875">
        <v>1</v>
      </c>
      <c r="C1875" t="s">
        <v>325</v>
      </c>
      <c r="D1875" t="s">
        <v>614</v>
      </c>
      <c r="E1875" t="s">
        <v>614</v>
      </c>
    </row>
    <row r="1876" spans="1:5" x14ac:dyDescent="0.3">
      <c r="A1876" s="6" t="s">
        <v>4777</v>
      </c>
      <c r="B1876">
        <v>1</v>
      </c>
      <c r="C1876" t="s">
        <v>325</v>
      </c>
      <c r="D1876" t="s">
        <v>614</v>
      </c>
      <c r="E1876" t="s">
        <v>614</v>
      </c>
    </row>
    <row r="1877" spans="1:5" x14ac:dyDescent="0.3">
      <c r="A1877" s="6" t="s">
        <v>4778</v>
      </c>
      <c r="B1877">
        <v>1</v>
      </c>
      <c r="C1877" t="s">
        <v>325</v>
      </c>
      <c r="D1877" t="s">
        <v>614</v>
      </c>
      <c r="E1877" t="s">
        <v>614</v>
      </c>
    </row>
    <row r="1878" spans="1:5" x14ac:dyDescent="0.3">
      <c r="A1878" s="6" t="s">
        <v>4779</v>
      </c>
      <c r="B1878">
        <v>1</v>
      </c>
      <c r="C1878" t="s">
        <v>325</v>
      </c>
      <c r="D1878" t="s">
        <v>614</v>
      </c>
      <c r="E1878" t="s">
        <v>614</v>
      </c>
    </row>
    <row r="1879" spans="1:5" x14ac:dyDescent="0.3">
      <c r="A1879" s="6" t="s">
        <v>4780</v>
      </c>
      <c r="B1879">
        <v>1</v>
      </c>
      <c r="C1879" t="s">
        <v>325</v>
      </c>
      <c r="D1879" t="s">
        <v>614</v>
      </c>
      <c r="E1879" t="s">
        <v>614</v>
      </c>
    </row>
    <row r="1880" spans="1:5" x14ac:dyDescent="0.3">
      <c r="A1880" s="6" t="s">
        <v>4781</v>
      </c>
      <c r="B1880">
        <v>1</v>
      </c>
      <c r="C1880" t="s">
        <v>325</v>
      </c>
      <c r="D1880" t="s">
        <v>614</v>
      </c>
      <c r="E1880" t="s">
        <v>614</v>
      </c>
    </row>
    <row r="1881" spans="1:5" x14ac:dyDescent="0.3">
      <c r="A1881" s="6" t="s">
        <v>4782</v>
      </c>
      <c r="B1881">
        <v>1</v>
      </c>
      <c r="C1881" t="s">
        <v>325</v>
      </c>
      <c r="D1881" t="s">
        <v>614</v>
      </c>
      <c r="E1881" t="s">
        <v>614</v>
      </c>
    </row>
    <row r="1882" spans="1:5" x14ac:dyDescent="0.3">
      <c r="A1882" s="6" t="s">
        <v>4783</v>
      </c>
      <c r="B1882">
        <v>1</v>
      </c>
      <c r="C1882" t="s">
        <v>325</v>
      </c>
      <c r="D1882" t="s">
        <v>614</v>
      </c>
      <c r="E1882" t="s">
        <v>614</v>
      </c>
    </row>
    <row r="1883" spans="1:5" x14ac:dyDescent="0.3">
      <c r="A1883" s="6" t="s">
        <v>4784</v>
      </c>
      <c r="B1883">
        <v>1</v>
      </c>
      <c r="C1883" t="s">
        <v>325</v>
      </c>
      <c r="D1883" t="s">
        <v>614</v>
      </c>
      <c r="E1883" t="s">
        <v>614</v>
      </c>
    </row>
    <row r="1884" spans="1:5" x14ac:dyDescent="0.3">
      <c r="A1884" s="6" t="s">
        <v>4785</v>
      </c>
      <c r="B1884">
        <v>1</v>
      </c>
      <c r="C1884" t="s">
        <v>325</v>
      </c>
      <c r="D1884" t="s">
        <v>614</v>
      </c>
      <c r="E1884" t="s">
        <v>614</v>
      </c>
    </row>
    <row r="1885" spans="1:5" x14ac:dyDescent="0.3">
      <c r="A1885" s="6" t="s">
        <v>4786</v>
      </c>
      <c r="B1885">
        <v>1</v>
      </c>
      <c r="C1885" t="s">
        <v>325</v>
      </c>
      <c r="D1885" t="s">
        <v>614</v>
      </c>
      <c r="E1885" t="s">
        <v>614</v>
      </c>
    </row>
    <row r="1886" spans="1:5" x14ac:dyDescent="0.3">
      <c r="A1886" s="6" t="s">
        <v>4787</v>
      </c>
      <c r="B1886">
        <v>1</v>
      </c>
      <c r="C1886" t="s">
        <v>325</v>
      </c>
      <c r="D1886" t="s">
        <v>614</v>
      </c>
      <c r="E1886" t="s">
        <v>614</v>
      </c>
    </row>
    <row r="1887" spans="1:5" x14ac:dyDescent="0.3">
      <c r="A1887" s="6" t="s">
        <v>4788</v>
      </c>
      <c r="B1887">
        <v>1</v>
      </c>
      <c r="C1887" t="s">
        <v>325</v>
      </c>
      <c r="D1887" t="s">
        <v>614</v>
      </c>
      <c r="E1887" t="s">
        <v>614</v>
      </c>
    </row>
    <row r="1888" spans="1:5" x14ac:dyDescent="0.3">
      <c r="A1888" s="6" t="s">
        <v>4789</v>
      </c>
      <c r="B1888">
        <v>1</v>
      </c>
      <c r="C1888" t="s">
        <v>325</v>
      </c>
      <c r="D1888" t="s">
        <v>614</v>
      </c>
      <c r="E1888" t="s">
        <v>614</v>
      </c>
    </row>
    <row r="1889" spans="1:5" x14ac:dyDescent="0.3">
      <c r="A1889" s="6" t="s">
        <v>4790</v>
      </c>
      <c r="B1889">
        <v>1</v>
      </c>
      <c r="C1889" t="s">
        <v>325</v>
      </c>
      <c r="D1889" t="s">
        <v>614</v>
      </c>
      <c r="E1889" t="s">
        <v>614</v>
      </c>
    </row>
    <row r="1890" spans="1:5" x14ac:dyDescent="0.3">
      <c r="A1890" s="6" t="s">
        <v>4791</v>
      </c>
      <c r="B1890">
        <v>1</v>
      </c>
      <c r="C1890" t="s">
        <v>325</v>
      </c>
      <c r="D1890" t="s">
        <v>614</v>
      </c>
      <c r="E1890" t="s">
        <v>614</v>
      </c>
    </row>
    <row r="1891" spans="1:5" x14ac:dyDescent="0.3">
      <c r="A1891" s="6" t="s">
        <v>4792</v>
      </c>
      <c r="B1891">
        <v>1</v>
      </c>
      <c r="C1891" t="s">
        <v>325</v>
      </c>
      <c r="D1891" t="s">
        <v>614</v>
      </c>
      <c r="E1891" t="s">
        <v>614</v>
      </c>
    </row>
    <row r="1892" spans="1:5" x14ac:dyDescent="0.3">
      <c r="A1892" s="6" t="s">
        <v>4793</v>
      </c>
      <c r="B1892">
        <v>1</v>
      </c>
      <c r="C1892" t="s">
        <v>325</v>
      </c>
      <c r="D1892" t="s">
        <v>614</v>
      </c>
      <c r="E1892" t="s">
        <v>614</v>
      </c>
    </row>
    <row r="1893" spans="1:5" x14ac:dyDescent="0.3">
      <c r="A1893" s="6" t="s">
        <v>4794</v>
      </c>
      <c r="B1893">
        <v>1</v>
      </c>
      <c r="C1893" t="s">
        <v>325</v>
      </c>
      <c r="D1893" t="s">
        <v>614</v>
      </c>
      <c r="E1893" t="s">
        <v>614</v>
      </c>
    </row>
    <row r="1894" spans="1:5" x14ac:dyDescent="0.3">
      <c r="A1894" s="6" t="s">
        <v>4795</v>
      </c>
      <c r="B1894">
        <v>1</v>
      </c>
      <c r="C1894" t="s">
        <v>325</v>
      </c>
      <c r="D1894" t="s">
        <v>614</v>
      </c>
      <c r="E1894" t="s">
        <v>614</v>
      </c>
    </row>
    <row r="1895" spans="1:5" x14ac:dyDescent="0.3">
      <c r="A1895" s="6" t="s">
        <v>4796</v>
      </c>
      <c r="B1895">
        <v>1</v>
      </c>
      <c r="C1895" t="s">
        <v>325</v>
      </c>
      <c r="D1895" t="s">
        <v>614</v>
      </c>
      <c r="E1895" t="s">
        <v>614</v>
      </c>
    </row>
    <row r="1896" spans="1:5" x14ac:dyDescent="0.3">
      <c r="A1896" s="6" t="s">
        <v>4797</v>
      </c>
      <c r="B1896">
        <v>1</v>
      </c>
      <c r="C1896" t="s">
        <v>325</v>
      </c>
      <c r="D1896" t="s">
        <v>614</v>
      </c>
      <c r="E1896" t="s">
        <v>614</v>
      </c>
    </row>
    <row r="1897" spans="1:5" x14ac:dyDescent="0.3">
      <c r="A1897" s="6" t="s">
        <v>4798</v>
      </c>
      <c r="B1897">
        <v>1</v>
      </c>
      <c r="C1897" t="s">
        <v>325</v>
      </c>
      <c r="D1897" t="s">
        <v>614</v>
      </c>
      <c r="E1897" t="s">
        <v>614</v>
      </c>
    </row>
    <row r="1898" spans="1:5" x14ac:dyDescent="0.3">
      <c r="A1898" s="6" t="s">
        <v>4799</v>
      </c>
      <c r="B1898">
        <v>1</v>
      </c>
      <c r="C1898" t="s">
        <v>325</v>
      </c>
      <c r="D1898" t="s">
        <v>614</v>
      </c>
      <c r="E1898" t="s">
        <v>614</v>
      </c>
    </row>
    <row r="1899" spans="1:5" x14ac:dyDescent="0.3">
      <c r="A1899" s="6" t="s">
        <v>4800</v>
      </c>
      <c r="B1899">
        <v>1</v>
      </c>
      <c r="C1899" t="s">
        <v>325</v>
      </c>
      <c r="D1899" t="s">
        <v>614</v>
      </c>
      <c r="E1899" t="s">
        <v>614</v>
      </c>
    </row>
    <row r="1900" spans="1:5" x14ac:dyDescent="0.3">
      <c r="A1900" s="6" t="s">
        <v>4801</v>
      </c>
      <c r="B1900">
        <v>1</v>
      </c>
      <c r="C1900" t="s">
        <v>325</v>
      </c>
      <c r="D1900" t="s">
        <v>614</v>
      </c>
      <c r="E1900" t="s">
        <v>614</v>
      </c>
    </row>
    <row r="1901" spans="1:5" x14ac:dyDescent="0.3">
      <c r="A1901" s="6" t="s">
        <v>4802</v>
      </c>
      <c r="B1901">
        <v>1</v>
      </c>
      <c r="C1901" t="s">
        <v>325</v>
      </c>
      <c r="D1901" t="s">
        <v>614</v>
      </c>
      <c r="E1901" t="s">
        <v>614</v>
      </c>
    </row>
    <row r="1902" spans="1:5" x14ac:dyDescent="0.3">
      <c r="A1902" s="6" t="s">
        <v>4803</v>
      </c>
      <c r="B1902">
        <v>1</v>
      </c>
      <c r="C1902" t="s">
        <v>325</v>
      </c>
      <c r="D1902" t="s">
        <v>614</v>
      </c>
      <c r="E1902" t="s">
        <v>614</v>
      </c>
    </row>
    <row r="1903" spans="1:5" x14ac:dyDescent="0.3">
      <c r="A1903" s="6" t="s">
        <v>4804</v>
      </c>
      <c r="B1903">
        <v>1</v>
      </c>
      <c r="C1903" t="s">
        <v>325</v>
      </c>
      <c r="D1903" t="s">
        <v>614</v>
      </c>
      <c r="E1903" t="s">
        <v>614</v>
      </c>
    </row>
    <row r="1904" spans="1:5" x14ac:dyDescent="0.3">
      <c r="A1904" s="6" t="s">
        <v>4805</v>
      </c>
      <c r="B1904">
        <v>1</v>
      </c>
      <c r="C1904" t="s">
        <v>325</v>
      </c>
      <c r="D1904" t="s">
        <v>614</v>
      </c>
      <c r="E1904" t="s">
        <v>614</v>
      </c>
    </row>
    <row r="1905" spans="1:5" x14ac:dyDescent="0.3">
      <c r="A1905" s="6" t="s">
        <v>4806</v>
      </c>
      <c r="B1905">
        <v>1</v>
      </c>
      <c r="C1905" t="s">
        <v>325</v>
      </c>
      <c r="D1905" t="s">
        <v>614</v>
      </c>
      <c r="E1905" t="s">
        <v>614</v>
      </c>
    </row>
    <row r="1906" spans="1:5" x14ac:dyDescent="0.3">
      <c r="A1906" s="6" t="s">
        <v>4807</v>
      </c>
      <c r="B1906">
        <v>1</v>
      </c>
      <c r="C1906" t="s">
        <v>325</v>
      </c>
      <c r="D1906" t="s">
        <v>614</v>
      </c>
      <c r="E1906" t="s">
        <v>614</v>
      </c>
    </row>
    <row r="1907" spans="1:5" x14ac:dyDescent="0.3">
      <c r="A1907" s="6" t="s">
        <v>4808</v>
      </c>
      <c r="B1907">
        <v>1</v>
      </c>
      <c r="C1907" t="s">
        <v>325</v>
      </c>
      <c r="D1907" t="s">
        <v>614</v>
      </c>
      <c r="E1907" t="s">
        <v>614</v>
      </c>
    </row>
    <row r="1908" spans="1:5" x14ac:dyDescent="0.3">
      <c r="A1908" s="6" t="s">
        <v>4809</v>
      </c>
      <c r="B1908">
        <v>1</v>
      </c>
      <c r="C1908" t="s">
        <v>325</v>
      </c>
      <c r="D1908" t="s">
        <v>614</v>
      </c>
      <c r="E1908" t="s">
        <v>614</v>
      </c>
    </row>
    <row r="1909" spans="1:5" x14ac:dyDescent="0.3">
      <c r="A1909" s="6" t="s">
        <v>4810</v>
      </c>
      <c r="B1909">
        <v>1</v>
      </c>
      <c r="C1909" t="s">
        <v>325</v>
      </c>
      <c r="D1909" t="s">
        <v>614</v>
      </c>
      <c r="E1909" t="s">
        <v>614</v>
      </c>
    </row>
    <row r="1910" spans="1:5" x14ac:dyDescent="0.3">
      <c r="A1910" s="6" t="s">
        <v>4811</v>
      </c>
      <c r="B1910">
        <v>1</v>
      </c>
      <c r="C1910" t="s">
        <v>325</v>
      </c>
      <c r="D1910" t="s">
        <v>614</v>
      </c>
      <c r="E1910" t="s">
        <v>614</v>
      </c>
    </row>
    <row r="1911" spans="1:5" x14ac:dyDescent="0.3">
      <c r="A1911" s="6" t="s">
        <v>4812</v>
      </c>
      <c r="B1911">
        <v>1</v>
      </c>
      <c r="C1911" t="s">
        <v>325</v>
      </c>
      <c r="D1911" t="s">
        <v>614</v>
      </c>
      <c r="E1911" t="s">
        <v>614</v>
      </c>
    </row>
    <row r="1912" spans="1:5" x14ac:dyDescent="0.3">
      <c r="A1912" s="6" t="s">
        <v>4813</v>
      </c>
      <c r="B1912">
        <v>1</v>
      </c>
      <c r="C1912" t="s">
        <v>325</v>
      </c>
      <c r="D1912" t="s">
        <v>614</v>
      </c>
      <c r="E1912" t="s">
        <v>614</v>
      </c>
    </row>
    <row r="1913" spans="1:5" x14ac:dyDescent="0.3">
      <c r="A1913" s="6" t="s">
        <v>4814</v>
      </c>
      <c r="B1913">
        <v>1</v>
      </c>
      <c r="C1913" t="s">
        <v>325</v>
      </c>
      <c r="D1913" t="s">
        <v>614</v>
      </c>
      <c r="E1913" t="s">
        <v>614</v>
      </c>
    </row>
    <row r="1914" spans="1:5" x14ac:dyDescent="0.3">
      <c r="A1914" s="6" t="s">
        <v>4815</v>
      </c>
      <c r="B1914">
        <v>1</v>
      </c>
      <c r="C1914" t="s">
        <v>325</v>
      </c>
      <c r="D1914" t="s">
        <v>614</v>
      </c>
      <c r="E1914" t="s">
        <v>614</v>
      </c>
    </row>
    <row r="1915" spans="1:5" x14ac:dyDescent="0.3">
      <c r="A1915" s="6" t="s">
        <v>4816</v>
      </c>
      <c r="B1915">
        <v>1</v>
      </c>
      <c r="C1915" t="s">
        <v>325</v>
      </c>
      <c r="D1915" t="s">
        <v>614</v>
      </c>
      <c r="E1915" t="s">
        <v>614</v>
      </c>
    </row>
    <row r="1916" spans="1:5" x14ac:dyDescent="0.3">
      <c r="A1916" s="6" t="s">
        <v>4817</v>
      </c>
      <c r="B1916">
        <v>1</v>
      </c>
      <c r="C1916" t="s">
        <v>325</v>
      </c>
      <c r="D1916" t="s">
        <v>614</v>
      </c>
      <c r="E1916" t="s">
        <v>614</v>
      </c>
    </row>
    <row r="1917" spans="1:5" x14ac:dyDescent="0.3">
      <c r="A1917" s="6" t="s">
        <v>4818</v>
      </c>
      <c r="B1917">
        <v>1</v>
      </c>
      <c r="C1917" t="s">
        <v>325</v>
      </c>
      <c r="D1917" t="s">
        <v>614</v>
      </c>
      <c r="E1917" t="s">
        <v>614</v>
      </c>
    </row>
    <row r="1918" spans="1:5" x14ac:dyDescent="0.3">
      <c r="A1918" s="6" t="s">
        <v>4819</v>
      </c>
      <c r="B1918">
        <v>1</v>
      </c>
      <c r="C1918" t="s">
        <v>325</v>
      </c>
      <c r="D1918" t="s">
        <v>614</v>
      </c>
      <c r="E1918" t="s">
        <v>614</v>
      </c>
    </row>
    <row r="1919" spans="1:5" x14ac:dyDescent="0.3">
      <c r="A1919" s="6" t="s">
        <v>4820</v>
      </c>
      <c r="B1919">
        <v>1</v>
      </c>
      <c r="C1919" t="s">
        <v>325</v>
      </c>
      <c r="D1919" t="s">
        <v>614</v>
      </c>
      <c r="E1919" t="s">
        <v>614</v>
      </c>
    </row>
    <row r="1920" spans="1:5" x14ac:dyDescent="0.3">
      <c r="A1920" s="6" t="s">
        <v>4821</v>
      </c>
      <c r="B1920">
        <v>1</v>
      </c>
      <c r="C1920" t="s">
        <v>325</v>
      </c>
      <c r="D1920" t="s">
        <v>614</v>
      </c>
      <c r="E1920" t="s">
        <v>614</v>
      </c>
    </row>
    <row r="1921" spans="1:5" x14ac:dyDescent="0.3">
      <c r="A1921" s="6" t="s">
        <v>4822</v>
      </c>
      <c r="B1921">
        <v>1</v>
      </c>
      <c r="C1921" t="s">
        <v>325</v>
      </c>
      <c r="D1921" t="s">
        <v>614</v>
      </c>
      <c r="E1921" t="s">
        <v>614</v>
      </c>
    </row>
    <row r="1922" spans="1:5" x14ac:dyDescent="0.3">
      <c r="A1922" s="6" t="s">
        <v>4823</v>
      </c>
      <c r="B1922">
        <v>1</v>
      </c>
      <c r="C1922" t="s">
        <v>325</v>
      </c>
      <c r="D1922" t="s">
        <v>614</v>
      </c>
      <c r="E1922" t="s">
        <v>614</v>
      </c>
    </row>
    <row r="1923" spans="1:5" x14ac:dyDescent="0.3">
      <c r="A1923" s="6" t="s">
        <v>4824</v>
      </c>
      <c r="B1923">
        <v>1</v>
      </c>
      <c r="C1923" t="s">
        <v>325</v>
      </c>
      <c r="D1923" t="s">
        <v>614</v>
      </c>
      <c r="E1923" t="s">
        <v>614</v>
      </c>
    </row>
    <row r="1924" spans="1:5" x14ac:dyDescent="0.3">
      <c r="A1924" s="6" t="s">
        <v>4825</v>
      </c>
      <c r="B1924">
        <v>1</v>
      </c>
      <c r="C1924" t="s">
        <v>325</v>
      </c>
      <c r="D1924" t="s">
        <v>614</v>
      </c>
      <c r="E1924" t="s">
        <v>614</v>
      </c>
    </row>
    <row r="1925" spans="1:5" x14ac:dyDescent="0.3">
      <c r="A1925" s="6" t="s">
        <v>4826</v>
      </c>
      <c r="B1925">
        <v>1</v>
      </c>
      <c r="C1925" t="s">
        <v>325</v>
      </c>
      <c r="D1925" t="s">
        <v>614</v>
      </c>
      <c r="E1925" t="s">
        <v>614</v>
      </c>
    </row>
    <row r="1926" spans="1:5" x14ac:dyDescent="0.3">
      <c r="A1926" s="6" t="s">
        <v>4827</v>
      </c>
      <c r="B1926">
        <v>1</v>
      </c>
      <c r="C1926" t="s">
        <v>325</v>
      </c>
      <c r="D1926" t="s">
        <v>614</v>
      </c>
      <c r="E1926" t="s">
        <v>614</v>
      </c>
    </row>
    <row r="1927" spans="1:5" x14ac:dyDescent="0.3">
      <c r="A1927" s="6" t="s">
        <v>4828</v>
      </c>
      <c r="B1927">
        <v>1</v>
      </c>
      <c r="C1927" t="s">
        <v>325</v>
      </c>
      <c r="D1927" t="s">
        <v>614</v>
      </c>
      <c r="E1927" t="s">
        <v>614</v>
      </c>
    </row>
    <row r="1928" spans="1:5" x14ac:dyDescent="0.3">
      <c r="A1928" s="6" t="s">
        <v>4829</v>
      </c>
      <c r="B1928">
        <v>1</v>
      </c>
      <c r="C1928" t="s">
        <v>325</v>
      </c>
      <c r="D1928" t="s">
        <v>614</v>
      </c>
      <c r="E1928" t="s">
        <v>614</v>
      </c>
    </row>
    <row r="1929" spans="1:5" x14ac:dyDescent="0.3">
      <c r="A1929" s="6" t="s">
        <v>4830</v>
      </c>
      <c r="B1929">
        <v>1</v>
      </c>
      <c r="C1929" t="s">
        <v>325</v>
      </c>
      <c r="D1929" t="s">
        <v>615</v>
      </c>
      <c r="E1929" t="s">
        <v>615</v>
      </c>
    </row>
    <row r="1930" spans="1:5" x14ac:dyDescent="0.3">
      <c r="A1930" s="6" t="s">
        <v>4831</v>
      </c>
      <c r="B1930">
        <v>1</v>
      </c>
      <c r="C1930" t="s">
        <v>325</v>
      </c>
      <c r="D1930" t="s">
        <v>615</v>
      </c>
      <c r="E1930" t="s">
        <v>615</v>
      </c>
    </row>
    <row r="1931" spans="1:5" x14ac:dyDescent="0.3">
      <c r="A1931" s="6" t="s">
        <v>4832</v>
      </c>
      <c r="B1931">
        <v>1</v>
      </c>
      <c r="C1931" t="s">
        <v>325</v>
      </c>
      <c r="D1931" t="s">
        <v>616</v>
      </c>
      <c r="E1931" t="s">
        <v>616</v>
      </c>
    </row>
    <row r="1932" spans="1:5" x14ac:dyDescent="0.3">
      <c r="A1932" s="6" t="s">
        <v>4833</v>
      </c>
      <c r="B1932">
        <v>1</v>
      </c>
      <c r="C1932" t="s">
        <v>325</v>
      </c>
      <c r="D1932" t="s">
        <v>617</v>
      </c>
      <c r="E1932" t="s">
        <v>617</v>
      </c>
    </row>
    <row r="1933" spans="1:5" x14ac:dyDescent="0.3">
      <c r="A1933" s="6" t="s">
        <v>4834</v>
      </c>
      <c r="B1933">
        <v>1</v>
      </c>
      <c r="C1933" t="s">
        <v>325</v>
      </c>
      <c r="D1933" t="s">
        <v>618</v>
      </c>
      <c r="E1933" t="s">
        <v>618</v>
      </c>
    </row>
    <row r="1934" spans="1:5" x14ac:dyDescent="0.3">
      <c r="A1934" s="6" t="s">
        <v>4835</v>
      </c>
      <c r="B1934">
        <v>1</v>
      </c>
      <c r="C1934" t="s">
        <v>325</v>
      </c>
      <c r="D1934" t="s">
        <v>618</v>
      </c>
      <c r="E1934" t="s">
        <v>618</v>
      </c>
    </row>
    <row r="1935" spans="1:5" x14ac:dyDescent="0.3">
      <c r="A1935" s="6" t="s">
        <v>4836</v>
      </c>
      <c r="B1935">
        <v>1</v>
      </c>
      <c r="C1935" t="s">
        <v>325</v>
      </c>
      <c r="D1935" t="s">
        <v>618</v>
      </c>
      <c r="E1935" t="s">
        <v>618</v>
      </c>
    </row>
    <row r="1936" spans="1:5" x14ac:dyDescent="0.3">
      <c r="A1936" s="6" t="s">
        <v>4837</v>
      </c>
      <c r="B1936">
        <v>1</v>
      </c>
      <c r="C1936" t="s">
        <v>325</v>
      </c>
      <c r="D1936" t="s">
        <v>618</v>
      </c>
      <c r="E1936" t="s">
        <v>618</v>
      </c>
    </row>
    <row r="1937" spans="1:5" x14ac:dyDescent="0.3">
      <c r="A1937" s="6" t="s">
        <v>4838</v>
      </c>
      <c r="B1937">
        <v>1</v>
      </c>
      <c r="C1937" t="s">
        <v>325</v>
      </c>
      <c r="D1937" t="s">
        <v>618</v>
      </c>
      <c r="E1937" t="s">
        <v>618</v>
      </c>
    </row>
    <row r="1938" spans="1:5" x14ac:dyDescent="0.3">
      <c r="A1938" s="6" t="s">
        <v>4839</v>
      </c>
      <c r="B1938">
        <v>1</v>
      </c>
      <c r="C1938" t="s">
        <v>325</v>
      </c>
      <c r="D1938" t="s">
        <v>619</v>
      </c>
      <c r="E1938" t="s">
        <v>619</v>
      </c>
    </row>
    <row r="1939" spans="1:5" x14ac:dyDescent="0.3">
      <c r="A1939" s="6" t="s">
        <v>4840</v>
      </c>
      <c r="B1939">
        <v>1</v>
      </c>
      <c r="C1939" t="s">
        <v>325</v>
      </c>
      <c r="D1939" t="s">
        <v>619</v>
      </c>
      <c r="E1939" t="s">
        <v>619</v>
      </c>
    </row>
    <row r="1940" spans="1:5" x14ac:dyDescent="0.3">
      <c r="A1940" s="6" t="s">
        <v>4841</v>
      </c>
      <c r="B1940">
        <v>1</v>
      </c>
      <c r="C1940" t="s">
        <v>325</v>
      </c>
      <c r="D1940" t="s">
        <v>619</v>
      </c>
      <c r="E1940" t="s">
        <v>619</v>
      </c>
    </row>
    <row r="1941" spans="1:5" x14ac:dyDescent="0.3">
      <c r="A1941" s="6" t="s">
        <v>4842</v>
      </c>
      <c r="B1941">
        <v>1</v>
      </c>
      <c r="C1941" t="s">
        <v>325</v>
      </c>
      <c r="D1941" t="s">
        <v>619</v>
      </c>
      <c r="E1941" t="s">
        <v>619</v>
      </c>
    </row>
    <row r="1942" spans="1:5" x14ac:dyDescent="0.3">
      <c r="A1942" s="6" t="s">
        <v>4843</v>
      </c>
      <c r="B1942">
        <v>1</v>
      </c>
      <c r="C1942" t="s">
        <v>325</v>
      </c>
      <c r="D1942" t="s">
        <v>619</v>
      </c>
      <c r="E1942" t="s">
        <v>619</v>
      </c>
    </row>
    <row r="1943" spans="1:5" x14ac:dyDescent="0.3">
      <c r="A1943" s="6" t="s">
        <v>4844</v>
      </c>
      <c r="B1943">
        <v>1</v>
      </c>
      <c r="C1943" t="s">
        <v>325</v>
      </c>
      <c r="D1943" t="s">
        <v>620</v>
      </c>
      <c r="E1943" t="s">
        <v>620</v>
      </c>
    </row>
    <row r="1944" spans="1:5" x14ac:dyDescent="0.3">
      <c r="A1944" s="6" t="s">
        <v>4845</v>
      </c>
      <c r="B1944">
        <v>1</v>
      </c>
      <c r="C1944" t="s">
        <v>325</v>
      </c>
      <c r="D1944" t="s">
        <v>621</v>
      </c>
      <c r="E1944" t="s">
        <v>621</v>
      </c>
    </row>
    <row r="1945" spans="1:5" x14ac:dyDescent="0.3">
      <c r="A1945" s="6" t="s">
        <v>4846</v>
      </c>
      <c r="B1945">
        <v>1</v>
      </c>
      <c r="C1945" t="s">
        <v>325</v>
      </c>
      <c r="D1945" t="s">
        <v>622</v>
      </c>
      <c r="E1945" t="s">
        <v>622</v>
      </c>
    </row>
    <row r="1946" spans="1:5" x14ac:dyDescent="0.3">
      <c r="A1946" s="6" t="s">
        <v>4847</v>
      </c>
      <c r="B1946">
        <v>1</v>
      </c>
      <c r="C1946" t="s">
        <v>325</v>
      </c>
      <c r="D1946" t="s">
        <v>622</v>
      </c>
      <c r="E1946" t="s">
        <v>622</v>
      </c>
    </row>
    <row r="1947" spans="1:5" x14ac:dyDescent="0.3">
      <c r="A1947" s="6" t="s">
        <v>4848</v>
      </c>
      <c r="B1947">
        <v>1</v>
      </c>
      <c r="C1947" t="s">
        <v>325</v>
      </c>
      <c r="D1947" t="s">
        <v>622</v>
      </c>
      <c r="E1947" t="s">
        <v>622</v>
      </c>
    </row>
    <row r="1948" spans="1:5" x14ac:dyDescent="0.3">
      <c r="A1948" s="6" t="s">
        <v>4849</v>
      </c>
      <c r="B1948">
        <v>1</v>
      </c>
      <c r="C1948" t="s">
        <v>325</v>
      </c>
      <c r="D1948" t="s">
        <v>622</v>
      </c>
      <c r="E1948" t="s">
        <v>622</v>
      </c>
    </row>
    <row r="1949" spans="1:5" x14ac:dyDescent="0.3">
      <c r="A1949" s="6" t="s">
        <v>4850</v>
      </c>
      <c r="B1949">
        <v>1</v>
      </c>
      <c r="C1949" t="s">
        <v>325</v>
      </c>
      <c r="D1949" t="s">
        <v>622</v>
      </c>
      <c r="E1949" t="s">
        <v>622</v>
      </c>
    </row>
    <row r="1950" spans="1:5" x14ac:dyDescent="0.3">
      <c r="A1950" s="6" t="s">
        <v>4851</v>
      </c>
      <c r="B1950">
        <v>1</v>
      </c>
      <c r="C1950" t="s">
        <v>325</v>
      </c>
      <c r="D1950" t="s">
        <v>622</v>
      </c>
      <c r="E1950" t="s">
        <v>622</v>
      </c>
    </row>
    <row r="1951" spans="1:5" x14ac:dyDescent="0.3">
      <c r="A1951" s="6" t="s">
        <v>4852</v>
      </c>
      <c r="B1951">
        <v>1</v>
      </c>
      <c r="C1951" t="s">
        <v>325</v>
      </c>
      <c r="D1951" t="s">
        <v>623</v>
      </c>
      <c r="E1951" t="s">
        <v>623</v>
      </c>
    </row>
    <row r="1952" spans="1:5" x14ac:dyDescent="0.3">
      <c r="A1952" s="6" t="s">
        <v>4853</v>
      </c>
      <c r="B1952">
        <v>1</v>
      </c>
      <c r="C1952" t="s">
        <v>325</v>
      </c>
      <c r="D1952" t="s">
        <v>623</v>
      </c>
      <c r="E1952" t="s">
        <v>623</v>
      </c>
    </row>
    <row r="1953" spans="1:5" x14ac:dyDescent="0.3">
      <c r="A1953" s="6" t="s">
        <v>4854</v>
      </c>
      <c r="B1953">
        <v>1</v>
      </c>
      <c r="C1953" t="s">
        <v>325</v>
      </c>
      <c r="D1953" t="s">
        <v>623</v>
      </c>
      <c r="E1953" t="s">
        <v>623</v>
      </c>
    </row>
    <row r="1954" spans="1:5" x14ac:dyDescent="0.3">
      <c r="A1954" s="6" t="s">
        <v>4855</v>
      </c>
      <c r="B1954">
        <v>1</v>
      </c>
      <c r="C1954" t="s">
        <v>325</v>
      </c>
      <c r="D1954" t="s">
        <v>623</v>
      </c>
      <c r="E1954" t="s">
        <v>623</v>
      </c>
    </row>
    <row r="1955" spans="1:5" x14ac:dyDescent="0.3">
      <c r="A1955" s="6" t="s">
        <v>4856</v>
      </c>
      <c r="B1955">
        <v>1</v>
      </c>
      <c r="C1955" t="s">
        <v>325</v>
      </c>
      <c r="D1955" t="s">
        <v>623</v>
      </c>
      <c r="E1955" t="s">
        <v>623</v>
      </c>
    </row>
    <row r="1956" spans="1:5" x14ac:dyDescent="0.3">
      <c r="A1956" s="6" t="s">
        <v>4857</v>
      </c>
      <c r="B1956">
        <v>1</v>
      </c>
      <c r="C1956" t="s">
        <v>325</v>
      </c>
      <c r="D1956" t="s">
        <v>624</v>
      </c>
      <c r="E1956" t="s">
        <v>624</v>
      </c>
    </row>
    <row r="1957" spans="1:5" x14ac:dyDescent="0.3">
      <c r="A1957" s="6" t="s">
        <v>4858</v>
      </c>
      <c r="B1957">
        <v>1</v>
      </c>
      <c r="C1957" t="s">
        <v>325</v>
      </c>
      <c r="D1957" t="s">
        <v>624</v>
      </c>
      <c r="E1957" t="s">
        <v>624</v>
      </c>
    </row>
    <row r="1958" spans="1:5" x14ac:dyDescent="0.3">
      <c r="A1958" s="6" t="s">
        <v>4859</v>
      </c>
      <c r="B1958">
        <v>1</v>
      </c>
      <c r="C1958" t="s">
        <v>325</v>
      </c>
      <c r="D1958" t="s">
        <v>624</v>
      </c>
      <c r="E1958" t="s">
        <v>624</v>
      </c>
    </row>
    <row r="1959" spans="1:5" x14ac:dyDescent="0.3">
      <c r="A1959" s="6" t="s">
        <v>4860</v>
      </c>
      <c r="B1959">
        <v>1</v>
      </c>
      <c r="C1959" t="s">
        <v>325</v>
      </c>
      <c r="D1959" t="s">
        <v>624</v>
      </c>
      <c r="E1959" t="s">
        <v>624</v>
      </c>
    </row>
    <row r="1960" spans="1:5" x14ac:dyDescent="0.3">
      <c r="A1960" s="6" t="s">
        <v>4861</v>
      </c>
      <c r="B1960">
        <v>1</v>
      </c>
      <c r="C1960" t="s">
        <v>325</v>
      </c>
      <c r="D1960" t="s">
        <v>624</v>
      </c>
      <c r="E1960" t="s">
        <v>624</v>
      </c>
    </row>
    <row r="1961" spans="1:5" x14ac:dyDescent="0.3">
      <c r="A1961" s="6" t="s">
        <v>4862</v>
      </c>
      <c r="B1961">
        <v>1</v>
      </c>
      <c r="C1961" t="s">
        <v>325</v>
      </c>
      <c r="D1961" t="s">
        <v>624</v>
      </c>
      <c r="E1961" t="s">
        <v>624</v>
      </c>
    </row>
    <row r="1962" spans="1:5" x14ac:dyDescent="0.3">
      <c r="A1962" s="6" t="s">
        <v>4863</v>
      </c>
      <c r="B1962">
        <v>1</v>
      </c>
      <c r="C1962" t="s">
        <v>325</v>
      </c>
      <c r="D1962" t="s">
        <v>625</v>
      </c>
      <c r="E1962" t="s">
        <v>625</v>
      </c>
    </row>
    <row r="1963" spans="1:5" x14ac:dyDescent="0.3">
      <c r="A1963" s="6" t="s">
        <v>4864</v>
      </c>
      <c r="B1963">
        <v>1</v>
      </c>
      <c r="C1963" t="s">
        <v>325</v>
      </c>
      <c r="D1963" t="s">
        <v>625</v>
      </c>
      <c r="E1963" t="s">
        <v>625</v>
      </c>
    </row>
    <row r="1964" spans="1:5" x14ac:dyDescent="0.3">
      <c r="A1964" s="6" t="s">
        <v>4865</v>
      </c>
      <c r="B1964">
        <v>1</v>
      </c>
      <c r="C1964" t="s">
        <v>325</v>
      </c>
      <c r="D1964" t="s">
        <v>625</v>
      </c>
      <c r="E1964" t="s">
        <v>625</v>
      </c>
    </row>
    <row r="1965" spans="1:5" x14ac:dyDescent="0.3">
      <c r="A1965" s="6" t="s">
        <v>4866</v>
      </c>
      <c r="B1965">
        <v>1</v>
      </c>
      <c r="C1965" t="s">
        <v>325</v>
      </c>
      <c r="D1965" t="s">
        <v>625</v>
      </c>
      <c r="E1965" t="s">
        <v>625</v>
      </c>
    </row>
    <row r="1966" spans="1:5" x14ac:dyDescent="0.3">
      <c r="A1966" s="6" t="s">
        <v>4867</v>
      </c>
      <c r="B1966">
        <v>1</v>
      </c>
      <c r="C1966" t="s">
        <v>325</v>
      </c>
      <c r="D1966" t="s">
        <v>626</v>
      </c>
      <c r="E1966" t="s">
        <v>626</v>
      </c>
    </row>
    <row r="1967" spans="1:5" x14ac:dyDescent="0.3">
      <c r="A1967" s="6" t="s">
        <v>4868</v>
      </c>
      <c r="B1967">
        <v>1</v>
      </c>
      <c r="C1967" t="s">
        <v>325</v>
      </c>
      <c r="D1967" t="s">
        <v>626</v>
      </c>
      <c r="E1967" t="s">
        <v>626</v>
      </c>
    </row>
    <row r="1968" spans="1:5" x14ac:dyDescent="0.3">
      <c r="A1968" s="6" t="s">
        <v>4869</v>
      </c>
      <c r="B1968">
        <v>1</v>
      </c>
      <c r="C1968" t="s">
        <v>325</v>
      </c>
      <c r="D1968" t="s">
        <v>626</v>
      </c>
      <c r="E1968" t="s">
        <v>626</v>
      </c>
    </row>
    <row r="1969" spans="1:5" x14ac:dyDescent="0.3">
      <c r="A1969" s="6" t="s">
        <v>4870</v>
      </c>
      <c r="B1969">
        <v>1</v>
      </c>
      <c r="C1969" t="s">
        <v>325</v>
      </c>
      <c r="D1969" t="s">
        <v>627</v>
      </c>
      <c r="E1969" t="s">
        <v>627</v>
      </c>
    </row>
    <row r="1970" spans="1:5" x14ac:dyDescent="0.3">
      <c r="A1970" s="6" t="s">
        <v>4871</v>
      </c>
      <c r="B1970">
        <v>1</v>
      </c>
      <c r="C1970" t="s">
        <v>325</v>
      </c>
      <c r="D1970" t="s">
        <v>628</v>
      </c>
      <c r="E1970" t="s">
        <v>628</v>
      </c>
    </row>
    <row r="1971" spans="1:5" x14ac:dyDescent="0.3">
      <c r="A1971" s="6" t="s">
        <v>4872</v>
      </c>
      <c r="B1971">
        <v>1</v>
      </c>
      <c r="C1971" t="s">
        <v>325</v>
      </c>
      <c r="D1971" t="s">
        <v>629</v>
      </c>
      <c r="E1971" t="s">
        <v>629</v>
      </c>
    </row>
    <row r="1972" spans="1:5" x14ac:dyDescent="0.3">
      <c r="A1972" s="6" t="s">
        <v>4873</v>
      </c>
      <c r="B1972">
        <v>1</v>
      </c>
      <c r="C1972" t="s">
        <v>325</v>
      </c>
      <c r="D1972" t="s">
        <v>629</v>
      </c>
      <c r="E1972" t="s">
        <v>629</v>
      </c>
    </row>
    <row r="1973" spans="1:5" x14ac:dyDescent="0.3">
      <c r="A1973" s="6" t="s">
        <v>4874</v>
      </c>
      <c r="B1973">
        <v>1</v>
      </c>
      <c r="C1973" t="s">
        <v>325</v>
      </c>
      <c r="D1973" t="s">
        <v>629</v>
      </c>
      <c r="E1973" t="s">
        <v>629</v>
      </c>
    </row>
    <row r="1974" spans="1:5" x14ac:dyDescent="0.3">
      <c r="A1974" s="6" t="s">
        <v>4875</v>
      </c>
      <c r="B1974">
        <v>1</v>
      </c>
      <c r="C1974" t="s">
        <v>325</v>
      </c>
      <c r="D1974" t="s">
        <v>629</v>
      </c>
      <c r="E1974" t="s">
        <v>629</v>
      </c>
    </row>
    <row r="1975" spans="1:5" x14ac:dyDescent="0.3">
      <c r="A1975" s="6" t="s">
        <v>4876</v>
      </c>
      <c r="B1975">
        <v>1</v>
      </c>
      <c r="C1975" t="s">
        <v>325</v>
      </c>
      <c r="D1975" t="s">
        <v>629</v>
      </c>
      <c r="E1975" t="s">
        <v>629</v>
      </c>
    </row>
    <row r="1976" spans="1:5" x14ac:dyDescent="0.3">
      <c r="A1976" s="6" t="s">
        <v>4877</v>
      </c>
      <c r="B1976">
        <v>1</v>
      </c>
      <c r="C1976" t="s">
        <v>325</v>
      </c>
      <c r="D1976" t="s">
        <v>629</v>
      </c>
      <c r="E1976" t="s">
        <v>629</v>
      </c>
    </row>
    <row r="1977" spans="1:5" x14ac:dyDescent="0.3">
      <c r="A1977" s="6" t="s">
        <v>4878</v>
      </c>
      <c r="B1977">
        <v>1</v>
      </c>
      <c r="C1977" t="s">
        <v>325</v>
      </c>
      <c r="D1977" t="s">
        <v>629</v>
      </c>
      <c r="E1977" t="s">
        <v>629</v>
      </c>
    </row>
    <row r="1978" spans="1:5" x14ac:dyDescent="0.3">
      <c r="A1978" s="6" t="s">
        <v>4879</v>
      </c>
      <c r="B1978">
        <v>1</v>
      </c>
      <c r="C1978" t="s">
        <v>325</v>
      </c>
      <c r="D1978" t="s">
        <v>629</v>
      </c>
      <c r="E1978" t="s">
        <v>629</v>
      </c>
    </row>
    <row r="1979" spans="1:5" x14ac:dyDescent="0.3">
      <c r="A1979" s="6" t="s">
        <v>4880</v>
      </c>
      <c r="B1979">
        <v>1</v>
      </c>
      <c r="C1979" t="s">
        <v>325</v>
      </c>
      <c r="D1979" t="s">
        <v>629</v>
      </c>
      <c r="E1979" t="s">
        <v>629</v>
      </c>
    </row>
    <row r="1980" spans="1:5" x14ac:dyDescent="0.3">
      <c r="A1980" s="6" t="s">
        <v>4881</v>
      </c>
      <c r="B1980">
        <v>1</v>
      </c>
      <c r="C1980" t="s">
        <v>325</v>
      </c>
      <c r="D1980" t="s">
        <v>630</v>
      </c>
      <c r="E1980" t="s">
        <v>630</v>
      </c>
    </row>
    <row r="1981" spans="1:5" x14ac:dyDescent="0.3">
      <c r="A1981" s="6" t="s">
        <v>4882</v>
      </c>
      <c r="B1981">
        <v>1</v>
      </c>
      <c r="C1981" t="s">
        <v>325</v>
      </c>
      <c r="D1981" t="s">
        <v>630</v>
      </c>
      <c r="E1981" t="s">
        <v>630</v>
      </c>
    </row>
    <row r="1982" spans="1:5" x14ac:dyDescent="0.3">
      <c r="A1982" s="6" t="s">
        <v>4883</v>
      </c>
      <c r="B1982">
        <v>1</v>
      </c>
      <c r="C1982" t="s">
        <v>325</v>
      </c>
      <c r="D1982" t="s">
        <v>631</v>
      </c>
      <c r="E1982" t="s">
        <v>631</v>
      </c>
    </row>
    <row r="1983" spans="1:5" x14ac:dyDescent="0.3">
      <c r="A1983" s="6" t="s">
        <v>4884</v>
      </c>
      <c r="B1983">
        <v>1</v>
      </c>
      <c r="C1983" t="s">
        <v>325</v>
      </c>
      <c r="D1983" t="s">
        <v>631</v>
      </c>
      <c r="E1983" t="s">
        <v>631</v>
      </c>
    </row>
    <row r="1984" spans="1:5" x14ac:dyDescent="0.3">
      <c r="A1984" s="6" t="s">
        <v>4885</v>
      </c>
      <c r="B1984">
        <v>1</v>
      </c>
      <c r="C1984" t="s">
        <v>325</v>
      </c>
      <c r="D1984" t="s">
        <v>631</v>
      </c>
      <c r="E1984" t="s">
        <v>631</v>
      </c>
    </row>
    <row r="1985" spans="1:5" x14ac:dyDescent="0.3">
      <c r="A1985" s="6" t="s">
        <v>4886</v>
      </c>
      <c r="B1985">
        <v>1</v>
      </c>
      <c r="C1985" t="s">
        <v>325</v>
      </c>
      <c r="D1985" t="s">
        <v>631</v>
      </c>
      <c r="E1985" t="s">
        <v>631</v>
      </c>
    </row>
    <row r="1986" spans="1:5" x14ac:dyDescent="0.3">
      <c r="A1986" s="6" t="s">
        <v>4887</v>
      </c>
      <c r="B1986">
        <v>1</v>
      </c>
      <c r="C1986" t="s">
        <v>325</v>
      </c>
      <c r="D1986" t="s">
        <v>631</v>
      </c>
      <c r="E1986" t="s">
        <v>631</v>
      </c>
    </row>
    <row r="1987" spans="1:5" x14ac:dyDescent="0.3">
      <c r="A1987" s="6" t="s">
        <v>4888</v>
      </c>
      <c r="B1987">
        <v>1</v>
      </c>
      <c r="C1987" t="s">
        <v>325</v>
      </c>
      <c r="D1987" t="s">
        <v>631</v>
      </c>
      <c r="E1987" t="s">
        <v>631</v>
      </c>
    </row>
    <row r="1988" spans="1:5" x14ac:dyDescent="0.3">
      <c r="A1988" s="6" t="s">
        <v>4889</v>
      </c>
      <c r="B1988">
        <v>1</v>
      </c>
      <c r="C1988" t="s">
        <v>325</v>
      </c>
      <c r="D1988" t="s">
        <v>632</v>
      </c>
      <c r="E1988" t="s">
        <v>632</v>
      </c>
    </row>
    <row r="1989" spans="1:5" x14ac:dyDescent="0.3">
      <c r="A1989" s="6" t="s">
        <v>4890</v>
      </c>
      <c r="B1989">
        <v>1</v>
      </c>
      <c r="C1989" t="s">
        <v>325</v>
      </c>
      <c r="D1989" t="s">
        <v>632</v>
      </c>
      <c r="E1989" t="s">
        <v>632</v>
      </c>
    </row>
    <row r="1990" spans="1:5" x14ac:dyDescent="0.3">
      <c r="A1990" s="6" t="s">
        <v>4891</v>
      </c>
      <c r="B1990">
        <v>1</v>
      </c>
      <c r="C1990" t="s">
        <v>325</v>
      </c>
      <c r="D1990" t="s">
        <v>633</v>
      </c>
      <c r="E1990" t="s">
        <v>633</v>
      </c>
    </row>
    <row r="1991" spans="1:5" x14ac:dyDescent="0.3">
      <c r="A1991" s="6" t="s">
        <v>4892</v>
      </c>
      <c r="B1991">
        <v>1</v>
      </c>
      <c r="C1991" t="s">
        <v>325</v>
      </c>
      <c r="D1991" t="s">
        <v>633</v>
      </c>
      <c r="E1991" t="s">
        <v>633</v>
      </c>
    </row>
    <row r="1992" spans="1:5" x14ac:dyDescent="0.3">
      <c r="A1992" s="6" t="s">
        <v>4893</v>
      </c>
      <c r="B1992">
        <v>1</v>
      </c>
      <c r="C1992" t="s">
        <v>325</v>
      </c>
      <c r="D1992" t="s">
        <v>634</v>
      </c>
      <c r="E1992" t="s">
        <v>634</v>
      </c>
    </row>
    <row r="1993" spans="1:5" x14ac:dyDescent="0.3">
      <c r="A1993" s="6" t="s">
        <v>4894</v>
      </c>
      <c r="B1993">
        <v>1</v>
      </c>
      <c r="C1993" t="s">
        <v>325</v>
      </c>
      <c r="D1993" t="s">
        <v>635</v>
      </c>
      <c r="E1993" t="s">
        <v>635</v>
      </c>
    </row>
    <row r="1994" spans="1:5" x14ac:dyDescent="0.3">
      <c r="A1994" s="6" t="s">
        <v>4895</v>
      </c>
      <c r="B1994">
        <v>1</v>
      </c>
      <c r="C1994" t="s">
        <v>325</v>
      </c>
      <c r="D1994" t="s">
        <v>635</v>
      </c>
      <c r="E1994" t="s">
        <v>635</v>
      </c>
    </row>
    <row r="1995" spans="1:5" x14ac:dyDescent="0.3">
      <c r="A1995" s="6" t="s">
        <v>4896</v>
      </c>
      <c r="B1995">
        <v>1</v>
      </c>
      <c r="C1995" t="s">
        <v>325</v>
      </c>
      <c r="D1995" t="s">
        <v>635</v>
      </c>
      <c r="E1995" t="s">
        <v>635</v>
      </c>
    </row>
    <row r="1996" spans="1:5" x14ac:dyDescent="0.3">
      <c r="A1996" s="6" t="s">
        <v>4897</v>
      </c>
      <c r="B1996">
        <v>1</v>
      </c>
      <c r="C1996" t="s">
        <v>325</v>
      </c>
      <c r="D1996" t="s">
        <v>636</v>
      </c>
      <c r="E1996" t="s">
        <v>636</v>
      </c>
    </row>
    <row r="1997" spans="1:5" x14ac:dyDescent="0.3">
      <c r="A1997" s="6" t="s">
        <v>4898</v>
      </c>
      <c r="B1997">
        <v>1</v>
      </c>
      <c r="C1997" t="s">
        <v>325</v>
      </c>
      <c r="D1997" t="s">
        <v>636</v>
      </c>
      <c r="E1997" t="s">
        <v>636</v>
      </c>
    </row>
    <row r="1998" spans="1:5" x14ac:dyDescent="0.3">
      <c r="A1998" s="6" t="s">
        <v>4899</v>
      </c>
      <c r="B1998">
        <v>1</v>
      </c>
      <c r="C1998" t="s">
        <v>325</v>
      </c>
      <c r="D1998" t="s">
        <v>636</v>
      </c>
      <c r="E1998" t="s">
        <v>636</v>
      </c>
    </row>
    <row r="1999" spans="1:5" x14ac:dyDescent="0.3">
      <c r="A1999" s="6" t="s">
        <v>4900</v>
      </c>
      <c r="B1999">
        <v>1</v>
      </c>
      <c r="C1999" t="s">
        <v>325</v>
      </c>
      <c r="D1999" t="s">
        <v>637</v>
      </c>
      <c r="E1999" t="s">
        <v>637</v>
      </c>
    </row>
    <row r="2000" spans="1:5" x14ac:dyDescent="0.3">
      <c r="A2000" s="6" t="s">
        <v>4901</v>
      </c>
      <c r="B2000">
        <v>1</v>
      </c>
      <c r="C2000" t="s">
        <v>325</v>
      </c>
      <c r="D2000" t="s">
        <v>637</v>
      </c>
      <c r="E2000" t="s">
        <v>637</v>
      </c>
    </row>
    <row r="2001" spans="1:5" x14ac:dyDescent="0.3">
      <c r="A2001" s="6" t="s">
        <v>4902</v>
      </c>
      <c r="B2001">
        <v>1</v>
      </c>
      <c r="C2001" t="s">
        <v>325</v>
      </c>
      <c r="D2001" t="s">
        <v>638</v>
      </c>
      <c r="E2001" t="s">
        <v>638</v>
      </c>
    </row>
    <row r="2002" spans="1:5" x14ac:dyDescent="0.3">
      <c r="A2002" s="6" t="s">
        <v>4903</v>
      </c>
      <c r="B2002">
        <v>1</v>
      </c>
      <c r="C2002" t="s">
        <v>325</v>
      </c>
      <c r="D2002" t="s">
        <v>639</v>
      </c>
      <c r="E2002" t="s">
        <v>639</v>
      </c>
    </row>
    <row r="2003" spans="1:5" x14ac:dyDescent="0.3">
      <c r="A2003" s="6" t="s">
        <v>4904</v>
      </c>
      <c r="B2003">
        <v>1</v>
      </c>
      <c r="C2003" t="s">
        <v>325</v>
      </c>
      <c r="D2003" t="s">
        <v>639</v>
      </c>
      <c r="E2003" t="s">
        <v>639</v>
      </c>
    </row>
    <row r="2004" spans="1:5" x14ac:dyDescent="0.3">
      <c r="A2004" s="6" t="s">
        <v>4905</v>
      </c>
      <c r="B2004">
        <v>1</v>
      </c>
      <c r="C2004" t="s">
        <v>325</v>
      </c>
      <c r="D2004" t="s">
        <v>640</v>
      </c>
      <c r="E2004" t="s">
        <v>640</v>
      </c>
    </row>
    <row r="2005" spans="1:5" x14ac:dyDescent="0.3">
      <c r="A2005" s="6" t="s">
        <v>4906</v>
      </c>
      <c r="B2005">
        <v>1</v>
      </c>
      <c r="C2005" t="s">
        <v>325</v>
      </c>
      <c r="D2005" t="s">
        <v>641</v>
      </c>
      <c r="E2005" t="s">
        <v>641</v>
      </c>
    </row>
    <row r="2006" spans="1:5" x14ac:dyDescent="0.3">
      <c r="A2006" s="6" t="s">
        <v>4907</v>
      </c>
      <c r="B2006">
        <v>1</v>
      </c>
      <c r="C2006" t="s">
        <v>325</v>
      </c>
      <c r="D2006" t="s">
        <v>642</v>
      </c>
      <c r="E2006" t="s">
        <v>642</v>
      </c>
    </row>
    <row r="2007" spans="1:5" x14ac:dyDescent="0.3">
      <c r="A2007" s="6" t="s">
        <v>4908</v>
      </c>
      <c r="B2007">
        <v>1</v>
      </c>
      <c r="C2007" t="s">
        <v>325</v>
      </c>
      <c r="D2007" t="s">
        <v>642</v>
      </c>
      <c r="E2007" t="s">
        <v>642</v>
      </c>
    </row>
    <row r="2008" spans="1:5" x14ac:dyDescent="0.3">
      <c r="A2008" s="6" t="s">
        <v>4909</v>
      </c>
      <c r="B2008">
        <v>1</v>
      </c>
      <c r="C2008" t="s">
        <v>325</v>
      </c>
      <c r="D2008" t="s">
        <v>642</v>
      </c>
      <c r="E2008" t="s">
        <v>642</v>
      </c>
    </row>
    <row r="2009" spans="1:5" x14ac:dyDescent="0.3">
      <c r="A2009" s="6" t="s">
        <v>4910</v>
      </c>
      <c r="B2009">
        <v>1</v>
      </c>
      <c r="C2009" t="s">
        <v>325</v>
      </c>
      <c r="D2009" t="s">
        <v>642</v>
      </c>
      <c r="E2009" t="s">
        <v>642</v>
      </c>
    </row>
    <row r="2010" spans="1:5" x14ac:dyDescent="0.3">
      <c r="A2010" s="6" t="s">
        <v>4911</v>
      </c>
      <c r="B2010">
        <v>1</v>
      </c>
      <c r="C2010" t="s">
        <v>325</v>
      </c>
      <c r="D2010" t="s">
        <v>642</v>
      </c>
      <c r="E2010" t="s">
        <v>642</v>
      </c>
    </row>
    <row r="2011" spans="1:5" x14ac:dyDescent="0.3">
      <c r="A2011" s="6" t="s">
        <v>4912</v>
      </c>
      <c r="B2011">
        <v>1</v>
      </c>
      <c r="C2011" t="s">
        <v>325</v>
      </c>
      <c r="D2011" t="s">
        <v>642</v>
      </c>
      <c r="E2011" t="s">
        <v>642</v>
      </c>
    </row>
    <row r="2012" spans="1:5" x14ac:dyDescent="0.3">
      <c r="A2012" s="6" t="s">
        <v>4913</v>
      </c>
      <c r="B2012">
        <v>1</v>
      </c>
      <c r="C2012" t="s">
        <v>325</v>
      </c>
      <c r="D2012" t="s">
        <v>642</v>
      </c>
      <c r="E2012" t="s">
        <v>642</v>
      </c>
    </row>
    <row r="2013" spans="1:5" x14ac:dyDescent="0.3">
      <c r="A2013" s="6" t="s">
        <v>4914</v>
      </c>
      <c r="B2013">
        <v>1</v>
      </c>
      <c r="C2013" t="s">
        <v>325</v>
      </c>
      <c r="D2013" t="s">
        <v>642</v>
      </c>
      <c r="E2013" t="s">
        <v>642</v>
      </c>
    </row>
    <row r="2014" spans="1:5" x14ac:dyDescent="0.3">
      <c r="A2014" s="6" t="s">
        <v>4915</v>
      </c>
      <c r="B2014">
        <v>1</v>
      </c>
      <c r="C2014" t="s">
        <v>325</v>
      </c>
      <c r="D2014" t="s">
        <v>642</v>
      </c>
      <c r="E2014" t="s">
        <v>642</v>
      </c>
    </row>
    <row r="2015" spans="1:5" x14ac:dyDescent="0.3">
      <c r="A2015" s="6" t="s">
        <v>4916</v>
      </c>
      <c r="B2015">
        <v>1</v>
      </c>
      <c r="C2015" t="s">
        <v>325</v>
      </c>
      <c r="D2015" t="s">
        <v>642</v>
      </c>
      <c r="E2015" t="s">
        <v>642</v>
      </c>
    </row>
    <row r="2016" spans="1:5" x14ac:dyDescent="0.3">
      <c r="A2016" s="6" t="s">
        <v>4917</v>
      </c>
      <c r="B2016">
        <v>1</v>
      </c>
      <c r="C2016" t="s">
        <v>325</v>
      </c>
      <c r="D2016" t="s">
        <v>642</v>
      </c>
      <c r="E2016" t="s">
        <v>642</v>
      </c>
    </row>
    <row r="2017" spans="1:5" x14ac:dyDescent="0.3">
      <c r="A2017" s="6" t="s">
        <v>4918</v>
      </c>
      <c r="B2017">
        <v>1</v>
      </c>
      <c r="C2017" t="s">
        <v>325</v>
      </c>
      <c r="D2017" t="s">
        <v>642</v>
      </c>
      <c r="E2017" t="s">
        <v>642</v>
      </c>
    </row>
    <row r="2018" spans="1:5" x14ac:dyDescent="0.3">
      <c r="A2018" s="6" t="s">
        <v>4919</v>
      </c>
      <c r="B2018">
        <v>1</v>
      </c>
      <c r="C2018" t="s">
        <v>325</v>
      </c>
      <c r="D2018" t="s">
        <v>642</v>
      </c>
      <c r="E2018" t="s">
        <v>642</v>
      </c>
    </row>
    <row r="2019" spans="1:5" x14ac:dyDescent="0.3">
      <c r="A2019" s="6" t="s">
        <v>4920</v>
      </c>
      <c r="B2019">
        <v>1</v>
      </c>
      <c r="C2019" t="s">
        <v>325</v>
      </c>
      <c r="D2019" t="s">
        <v>642</v>
      </c>
      <c r="E2019" t="s">
        <v>642</v>
      </c>
    </row>
    <row r="2020" spans="1:5" x14ac:dyDescent="0.3">
      <c r="A2020" s="6" t="s">
        <v>4921</v>
      </c>
      <c r="B2020">
        <v>1</v>
      </c>
      <c r="C2020" t="s">
        <v>325</v>
      </c>
      <c r="D2020" t="s">
        <v>642</v>
      </c>
      <c r="E2020" t="s">
        <v>642</v>
      </c>
    </row>
    <row r="2021" spans="1:5" x14ac:dyDescent="0.3">
      <c r="A2021" s="6" t="s">
        <v>4922</v>
      </c>
      <c r="B2021">
        <v>1</v>
      </c>
      <c r="C2021" t="s">
        <v>325</v>
      </c>
      <c r="D2021" t="s">
        <v>643</v>
      </c>
      <c r="E2021" t="s">
        <v>643</v>
      </c>
    </row>
    <row r="2022" spans="1:5" x14ac:dyDescent="0.3">
      <c r="A2022" s="6" t="s">
        <v>4923</v>
      </c>
      <c r="B2022">
        <v>1</v>
      </c>
      <c r="C2022" t="s">
        <v>325</v>
      </c>
      <c r="D2022" t="s">
        <v>644</v>
      </c>
      <c r="E2022" t="s">
        <v>644</v>
      </c>
    </row>
    <row r="2023" spans="1:5" x14ac:dyDescent="0.3">
      <c r="A2023" s="6" t="s">
        <v>4924</v>
      </c>
      <c r="B2023">
        <v>1</v>
      </c>
      <c r="C2023" t="s">
        <v>325</v>
      </c>
      <c r="D2023" t="s">
        <v>644</v>
      </c>
      <c r="E2023" t="s">
        <v>644</v>
      </c>
    </row>
    <row r="2024" spans="1:5" x14ac:dyDescent="0.3">
      <c r="A2024" s="6" t="s">
        <v>4925</v>
      </c>
      <c r="B2024">
        <v>1</v>
      </c>
      <c r="C2024" t="s">
        <v>325</v>
      </c>
      <c r="D2024" t="s">
        <v>644</v>
      </c>
      <c r="E2024" t="s">
        <v>644</v>
      </c>
    </row>
    <row r="2025" spans="1:5" x14ac:dyDescent="0.3">
      <c r="A2025" s="6" t="s">
        <v>4926</v>
      </c>
      <c r="B2025">
        <v>1</v>
      </c>
      <c r="C2025" t="s">
        <v>325</v>
      </c>
      <c r="D2025" t="s">
        <v>645</v>
      </c>
      <c r="E2025" t="s">
        <v>645</v>
      </c>
    </row>
    <row r="2026" spans="1:5" x14ac:dyDescent="0.3">
      <c r="A2026" s="6" t="s">
        <v>4927</v>
      </c>
      <c r="B2026">
        <v>1</v>
      </c>
      <c r="C2026" t="s">
        <v>325</v>
      </c>
      <c r="D2026" t="s">
        <v>646</v>
      </c>
      <c r="E2026" t="s">
        <v>646</v>
      </c>
    </row>
    <row r="2027" spans="1:5" x14ac:dyDescent="0.3">
      <c r="A2027" s="6" t="s">
        <v>4928</v>
      </c>
      <c r="B2027">
        <v>1</v>
      </c>
      <c r="C2027" t="s">
        <v>325</v>
      </c>
      <c r="D2027" t="s">
        <v>647</v>
      </c>
      <c r="E2027" t="s">
        <v>647</v>
      </c>
    </row>
    <row r="2028" spans="1:5" x14ac:dyDescent="0.3">
      <c r="A2028" s="6" t="s">
        <v>4929</v>
      </c>
      <c r="B2028">
        <v>1</v>
      </c>
      <c r="C2028" t="s">
        <v>325</v>
      </c>
      <c r="D2028" t="s">
        <v>648</v>
      </c>
      <c r="E2028" t="s">
        <v>648</v>
      </c>
    </row>
    <row r="2029" spans="1:5" x14ac:dyDescent="0.3">
      <c r="A2029" s="6" t="s">
        <v>4930</v>
      </c>
      <c r="B2029">
        <v>1</v>
      </c>
      <c r="C2029" t="s">
        <v>325</v>
      </c>
      <c r="D2029" t="s">
        <v>648</v>
      </c>
      <c r="E2029" t="s">
        <v>648</v>
      </c>
    </row>
    <row r="2030" spans="1:5" x14ac:dyDescent="0.3">
      <c r="A2030" s="6" t="s">
        <v>4931</v>
      </c>
      <c r="B2030">
        <v>1</v>
      </c>
      <c r="C2030" t="s">
        <v>325</v>
      </c>
      <c r="D2030" t="s">
        <v>648</v>
      </c>
      <c r="E2030" t="s">
        <v>648</v>
      </c>
    </row>
    <row r="2031" spans="1:5" x14ac:dyDescent="0.3">
      <c r="A2031" s="6" t="s">
        <v>4932</v>
      </c>
      <c r="B2031">
        <v>1</v>
      </c>
      <c r="C2031" t="s">
        <v>325</v>
      </c>
      <c r="D2031" t="s">
        <v>649</v>
      </c>
      <c r="E2031" t="s">
        <v>649</v>
      </c>
    </row>
    <row r="2032" spans="1:5" x14ac:dyDescent="0.3">
      <c r="A2032" s="6" t="s">
        <v>4933</v>
      </c>
      <c r="B2032">
        <v>1</v>
      </c>
      <c r="C2032" t="s">
        <v>325</v>
      </c>
      <c r="D2032" t="s">
        <v>649</v>
      </c>
      <c r="E2032" t="s">
        <v>649</v>
      </c>
    </row>
    <row r="2033" spans="1:5" x14ac:dyDescent="0.3">
      <c r="A2033" s="6" t="s">
        <v>4934</v>
      </c>
      <c r="B2033">
        <v>1</v>
      </c>
      <c r="C2033" t="s">
        <v>325</v>
      </c>
      <c r="D2033" t="s">
        <v>649</v>
      </c>
      <c r="E2033" t="s">
        <v>649</v>
      </c>
    </row>
    <row r="2034" spans="1:5" x14ac:dyDescent="0.3">
      <c r="A2034" s="6" t="s">
        <v>4935</v>
      </c>
      <c r="B2034">
        <v>1</v>
      </c>
      <c r="C2034" t="s">
        <v>325</v>
      </c>
      <c r="D2034" t="s">
        <v>649</v>
      </c>
      <c r="E2034" t="s">
        <v>649</v>
      </c>
    </row>
    <row r="2035" spans="1:5" x14ac:dyDescent="0.3">
      <c r="A2035" s="6" t="s">
        <v>4936</v>
      </c>
      <c r="B2035">
        <v>1</v>
      </c>
      <c r="C2035" t="s">
        <v>325</v>
      </c>
      <c r="D2035" t="s">
        <v>650</v>
      </c>
      <c r="E2035" t="s">
        <v>650</v>
      </c>
    </row>
    <row r="2036" spans="1:5" x14ac:dyDescent="0.3">
      <c r="A2036" s="6" t="s">
        <v>4937</v>
      </c>
      <c r="B2036">
        <v>1</v>
      </c>
      <c r="C2036" t="s">
        <v>325</v>
      </c>
      <c r="D2036" t="s">
        <v>650</v>
      </c>
      <c r="E2036" t="s">
        <v>650</v>
      </c>
    </row>
    <row r="2037" spans="1:5" x14ac:dyDescent="0.3">
      <c r="A2037" s="6" t="s">
        <v>4938</v>
      </c>
      <c r="B2037">
        <v>1</v>
      </c>
      <c r="C2037" t="s">
        <v>325</v>
      </c>
      <c r="D2037" t="s">
        <v>651</v>
      </c>
      <c r="E2037" t="s">
        <v>651</v>
      </c>
    </row>
    <row r="2038" spans="1:5" x14ac:dyDescent="0.3">
      <c r="A2038" s="6" t="s">
        <v>4939</v>
      </c>
      <c r="B2038">
        <v>1</v>
      </c>
      <c r="C2038" t="s">
        <v>325</v>
      </c>
      <c r="D2038" t="s">
        <v>652</v>
      </c>
      <c r="E2038" t="s">
        <v>652</v>
      </c>
    </row>
    <row r="2039" spans="1:5" x14ac:dyDescent="0.3">
      <c r="A2039" s="6" t="s">
        <v>4940</v>
      </c>
      <c r="B2039">
        <v>1</v>
      </c>
      <c r="C2039" t="s">
        <v>325</v>
      </c>
      <c r="D2039" t="s">
        <v>652</v>
      </c>
      <c r="E2039" t="s">
        <v>652</v>
      </c>
    </row>
    <row r="2040" spans="1:5" x14ac:dyDescent="0.3">
      <c r="A2040" s="6" t="s">
        <v>4941</v>
      </c>
      <c r="B2040">
        <v>1</v>
      </c>
      <c r="C2040" t="s">
        <v>325</v>
      </c>
      <c r="D2040" t="s">
        <v>653</v>
      </c>
      <c r="E2040" t="s">
        <v>653</v>
      </c>
    </row>
    <row r="2041" spans="1:5" x14ac:dyDescent="0.3">
      <c r="A2041" s="6" t="s">
        <v>4942</v>
      </c>
      <c r="B2041">
        <v>1</v>
      </c>
      <c r="C2041" t="s">
        <v>325</v>
      </c>
      <c r="D2041" t="s">
        <v>653</v>
      </c>
      <c r="E2041" t="s">
        <v>653</v>
      </c>
    </row>
    <row r="2042" spans="1:5" x14ac:dyDescent="0.3">
      <c r="A2042" s="6" t="s">
        <v>4943</v>
      </c>
      <c r="B2042">
        <v>1</v>
      </c>
      <c r="C2042" t="s">
        <v>325</v>
      </c>
      <c r="D2042" t="s">
        <v>654</v>
      </c>
      <c r="E2042" t="s">
        <v>654</v>
      </c>
    </row>
    <row r="2043" spans="1:5" x14ac:dyDescent="0.3">
      <c r="A2043" s="6" t="s">
        <v>4944</v>
      </c>
      <c r="B2043">
        <v>1</v>
      </c>
      <c r="C2043" t="s">
        <v>325</v>
      </c>
      <c r="D2043" t="s">
        <v>654</v>
      </c>
      <c r="E2043" t="s">
        <v>654</v>
      </c>
    </row>
    <row r="2044" spans="1:5" x14ac:dyDescent="0.3">
      <c r="A2044" s="6" t="s">
        <v>4945</v>
      </c>
      <c r="B2044">
        <v>1</v>
      </c>
      <c r="C2044" t="s">
        <v>325</v>
      </c>
      <c r="D2044" t="s">
        <v>655</v>
      </c>
      <c r="E2044" t="s">
        <v>655</v>
      </c>
    </row>
    <row r="2045" spans="1:5" x14ac:dyDescent="0.3">
      <c r="A2045" s="6" t="s">
        <v>4946</v>
      </c>
      <c r="B2045">
        <v>1</v>
      </c>
      <c r="C2045" t="s">
        <v>325</v>
      </c>
      <c r="D2045" t="s">
        <v>656</v>
      </c>
      <c r="E2045" t="s">
        <v>656</v>
      </c>
    </row>
    <row r="2046" spans="1:5" x14ac:dyDescent="0.3">
      <c r="A2046" s="6" t="s">
        <v>4947</v>
      </c>
      <c r="B2046">
        <v>1</v>
      </c>
      <c r="C2046" t="s">
        <v>325</v>
      </c>
      <c r="D2046" t="s">
        <v>657</v>
      </c>
      <c r="E2046" t="s">
        <v>657</v>
      </c>
    </row>
    <row r="2047" spans="1:5" x14ac:dyDescent="0.3">
      <c r="A2047" s="6" t="s">
        <v>4948</v>
      </c>
      <c r="B2047">
        <v>1</v>
      </c>
      <c r="C2047" t="s">
        <v>325</v>
      </c>
      <c r="D2047" t="s">
        <v>658</v>
      </c>
      <c r="E2047" t="s">
        <v>658</v>
      </c>
    </row>
    <row r="2048" spans="1:5" x14ac:dyDescent="0.3">
      <c r="A2048" s="6" t="s">
        <v>4949</v>
      </c>
      <c r="B2048">
        <v>1</v>
      </c>
      <c r="C2048" t="s">
        <v>325</v>
      </c>
      <c r="D2048" t="s">
        <v>658</v>
      </c>
      <c r="E2048" t="s">
        <v>658</v>
      </c>
    </row>
    <row r="2049" spans="1:5" x14ac:dyDescent="0.3">
      <c r="A2049" s="6" t="s">
        <v>4950</v>
      </c>
      <c r="B2049">
        <v>1</v>
      </c>
      <c r="C2049" t="s">
        <v>325</v>
      </c>
      <c r="D2049" t="s">
        <v>659</v>
      </c>
      <c r="E2049" t="s">
        <v>659</v>
      </c>
    </row>
    <row r="2050" spans="1:5" x14ac:dyDescent="0.3">
      <c r="A2050" s="6" t="s">
        <v>4951</v>
      </c>
      <c r="B2050">
        <v>1</v>
      </c>
      <c r="C2050" t="s">
        <v>325</v>
      </c>
      <c r="D2050" t="s">
        <v>660</v>
      </c>
      <c r="E2050" t="s">
        <v>660</v>
      </c>
    </row>
    <row r="2051" spans="1:5" x14ac:dyDescent="0.3">
      <c r="A2051" s="6" t="s">
        <v>4952</v>
      </c>
      <c r="B2051">
        <v>1</v>
      </c>
      <c r="C2051" t="s">
        <v>325</v>
      </c>
      <c r="D2051" t="s">
        <v>660</v>
      </c>
      <c r="E2051" t="s">
        <v>660</v>
      </c>
    </row>
    <row r="2052" spans="1:5" x14ac:dyDescent="0.3">
      <c r="A2052" s="6" t="s">
        <v>4953</v>
      </c>
      <c r="B2052">
        <v>1</v>
      </c>
      <c r="C2052" t="s">
        <v>325</v>
      </c>
      <c r="D2052" t="s">
        <v>661</v>
      </c>
      <c r="E2052" t="s">
        <v>661</v>
      </c>
    </row>
    <row r="2053" spans="1:5" x14ac:dyDescent="0.3">
      <c r="A2053" s="6" t="s">
        <v>4954</v>
      </c>
      <c r="B2053">
        <v>1</v>
      </c>
      <c r="C2053" t="s">
        <v>325</v>
      </c>
      <c r="D2053" t="s">
        <v>662</v>
      </c>
      <c r="E2053" t="s">
        <v>662</v>
      </c>
    </row>
    <row r="2054" spans="1:5" x14ac:dyDescent="0.3">
      <c r="A2054" s="6" t="s">
        <v>4955</v>
      </c>
      <c r="B2054">
        <v>1</v>
      </c>
      <c r="C2054" t="s">
        <v>325</v>
      </c>
      <c r="D2054" t="s">
        <v>663</v>
      </c>
      <c r="E2054" t="s">
        <v>663</v>
      </c>
    </row>
    <row r="2055" spans="1:5" x14ac:dyDescent="0.3">
      <c r="A2055" s="6" t="s">
        <v>4956</v>
      </c>
      <c r="B2055">
        <v>1</v>
      </c>
      <c r="C2055" t="s">
        <v>325</v>
      </c>
      <c r="D2055" t="s">
        <v>664</v>
      </c>
      <c r="E2055" t="s">
        <v>664</v>
      </c>
    </row>
    <row r="2056" spans="1:5" x14ac:dyDescent="0.3">
      <c r="A2056" s="6" t="s">
        <v>4957</v>
      </c>
      <c r="B2056">
        <v>1</v>
      </c>
      <c r="C2056" t="s">
        <v>325</v>
      </c>
      <c r="D2056" t="s">
        <v>664</v>
      </c>
      <c r="E2056" t="s">
        <v>664</v>
      </c>
    </row>
    <row r="2057" spans="1:5" x14ac:dyDescent="0.3">
      <c r="A2057" s="6" t="s">
        <v>4958</v>
      </c>
      <c r="B2057">
        <v>1</v>
      </c>
      <c r="C2057" t="s">
        <v>325</v>
      </c>
      <c r="D2057" t="s">
        <v>664</v>
      </c>
      <c r="E2057" t="s">
        <v>664</v>
      </c>
    </row>
    <row r="2058" spans="1:5" x14ac:dyDescent="0.3">
      <c r="A2058" s="6" t="s">
        <v>4959</v>
      </c>
      <c r="B2058">
        <v>1</v>
      </c>
      <c r="C2058" t="s">
        <v>325</v>
      </c>
      <c r="D2058" t="s">
        <v>665</v>
      </c>
      <c r="E2058" t="s">
        <v>665</v>
      </c>
    </row>
    <row r="2059" spans="1:5" x14ac:dyDescent="0.3">
      <c r="A2059" s="6" t="s">
        <v>4960</v>
      </c>
      <c r="B2059">
        <v>1</v>
      </c>
      <c r="C2059" t="s">
        <v>325</v>
      </c>
      <c r="D2059" t="s">
        <v>666</v>
      </c>
      <c r="E2059" t="s">
        <v>666</v>
      </c>
    </row>
    <row r="2060" spans="1:5" x14ac:dyDescent="0.3">
      <c r="A2060" s="6" t="s">
        <v>4961</v>
      </c>
      <c r="B2060">
        <v>1</v>
      </c>
      <c r="C2060" t="s">
        <v>325</v>
      </c>
      <c r="D2060" t="s">
        <v>667</v>
      </c>
      <c r="E2060" t="s">
        <v>667</v>
      </c>
    </row>
    <row r="2061" spans="1:5" x14ac:dyDescent="0.3">
      <c r="A2061" s="6" t="s">
        <v>4962</v>
      </c>
      <c r="B2061">
        <v>1</v>
      </c>
      <c r="C2061" t="s">
        <v>325</v>
      </c>
      <c r="D2061" t="s">
        <v>667</v>
      </c>
      <c r="E2061" t="s">
        <v>667</v>
      </c>
    </row>
    <row r="2062" spans="1:5" x14ac:dyDescent="0.3">
      <c r="A2062" s="6" t="s">
        <v>4963</v>
      </c>
      <c r="B2062">
        <v>1</v>
      </c>
      <c r="C2062" t="s">
        <v>325</v>
      </c>
      <c r="D2062" t="s">
        <v>668</v>
      </c>
      <c r="E2062" t="s">
        <v>668</v>
      </c>
    </row>
    <row r="2063" spans="1:5" x14ac:dyDescent="0.3">
      <c r="A2063" s="6" t="s">
        <v>4964</v>
      </c>
      <c r="B2063">
        <v>1</v>
      </c>
      <c r="C2063" t="s">
        <v>325</v>
      </c>
      <c r="D2063" t="s">
        <v>669</v>
      </c>
      <c r="E2063" t="s">
        <v>669</v>
      </c>
    </row>
    <row r="2064" spans="1:5" x14ac:dyDescent="0.3">
      <c r="A2064" s="6" t="s">
        <v>4965</v>
      </c>
      <c r="B2064">
        <v>1</v>
      </c>
      <c r="C2064" t="s">
        <v>325</v>
      </c>
      <c r="D2064" t="s">
        <v>669</v>
      </c>
      <c r="E2064" t="s">
        <v>669</v>
      </c>
    </row>
    <row r="2065" spans="1:5" x14ac:dyDescent="0.3">
      <c r="A2065" s="6" t="s">
        <v>4966</v>
      </c>
      <c r="B2065">
        <v>1</v>
      </c>
      <c r="C2065" t="s">
        <v>325</v>
      </c>
      <c r="D2065" t="s">
        <v>669</v>
      </c>
      <c r="E2065" t="s">
        <v>669</v>
      </c>
    </row>
    <row r="2066" spans="1:5" x14ac:dyDescent="0.3">
      <c r="A2066" s="6" t="s">
        <v>4967</v>
      </c>
      <c r="B2066">
        <v>1</v>
      </c>
      <c r="C2066" t="s">
        <v>325</v>
      </c>
      <c r="D2066" t="s">
        <v>670</v>
      </c>
      <c r="E2066" t="s">
        <v>670</v>
      </c>
    </row>
    <row r="2067" spans="1:5" x14ac:dyDescent="0.3">
      <c r="A2067" s="6" t="s">
        <v>4968</v>
      </c>
      <c r="B2067">
        <v>1</v>
      </c>
      <c r="C2067" t="s">
        <v>325</v>
      </c>
      <c r="D2067" t="s">
        <v>670</v>
      </c>
      <c r="E2067" t="s">
        <v>670</v>
      </c>
    </row>
    <row r="2068" spans="1:5" x14ac:dyDescent="0.3">
      <c r="A2068" s="6" t="s">
        <v>4969</v>
      </c>
      <c r="B2068">
        <v>1</v>
      </c>
      <c r="C2068" t="s">
        <v>325</v>
      </c>
      <c r="D2068" t="s">
        <v>670</v>
      </c>
      <c r="E2068" t="s">
        <v>670</v>
      </c>
    </row>
    <row r="2069" spans="1:5" x14ac:dyDescent="0.3">
      <c r="A2069" s="6" t="s">
        <v>4970</v>
      </c>
      <c r="B2069">
        <v>1</v>
      </c>
      <c r="C2069" t="s">
        <v>325</v>
      </c>
      <c r="D2069" t="s">
        <v>671</v>
      </c>
      <c r="E2069" t="s">
        <v>671</v>
      </c>
    </row>
    <row r="2070" spans="1:5" x14ac:dyDescent="0.3">
      <c r="A2070" s="6" t="s">
        <v>4971</v>
      </c>
      <c r="B2070">
        <v>1</v>
      </c>
      <c r="C2070" t="s">
        <v>325</v>
      </c>
      <c r="D2070" t="s">
        <v>672</v>
      </c>
      <c r="E2070" t="s">
        <v>672</v>
      </c>
    </row>
    <row r="2071" spans="1:5" x14ac:dyDescent="0.3">
      <c r="A2071" s="6" t="s">
        <v>4972</v>
      </c>
      <c r="B2071">
        <v>1</v>
      </c>
      <c r="C2071" t="s">
        <v>325</v>
      </c>
      <c r="D2071" t="s">
        <v>673</v>
      </c>
      <c r="E2071" t="s">
        <v>673</v>
      </c>
    </row>
    <row r="2072" spans="1:5" x14ac:dyDescent="0.3">
      <c r="A2072" s="6" t="s">
        <v>4973</v>
      </c>
      <c r="B2072">
        <v>1</v>
      </c>
      <c r="C2072" t="s">
        <v>325</v>
      </c>
      <c r="D2072" t="s">
        <v>673</v>
      </c>
      <c r="E2072" t="s">
        <v>673</v>
      </c>
    </row>
    <row r="2073" spans="1:5" x14ac:dyDescent="0.3">
      <c r="A2073" s="6" t="s">
        <v>4974</v>
      </c>
      <c r="B2073">
        <v>1</v>
      </c>
      <c r="C2073" t="s">
        <v>325</v>
      </c>
      <c r="D2073" t="s">
        <v>674</v>
      </c>
      <c r="E2073" t="s">
        <v>674</v>
      </c>
    </row>
    <row r="2074" spans="1:5" x14ac:dyDescent="0.3">
      <c r="A2074" s="6" t="s">
        <v>4975</v>
      </c>
      <c r="B2074">
        <v>1</v>
      </c>
      <c r="C2074" t="s">
        <v>325</v>
      </c>
      <c r="D2074" t="s">
        <v>675</v>
      </c>
      <c r="E2074" t="s">
        <v>675</v>
      </c>
    </row>
    <row r="2075" spans="1:5" x14ac:dyDescent="0.3">
      <c r="A2075" s="6" t="s">
        <v>4976</v>
      </c>
      <c r="B2075">
        <v>1</v>
      </c>
      <c r="C2075" t="s">
        <v>325</v>
      </c>
      <c r="D2075" t="s">
        <v>675</v>
      </c>
      <c r="E2075" t="s">
        <v>675</v>
      </c>
    </row>
    <row r="2076" spans="1:5" x14ac:dyDescent="0.3">
      <c r="A2076" s="6" t="s">
        <v>4977</v>
      </c>
      <c r="B2076">
        <v>1</v>
      </c>
      <c r="C2076" t="s">
        <v>325</v>
      </c>
      <c r="D2076" t="s">
        <v>676</v>
      </c>
      <c r="E2076" t="s">
        <v>676</v>
      </c>
    </row>
    <row r="2077" spans="1:5" x14ac:dyDescent="0.3">
      <c r="A2077" s="6" t="s">
        <v>4978</v>
      </c>
      <c r="B2077">
        <v>1</v>
      </c>
      <c r="C2077" t="s">
        <v>325</v>
      </c>
      <c r="D2077" t="s">
        <v>676</v>
      </c>
      <c r="E2077" t="s">
        <v>676</v>
      </c>
    </row>
    <row r="2078" spans="1:5" x14ac:dyDescent="0.3">
      <c r="A2078" s="6" t="s">
        <v>4979</v>
      </c>
      <c r="B2078">
        <v>1</v>
      </c>
      <c r="C2078" t="s">
        <v>325</v>
      </c>
      <c r="D2078" t="s">
        <v>677</v>
      </c>
      <c r="E2078" t="s">
        <v>677</v>
      </c>
    </row>
    <row r="2079" spans="1:5" x14ac:dyDescent="0.3">
      <c r="A2079" s="6" t="s">
        <v>4980</v>
      </c>
      <c r="B2079">
        <v>1</v>
      </c>
      <c r="C2079" t="s">
        <v>325</v>
      </c>
      <c r="D2079" t="s">
        <v>678</v>
      </c>
      <c r="E2079" t="s">
        <v>678</v>
      </c>
    </row>
    <row r="2080" spans="1:5" x14ac:dyDescent="0.3">
      <c r="A2080" s="6" t="s">
        <v>4981</v>
      </c>
      <c r="B2080">
        <v>1</v>
      </c>
      <c r="C2080" t="s">
        <v>325</v>
      </c>
      <c r="D2080" t="s">
        <v>679</v>
      </c>
      <c r="E2080" t="s">
        <v>679</v>
      </c>
    </row>
    <row r="2081" spans="1:5" x14ac:dyDescent="0.3">
      <c r="A2081" s="6" t="s">
        <v>4982</v>
      </c>
      <c r="B2081">
        <v>1</v>
      </c>
      <c r="C2081" t="s">
        <v>325</v>
      </c>
      <c r="D2081" t="s">
        <v>680</v>
      </c>
      <c r="E2081" t="s">
        <v>680</v>
      </c>
    </row>
    <row r="2082" spans="1:5" x14ac:dyDescent="0.3">
      <c r="A2082" s="6" t="s">
        <v>4983</v>
      </c>
      <c r="B2082">
        <v>1</v>
      </c>
      <c r="C2082" t="s">
        <v>325</v>
      </c>
      <c r="D2082" t="s">
        <v>680</v>
      </c>
      <c r="E2082" t="s">
        <v>680</v>
      </c>
    </row>
    <row r="2083" spans="1:5" x14ac:dyDescent="0.3">
      <c r="A2083" s="6" t="s">
        <v>4984</v>
      </c>
      <c r="B2083">
        <v>1</v>
      </c>
      <c r="C2083" t="s">
        <v>325</v>
      </c>
      <c r="D2083" t="s">
        <v>681</v>
      </c>
      <c r="E2083" t="s">
        <v>681</v>
      </c>
    </row>
    <row r="2084" spans="1:5" x14ac:dyDescent="0.3">
      <c r="A2084" s="6" t="s">
        <v>4985</v>
      </c>
      <c r="B2084">
        <v>1</v>
      </c>
      <c r="C2084" t="s">
        <v>325</v>
      </c>
      <c r="D2084" t="s">
        <v>681</v>
      </c>
      <c r="E2084" t="s">
        <v>681</v>
      </c>
    </row>
    <row r="2085" spans="1:5" x14ac:dyDescent="0.3">
      <c r="A2085" s="6" t="s">
        <v>4986</v>
      </c>
      <c r="B2085">
        <v>1</v>
      </c>
      <c r="C2085" t="s">
        <v>325</v>
      </c>
      <c r="D2085" t="s">
        <v>682</v>
      </c>
      <c r="E2085" t="s">
        <v>682</v>
      </c>
    </row>
    <row r="2086" spans="1:5" x14ac:dyDescent="0.3">
      <c r="A2086" s="6" t="s">
        <v>4987</v>
      </c>
      <c r="B2086">
        <v>1</v>
      </c>
      <c r="C2086" t="s">
        <v>325</v>
      </c>
      <c r="D2086" t="s">
        <v>683</v>
      </c>
      <c r="E2086" t="s">
        <v>683</v>
      </c>
    </row>
    <row r="2087" spans="1:5" x14ac:dyDescent="0.3">
      <c r="A2087" s="6" t="s">
        <v>4988</v>
      </c>
      <c r="B2087">
        <v>1</v>
      </c>
      <c r="C2087" t="s">
        <v>325</v>
      </c>
      <c r="D2087" t="s">
        <v>684</v>
      </c>
      <c r="E2087" t="s">
        <v>684</v>
      </c>
    </row>
    <row r="2088" spans="1:5" x14ac:dyDescent="0.3">
      <c r="A2088" s="6" t="s">
        <v>4989</v>
      </c>
      <c r="B2088">
        <v>1</v>
      </c>
      <c r="C2088" t="s">
        <v>325</v>
      </c>
      <c r="D2088" t="s">
        <v>685</v>
      </c>
      <c r="E2088" t="s">
        <v>685</v>
      </c>
    </row>
    <row r="2089" spans="1:5" x14ac:dyDescent="0.3">
      <c r="A2089" s="6" t="s">
        <v>4990</v>
      </c>
      <c r="B2089">
        <v>1</v>
      </c>
      <c r="C2089" t="s">
        <v>325</v>
      </c>
      <c r="D2089" t="s">
        <v>686</v>
      </c>
      <c r="E2089" t="s">
        <v>686</v>
      </c>
    </row>
    <row r="2090" spans="1:5" x14ac:dyDescent="0.3">
      <c r="A2090" s="6" t="s">
        <v>4991</v>
      </c>
      <c r="B2090">
        <v>1</v>
      </c>
      <c r="C2090" t="s">
        <v>325</v>
      </c>
      <c r="D2090" t="s">
        <v>687</v>
      </c>
      <c r="E2090" t="s">
        <v>687</v>
      </c>
    </row>
    <row r="2091" spans="1:5" x14ac:dyDescent="0.3">
      <c r="A2091" s="6" t="s">
        <v>4992</v>
      </c>
      <c r="B2091">
        <v>1</v>
      </c>
      <c r="C2091" t="s">
        <v>325</v>
      </c>
      <c r="D2091" t="s">
        <v>687</v>
      </c>
      <c r="E2091" t="s">
        <v>687</v>
      </c>
    </row>
    <row r="2092" spans="1:5" x14ac:dyDescent="0.3">
      <c r="A2092" s="6" t="s">
        <v>4993</v>
      </c>
      <c r="B2092">
        <v>1</v>
      </c>
      <c r="C2092" t="s">
        <v>325</v>
      </c>
      <c r="D2092" t="s">
        <v>688</v>
      </c>
      <c r="E2092" t="s">
        <v>688</v>
      </c>
    </row>
    <row r="2093" spans="1:5" x14ac:dyDescent="0.3">
      <c r="A2093" s="6" t="s">
        <v>4994</v>
      </c>
      <c r="B2093">
        <v>1</v>
      </c>
      <c r="C2093" t="s">
        <v>325</v>
      </c>
      <c r="D2093" t="s">
        <v>689</v>
      </c>
      <c r="E2093" t="s">
        <v>689</v>
      </c>
    </row>
    <row r="2094" spans="1:5" x14ac:dyDescent="0.3">
      <c r="A2094" s="6" t="s">
        <v>4995</v>
      </c>
      <c r="B2094">
        <v>1</v>
      </c>
      <c r="C2094" t="s">
        <v>325</v>
      </c>
      <c r="D2094" t="s">
        <v>689</v>
      </c>
      <c r="E2094" t="s">
        <v>689</v>
      </c>
    </row>
    <row r="2095" spans="1:5" x14ac:dyDescent="0.3">
      <c r="A2095" s="6" t="s">
        <v>4996</v>
      </c>
      <c r="B2095">
        <v>1</v>
      </c>
      <c r="C2095" t="s">
        <v>325</v>
      </c>
      <c r="D2095" t="s">
        <v>690</v>
      </c>
      <c r="E2095" t="s">
        <v>690</v>
      </c>
    </row>
    <row r="2096" spans="1:5" x14ac:dyDescent="0.3">
      <c r="A2096" s="6" t="s">
        <v>4997</v>
      </c>
      <c r="B2096">
        <v>1</v>
      </c>
      <c r="C2096" t="s">
        <v>325</v>
      </c>
      <c r="D2096" t="s">
        <v>691</v>
      </c>
      <c r="E2096" t="s">
        <v>691</v>
      </c>
    </row>
    <row r="2097" spans="1:5" x14ac:dyDescent="0.3">
      <c r="A2097" s="6" t="s">
        <v>4998</v>
      </c>
      <c r="B2097">
        <v>1</v>
      </c>
      <c r="C2097" t="s">
        <v>325</v>
      </c>
      <c r="D2097" t="s">
        <v>691</v>
      </c>
      <c r="E2097" t="s">
        <v>691</v>
      </c>
    </row>
    <row r="2098" spans="1:5" x14ac:dyDescent="0.3">
      <c r="A2098" s="6" t="s">
        <v>4999</v>
      </c>
      <c r="B2098">
        <v>1</v>
      </c>
      <c r="C2098" t="s">
        <v>325</v>
      </c>
      <c r="D2098" t="s">
        <v>692</v>
      </c>
      <c r="E2098" t="s">
        <v>692</v>
      </c>
    </row>
    <row r="2099" spans="1:5" x14ac:dyDescent="0.3">
      <c r="A2099" s="6" t="s">
        <v>5000</v>
      </c>
      <c r="B2099">
        <v>1</v>
      </c>
      <c r="C2099" t="s">
        <v>325</v>
      </c>
      <c r="D2099" t="s">
        <v>693</v>
      </c>
      <c r="E2099" t="s">
        <v>693</v>
      </c>
    </row>
    <row r="2100" spans="1:5" x14ac:dyDescent="0.3">
      <c r="A2100" s="6" t="s">
        <v>5001</v>
      </c>
      <c r="B2100">
        <v>1</v>
      </c>
      <c r="C2100" t="s">
        <v>325</v>
      </c>
      <c r="D2100" t="s">
        <v>693</v>
      </c>
      <c r="E2100" t="s">
        <v>693</v>
      </c>
    </row>
    <row r="2101" spans="1:5" x14ac:dyDescent="0.3">
      <c r="A2101" s="6" t="s">
        <v>5002</v>
      </c>
      <c r="B2101">
        <v>1</v>
      </c>
      <c r="C2101" t="s">
        <v>325</v>
      </c>
      <c r="D2101" t="s">
        <v>694</v>
      </c>
      <c r="E2101" t="s">
        <v>694</v>
      </c>
    </row>
    <row r="2102" spans="1:5" x14ac:dyDescent="0.3">
      <c r="A2102" s="6" t="s">
        <v>5003</v>
      </c>
      <c r="B2102">
        <v>1</v>
      </c>
      <c r="C2102" t="s">
        <v>325</v>
      </c>
      <c r="D2102" t="s">
        <v>695</v>
      </c>
      <c r="E2102" t="s">
        <v>695</v>
      </c>
    </row>
    <row r="2103" spans="1:5" x14ac:dyDescent="0.3">
      <c r="A2103" s="6" t="s">
        <v>5004</v>
      </c>
      <c r="B2103">
        <v>1</v>
      </c>
      <c r="C2103" t="s">
        <v>325</v>
      </c>
      <c r="D2103" t="s">
        <v>695</v>
      </c>
      <c r="E2103" t="s">
        <v>695</v>
      </c>
    </row>
    <row r="2104" spans="1:5" x14ac:dyDescent="0.3">
      <c r="A2104" s="6" t="s">
        <v>5005</v>
      </c>
      <c r="B2104">
        <v>1</v>
      </c>
      <c r="C2104" t="s">
        <v>325</v>
      </c>
      <c r="D2104" t="s">
        <v>696</v>
      </c>
      <c r="E2104" t="s">
        <v>696</v>
      </c>
    </row>
    <row r="2105" spans="1:5" x14ac:dyDescent="0.3">
      <c r="A2105" s="6" t="s">
        <v>5006</v>
      </c>
      <c r="B2105">
        <v>1</v>
      </c>
      <c r="C2105" t="s">
        <v>325</v>
      </c>
      <c r="D2105" t="s">
        <v>697</v>
      </c>
      <c r="E2105" t="s">
        <v>697</v>
      </c>
    </row>
    <row r="2106" spans="1:5" x14ac:dyDescent="0.3">
      <c r="A2106" s="6" t="s">
        <v>5007</v>
      </c>
      <c r="B2106">
        <v>1</v>
      </c>
      <c r="C2106" t="s">
        <v>325</v>
      </c>
      <c r="D2106" t="s">
        <v>697</v>
      </c>
      <c r="E2106" t="s">
        <v>697</v>
      </c>
    </row>
    <row r="2107" spans="1:5" x14ac:dyDescent="0.3">
      <c r="A2107" s="6" t="s">
        <v>5008</v>
      </c>
      <c r="B2107">
        <v>1</v>
      </c>
      <c r="C2107" t="s">
        <v>325</v>
      </c>
      <c r="D2107" t="s">
        <v>697</v>
      </c>
      <c r="E2107" t="s">
        <v>697</v>
      </c>
    </row>
    <row r="2108" spans="1:5" x14ac:dyDescent="0.3">
      <c r="A2108" s="6" t="s">
        <v>5009</v>
      </c>
      <c r="B2108">
        <v>1</v>
      </c>
      <c r="C2108" t="s">
        <v>325</v>
      </c>
      <c r="D2108" t="s">
        <v>698</v>
      </c>
      <c r="E2108" t="s">
        <v>698</v>
      </c>
    </row>
    <row r="2109" spans="1:5" x14ac:dyDescent="0.3">
      <c r="A2109" s="6" t="s">
        <v>5010</v>
      </c>
      <c r="B2109">
        <v>1</v>
      </c>
      <c r="C2109" t="s">
        <v>325</v>
      </c>
      <c r="D2109" t="s">
        <v>699</v>
      </c>
      <c r="E2109" t="s">
        <v>699</v>
      </c>
    </row>
    <row r="2110" spans="1:5" x14ac:dyDescent="0.3">
      <c r="A2110" s="6" t="s">
        <v>5011</v>
      </c>
      <c r="B2110">
        <v>1</v>
      </c>
      <c r="C2110" t="s">
        <v>325</v>
      </c>
      <c r="D2110" t="s">
        <v>700</v>
      </c>
      <c r="E2110" t="s">
        <v>700</v>
      </c>
    </row>
    <row r="2111" spans="1:5" x14ac:dyDescent="0.3">
      <c r="A2111" s="6" t="s">
        <v>5012</v>
      </c>
      <c r="B2111">
        <v>1</v>
      </c>
      <c r="C2111" t="s">
        <v>325</v>
      </c>
      <c r="D2111" t="s">
        <v>701</v>
      </c>
      <c r="E2111" t="s">
        <v>701</v>
      </c>
    </row>
    <row r="2112" spans="1:5" x14ac:dyDescent="0.3">
      <c r="A2112" s="6" t="s">
        <v>5013</v>
      </c>
      <c r="B2112">
        <v>1</v>
      </c>
      <c r="C2112" t="s">
        <v>325</v>
      </c>
      <c r="D2112" t="s">
        <v>702</v>
      </c>
      <c r="E2112" t="s">
        <v>702</v>
      </c>
    </row>
    <row r="2113" spans="1:5" x14ac:dyDescent="0.3">
      <c r="A2113" s="6" t="s">
        <v>5014</v>
      </c>
      <c r="B2113">
        <v>1</v>
      </c>
      <c r="C2113" t="s">
        <v>325</v>
      </c>
      <c r="D2113" t="s">
        <v>703</v>
      </c>
      <c r="E2113" t="s">
        <v>703</v>
      </c>
    </row>
    <row r="2114" spans="1:5" x14ac:dyDescent="0.3">
      <c r="A2114" s="6" t="s">
        <v>5015</v>
      </c>
      <c r="B2114">
        <v>1</v>
      </c>
      <c r="C2114" t="s">
        <v>325</v>
      </c>
      <c r="D2114" t="s">
        <v>704</v>
      </c>
      <c r="E2114" t="s">
        <v>704</v>
      </c>
    </row>
    <row r="2115" spans="1:5" x14ac:dyDescent="0.3">
      <c r="A2115" s="6" t="s">
        <v>5016</v>
      </c>
      <c r="B2115">
        <v>1</v>
      </c>
      <c r="C2115" t="s">
        <v>325</v>
      </c>
      <c r="D2115" t="s">
        <v>704</v>
      </c>
      <c r="E2115" t="s">
        <v>704</v>
      </c>
    </row>
    <row r="2116" spans="1:5" x14ac:dyDescent="0.3">
      <c r="A2116" s="6" t="s">
        <v>5017</v>
      </c>
      <c r="B2116">
        <v>1</v>
      </c>
      <c r="C2116" t="s">
        <v>325</v>
      </c>
      <c r="D2116" t="s">
        <v>704</v>
      </c>
      <c r="E2116" t="s">
        <v>704</v>
      </c>
    </row>
    <row r="2117" spans="1:5" x14ac:dyDescent="0.3">
      <c r="A2117" s="6" t="s">
        <v>5018</v>
      </c>
      <c r="B2117">
        <v>1</v>
      </c>
      <c r="C2117" t="s">
        <v>325</v>
      </c>
      <c r="D2117" t="s">
        <v>705</v>
      </c>
      <c r="E2117" t="s">
        <v>705</v>
      </c>
    </row>
    <row r="2118" spans="1:5" x14ac:dyDescent="0.3">
      <c r="A2118" s="6" t="s">
        <v>5019</v>
      </c>
      <c r="B2118">
        <v>1</v>
      </c>
      <c r="C2118" t="s">
        <v>325</v>
      </c>
      <c r="D2118" t="s">
        <v>705</v>
      </c>
      <c r="E2118" t="s">
        <v>705</v>
      </c>
    </row>
    <row r="2119" spans="1:5" x14ac:dyDescent="0.3">
      <c r="A2119" s="6" t="s">
        <v>5020</v>
      </c>
      <c r="B2119">
        <v>1</v>
      </c>
      <c r="C2119" t="s">
        <v>325</v>
      </c>
      <c r="D2119" t="s">
        <v>705</v>
      </c>
      <c r="E2119" t="s">
        <v>705</v>
      </c>
    </row>
    <row r="2120" spans="1:5" x14ac:dyDescent="0.3">
      <c r="A2120" s="6" t="s">
        <v>5021</v>
      </c>
      <c r="B2120">
        <v>1</v>
      </c>
      <c r="C2120" t="s">
        <v>325</v>
      </c>
      <c r="D2120" t="s">
        <v>706</v>
      </c>
      <c r="E2120" t="s">
        <v>706</v>
      </c>
    </row>
    <row r="2121" spans="1:5" x14ac:dyDescent="0.3">
      <c r="A2121" s="6" t="s">
        <v>5022</v>
      </c>
      <c r="B2121">
        <v>1</v>
      </c>
      <c r="C2121" t="s">
        <v>325</v>
      </c>
      <c r="D2121" t="s">
        <v>706</v>
      </c>
      <c r="E2121" t="s">
        <v>706</v>
      </c>
    </row>
    <row r="2122" spans="1:5" x14ac:dyDescent="0.3">
      <c r="A2122" s="6" t="s">
        <v>5023</v>
      </c>
      <c r="B2122">
        <v>1</v>
      </c>
      <c r="C2122" t="s">
        <v>325</v>
      </c>
      <c r="D2122" t="s">
        <v>707</v>
      </c>
      <c r="E2122" t="s">
        <v>707</v>
      </c>
    </row>
    <row r="2123" spans="1:5" x14ac:dyDescent="0.3">
      <c r="A2123" s="6" t="s">
        <v>5024</v>
      </c>
      <c r="B2123">
        <v>1</v>
      </c>
      <c r="C2123" t="s">
        <v>325</v>
      </c>
      <c r="D2123" t="s">
        <v>708</v>
      </c>
      <c r="E2123" t="s">
        <v>708</v>
      </c>
    </row>
    <row r="2124" spans="1:5" x14ac:dyDescent="0.3">
      <c r="A2124" s="6" t="s">
        <v>5025</v>
      </c>
      <c r="B2124">
        <v>1</v>
      </c>
      <c r="C2124" t="s">
        <v>325</v>
      </c>
      <c r="D2124" t="s">
        <v>708</v>
      </c>
      <c r="E2124" t="s">
        <v>708</v>
      </c>
    </row>
    <row r="2125" spans="1:5" x14ac:dyDescent="0.3">
      <c r="A2125" s="6" t="s">
        <v>5026</v>
      </c>
      <c r="B2125">
        <v>1</v>
      </c>
      <c r="C2125" t="s">
        <v>325</v>
      </c>
      <c r="D2125" t="s">
        <v>709</v>
      </c>
      <c r="E2125" t="s">
        <v>709</v>
      </c>
    </row>
    <row r="2126" spans="1:5" x14ac:dyDescent="0.3">
      <c r="A2126" s="6" t="s">
        <v>5027</v>
      </c>
      <c r="B2126">
        <v>1</v>
      </c>
      <c r="C2126" t="s">
        <v>325</v>
      </c>
      <c r="D2126" t="s">
        <v>709</v>
      </c>
      <c r="E2126" t="s">
        <v>709</v>
      </c>
    </row>
    <row r="2127" spans="1:5" x14ac:dyDescent="0.3">
      <c r="A2127" s="6" t="s">
        <v>5028</v>
      </c>
      <c r="B2127">
        <v>1</v>
      </c>
      <c r="C2127" t="s">
        <v>325</v>
      </c>
      <c r="D2127" t="s">
        <v>710</v>
      </c>
      <c r="E2127" t="s">
        <v>710</v>
      </c>
    </row>
    <row r="2128" spans="1:5" x14ac:dyDescent="0.3">
      <c r="A2128" s="6" t="s">
        <v>5029</v>
      </c>
      <c r="B2128">
        <v>1</v>
      </c>
      <c r="C2128" t="s">
        <v>325</v>
      </c>
      <c r="D2128" t="s">
        <v>711</v>
      </c>
      <c r="E2128" t="s">
        <v>711</v>
      </c>
    </row>
    <row r="2129" spans="1:5" x14ac:dyDescent="0.3">
      <c r="A2129" s="6" t="s">
        <v>5030</v>
      </c>
      <c r="B2129">
        <v>1</v>
      </c>
      <c r="C2129" t="s">
        <v>325</v>
      </c>
      <c r="D2129" t="s">
        <v>711</v>
      </c>
      <c r="E2129" t="s">
        <v>711</v>
      </c>
    </row>
    <row r="2130" spans="1:5" x14ac:dyDescent="0.3">
      <c r="A2130" s="6" t="s">
        <v>5031</v>
      </c>
      <c r="B2130">
        <v>1</v>
      </c>
      <c r="C2130" t="s">
        <v>325</v>
      </c>
      <c r="D2130" t="s">
        <v>711</v>
      </c>
      <c r="E2130" t="s">
        <v>711</v>
      </c>
    </row>
    <row r="2131" spans="1:5" x14ac:dyDescent="0.3">
      <c r="A2131" s="6" t="s">
        <v>5032</v>
      </c>
      <c r="B2131">
        <v>1</v>
      </c>
      <c r="C2131" t="s">
        <v>325</v>
      </c>
      <c r="D2131" t="s">
        <v>711</v>
      </c>
      <c r="E2131" t="s">
        <v>711</v>
      </c>
    </row>
    <row r="2132" spans="1:5" x14ac:dyDescent="0.3">
      <c r="A2132" s="6" t="s">
        <v>5033</v>
      </c>
      <c r="B2132">
        <v>1</v>
      </c>
      <c r="C2132" t="s">
        <v>325</v>
      </c>
      <c r="D2132" t="s">
        <v>711</v>
      </c>
      <c r="E2132" t="s">
        <v>711</v>
      </c>
    </row>
    <row r="2133" spans="1:5" x14ac:dyDescent="0.3">
      <c r="A2133" s="6" t="s">
        <v>5034</v>
      </c>
      <c r="B2133">
        <v>1</v>
      </c>
      <c r="C2133" t="s">
        <v>325</v>
      </c>
      <c r="D2133" t="s">
        <v>711</v>
      </c>
      <c r="E2133" t="s">
        <v>711</v>
      </c>
    </row>
    <row r="2134" spans="1:5" x14ac:dyDescent="0.3">
      <c r="A2134" s="6" t="s">
        <v>5035</v>
      </c>
      <c r="B2134">
        <v>1</v>
      </c>
      <c r="C2134" t="s">
        <v>325</v>
      </c>
      <c r="D2134" t="s">
        <v>711</v>
      </c>
      <c r="E2134" t="s">
        <v>711</v>
      </c>
    </row>
    <row r="2135" spans="1:5" x14ac:dyDescent="0.3">
      <c r="A2135" s="6" t="s">
        <v>5036</v>
      </c>
      <c r="B2135">
        <v>1</v>
      </c>
      <c r="C2135" t="s">
        <v>325</v>
      </c>
      <c r="D2135" t="s">
        <v>711</v>
      </c>
      <c r="E2135" t="s">
        <v>711</v>
      </c>
    </row>
    <row r="2136" spans="1:5" x14ac:dyDescent="0.3">
      <c r="A2136" s="6" t="s">
        <v>5037</v>
      </c>
      <c r="B2136">
        <v>1</v>
      </c>
      <c r="C2136" t="s">
        <v>325</v>
      </c>
      <c r="D2136" t="s">
        <v>711</v>
      </c>
      <c r="E2136" t="s">
        <v>711</v>
      </c>
    </row>
    <row r="2137" spans="1:5" x14ac:dyDescent="0.3">
      <c r="A2137" s="6" t="s">
        <v>5038</v>
      </c>
      <c r="B2137">
        <v>1</v>
      </c>
      <c r="C2137" t="s">
        <v>325</v>
      </c>
      <c r="D2137" t="s">
        <v>711</v>
      </c>
      <c r="E2137" t="s">
        <v>711</v>
      </c>
    </row>
    <row r="2138" spans="1:5" x14ac:dyDescent="0.3">
      <c r="A2138" s="6" t="s">
        <v>5039</v>
      </c>
      <c r="B2138">
        <v>1</v>
      </c>
      <c r="C2138" t="s">
        <v>325</v>
      </c>
      <c r="D2138" t="s">
        <v>712</v>
      </c>
      <c r="E2138" t="s">
        <v>712</v>
      </c>
    </row>
    <row r="2139" spans="1:5" x14ac:dyDescent="0.3">
      <c r="A2139" s="6" t="s">
        <v>5040</v>
      </c>
      <c r="B2139">
        <v>1</v>
      </c>
      <c r="C2139" t="s">
        <v>325</v>
      </c>
      <c r="D2139" t="s">
        <v>713</v>
      </c>
      <c r="E2139" t="s">
        <v>713</v>
      </c>
    </row>
    <row r="2140" spans="1:5" x14ac:dyDescent="0.3">
      <c r="A2140" s="6" t="s">
        <v>5041</v>
      </c>
      <c r="B2140">
        <v>1</v>
      </c>
      <c r="C2140" t="s">
        <v>325</v>
      </c>
      <c r="D2140" t="s">
        <v>714</v>
      </c>
      <c r="E2140" t="s">
        <v>714</v>
      </c>
    </row>
    <row r="2141" spans="1:5" x14ac:dyDescent="0.3">
      <c r="A2141" s="6" t="s">
        <v>5042</v>
      </c>
      <c r="B2141">
        <v>1</v>
      </c>
      <c r="C2141" t="s">
        <v>325</v>
      </c>
      <c r="D2141" t="s">
        <v>715</v>
      </c>
      <c r="E2141" t="s">
        <v>715</v>
      </c>
    </row>
    <row r="2142" spans="1:5" x14ac:dyDescent="0.3">
      <c r="A2142" s="6" t="s">
        <v>5043</v>
      </c>
      <c r="B2142">
        <v>1</v>
      </c>
      <c r="C2142" t="s">
        <v>325</v>
      </c>
      <c r="D2142" t="s">
        <v>716</v>
      </c>
      <c r="E2142" t="s">
        <v>716</v>
      </c>
    </row>
    <row r="2143" spans="1:5" x14ac:dyDescent="0.3">
      <c r="A2143" s="6" t="s">
        <v>5044</v>
      </c>
      <c r="B2143">
        <v>1</v>
      </c>
      <c r="C2143" t="s">
        <v>325</v>
      </c>
      <c r="D2143" t="s">
        <v>717</v>
      </c>
      <c r="E2143" t="s">
        <v>717</v>
      </c>
    </row>
    <row r="2144" spans="1:5" x14ac:dyDescent="0.3">
      <c r="A2144" s="6" t="s">
        <v>5045</v>
      </c>
      <c r="B2144">
        <v>1</v>
      </c>
      <c r="C2144" t="s">
        <v>325</v>
      </c>
      <c r="D2144" t="s">
        <v>718</v>
      </c>
      <c r="E2144" t="s">
        <v>718</v>
      </c>
    </row>
    <row r="2145" spans="1:5" x14ac:dyDescent="0.3">
      <c r="A2145" s="6" t="s">
        <v>5046</v>
      </c>
      <c r="B2145">
        <v>1</v>
      </c>
      <c r="C2145" t="s">
        <v>325</v>
      </c>
      <c r="D2145" t="s">
        <v>719</v>
      </c>
      <c r="E2145" t="s">
        <v>719</v>
      </c>
    </row>
    <row r="2146" spans="1:5" x14ac:dyDescent="0.3">
      <c r="A2146" s="6" t="s">
        <v>5047</v>
      </c>
      <c r="B2146">
        <v>1</v>
      </c>
      <c r="C2146" t="s">
        <v>325</v>
      </c>
      <c r="D2146" t="s">
        <v>720</v>
      </c>
      <c r="E2146" t="s">
        <v>720</v>
      </c>
    </row>
    <row r="2147" spans="1:5" x14ac:dyDescent="0.3">
      <c r="A2147" s="6" t="s">
        <v>5048</v>
      </c>
      <c r="B2147">
        <v>1</v>
      </c>
      <c r="C2147" t="s">
        <v>325</v>
      </c>
      <c r="D2147" t="s">
        <v>721</v>
      </c>
      <c r="E2147" t="s">
        <v>721</v>
      </c>
    </row>
    <row r="2148" spans="1:5" x14ac:dyDescent="0.3">
      <c r="A2148" s="6" t="s">
        <v>5049</v>
      </c>
      <c r="B2148">
        <v>1</v>
      </c>
      <c r="C2148" t="s">
        <v>325</v>
      </c>
      <c r="D2148" t="s">
        <v>722</v>
      </c>
      <c r="E2148" t="s">
        <v>722</v>
      </c>
    </row>
    <row r="2149" spans="1:5" x14ac:dyDescent="0.3">
      <c r="A2149" s="6" t="s">
        <v>5050</v>
      </c>
      <c r="B2149">
        <v>1</v>
      </c>
      <c r="C2149" t="s">
        <v>325</v>
      </c>
      <c r="D2149" t="s">
        <v>723</v>
      </c>
      <c r="E2149" t="s">
        <v>723</v>
      </c>
    </row>
    <row r="2150" spans="1:5" x14ac:dyDescent="0.3">
      <c r="A2150" s="6" t="s">
        <v>5051</v>
      </c>
      <c r="B2150">
        <v>1</v>
      </c>
      <c r="C2150" t="s">
        <v>325</v>
      </c>
      <c r="D2150" t="s">
        <v>723</v>
      </c>
      <c r="E2150" t="s">
        <v>723</v>
      </c>
    </row>
    <row r="2151" spans="1:5" x14ac:dyDescent="0.3">
      <c r="A2151" s="6" t="s">
        <v>5052</v>
      </c>
      <c r="B2151">
        <v>1</v>
      </c>
      <c r="C2151" t="s">
        <v>325</v>
      </c>
      <c r="D2151" t="s">
        <v>723</v>
      </c>
      <c r="E2151" t="s">
        <v>723</v>
      </c>
    </row>
    <row r="2152" spans="1:5" x14ac:dyDescent="0.3">
      <c r="A2152" s="6" t="s">
        <v>5053</v>
      </c>
      <c r="B2152">
        <v>1</v>
      </c>
      <c r="C2152" t="s">
        <v>325</v>
      </c>
      <c r="D2152" t="s">
        <v>723</v>
      </c>
      <c r="E2152" t="s">
        <v>723</v>
      </c>
    </row>
    <row r="2153" spans="1:5" x14ac:dyDescent="0.3">
      <c r="A2153" s="6" t="s">
        <v>5054</v>
      </c>
      <c r="B2153">
        <v>1</v>
      </c>
      <c r="C2153" t="s">
        <v>325</v>
      </c>
      <c r="D2153" t="s">
        <v>723</v>
      </c>
      <c r="E2153" t="s">
        <v>723</v>
      </c>
    </row>
    <row r="2154" spans="1:5" x14ac:dyDescent="0.3">
      <c r="A2154" s="6" t="s">
        <v>5055</v>
      </c>
      <c r="B2154">
        <v>1</v>
      </c>
      <c r="C2154" t="s">
        <v>325</v>
      </c>
      <c r="D2154" t="s">
        <v>723</v>
      </c>
      <c r="E2154" t="s">
        <v>723</v>
      </c>
    </row>
    <row r="2155" spans="1:5" x14ac:dyDescent="0.3">
      <c r="A2155" s="6" t="s">
        <v>5056</v>
      </c>
      <c r="B2155">
        <v>1</v>
      </c>
      <c r="C2155" t="s">
        <v>325</v>
      </c>
      <c r="D2155" t="s">
        <v>723</v>
      </c>
      <c r="E2155" t="s">
        <v>723</v>
      </c>
    </row>
    <row r="2156" spans="1:5" x14ac:dyDescent="0.3">
      <c r="A2156" s="6" t="s">
        <v>5057</v>
      </c>
      <c r="B2156">
        <v>1</v>
      </c>
      <c r="C2156" t="s">
        <v>325</v>
      </c>
      <c r="D2156" t="s">
        <v>723</v>
      </c>
      <c r="E2156" t="s">
        <v>723</v>
      </c>
    </row>
    <row r="2157" spans="1:5" x14ac:dyDescent="0.3">
      <c r="A2157" s="6" t="s">
        <v>5058</v>
      </c>
      <c r="B2157">
        <v>1</v>
      </c>
      <c r="C2157" t="s">
        <v>325</v>
      </c>
      <c r="D2157" t="s">
        <v>724</v>
      </c>
      <c r="E2157" t="s">
        <v>724</v>
      </c>
    </row>
    <row r="2158" spans="1:5" x14ac:dyDescent="0.3">
      <c r="A2158" s="6" t="s">
        <v>5059</v>
      </c>
      <c r="B2158">
        <v>1</v>
      </c>
      <c r="C2158" t="s">
        <v>325</v>
      </c>
      <c r="D2158" t="s">
        <v>725</v>
      </c>
      <c r="E2158" t="s">
        <v>725</v>
      </c>
    </row>
    <row r="2159" spans="1:5" x14ac:dyDescent="0.3">
      <c r="A2159" s="6" t="s">
        <v>5060</v>
      </c>
      <c r="B2159">
        <v>1</v>
      </c>
      <c r="C2159" t="s">
        <v>325</v>
      </c>
      <c r="D2159" t="s">
        <v>726</v>
      </c>
      <c r="E2159" t="s">
        <v>726</v>
      </c>
    </row>
    <row r="2160" spans="1:5" x14ac:dyDescent="0.3">
      <c r="A2160" s="6" t="s">
        <v>5061</v>
      </c>
      <c r="B2160">
        <v>1</v>
      </c>
      <c r="C2160" t="s">
        <v>325</v>
      </c>
      <c r="D2160" t="s">
        <v>727</v>
      </c>
      <c r="E2160" t="s">
        <v>727</v>
      </c>
    </row>
    <row r="2161" spans="1:5" x14ac:dyDescent="0.3">
      <c r="A2161" s="6" t="s">
        <v>5062</v>
      </c>
      <c r="B2161">
        <v>1</v>
      </c>
      <c r="C2161" t="s">
        <v>325</v>
      </c>
      <c r="D2161" t="s">
        <v>728</v>
      </c>
      <c r="E2161" t="s">
        <v>728</v>
      </c>
    </row>
    <row r="2162" spans="1:5" x14ac:dyDescent="0.3">
      <c r="A2162" s="6" t="s">
        <v>5063</v>
      </c>
      <c r="B2162">
        <v>1</v>
      </c>
      <c r="C2162" t="s">
        <v>325</v>
      </c>
      <c r="D2162" t="s">
        <v>728</v>
      </c>
      <c r="E2162" t="s">
        <v>728</v>
      </c>
    </row>
    <row r="2163" spans="1:5" x14ac:dyDescent="0.3">
      <c r="A2163" s="6" t="s">
        <v>5064</v>
      </c>
      <c r="B2163">
        <v>1</v>
      </c>
      <c r="C2163" t="s">
        <v>325</v>
      </c>
      <c r="D2163" t="s">
        <v>729</v>
      </c>
      <c r="E2163" t="s">
        <v>729</v>
      </c>
    </row>
    <row r="2164" spans="1:5" x14ac:dyDescent="0.3">
      <c r="A2164" s="6" t="s">
        <v>5065</v>
      </c>
      <c r="B2164">
        <v>1</v>
      </c>
      <c r="C2164" t="s">
        <v>325</v>
      </c>
      <c r="D2164" t="s">
        <v>730</v>
      </c>
      <c r="E2164" t="s">
        <v>730</v>
      </c>
    </row>
    <row r="2165" spans="1:5" x14ac:dyDescent="0.3">
      <c r="A2165" s="6" t="s">
        <v>5066</v>
      </c>
      <c r="B2165">
        <v>1</v>
      </c>
      <c r="C2165" t="s">
        <v>325</v>
      </c>
      <c r="D2165" t="s">
        <v>731</v>
      </c>
      <c r="E2165" t="s">
        <v>731</v>
      </c>
    </row>
    <row r="2166" spans="1:5" x14ac:dyDescent="0.3">
      <c r="A2166" s="6" t="s">
        <v>5067</v>
      </c>
      <c r="B2166">
        <v>1</v>
      </c>
      <c r="C2166" t="s">
        <v>325</v>
      </c>
      <c r="D2166" t="s">
        <v>732</v>
      </c>
      <c r="E2166" t="s">
        <v>732</v>
      </c>
    </row>
    <row r="2167" spans="1:5" x14ac:dyDescent="0.3">
      <c r="A2167" s="6" t="s">
        <v>5068</v>
      </c>
      <c r="B2167">
        <v>1</v>
      </c>
      <c r="C2167" t="s">
        <v>325</v>
      </c>
      <c r="D2167" t="s">
        <v>732</v>
      </c>
      <c r="E2167" t="s">
        <v>732</v>
      </c>
    </row>
    <row r="2168" spans="1:5" x14ac:dyDescent="0.3">
      <c r="A2168" s="6" t="s">
        <v>5069</v>
      </c>
      <c r="B2168">
        <v>1</v>
      </c>
      <c r="C2168" t="s">
        <v>325</v>
      </c>
      <c r="D2168" t="s">
        <v>733</v>
      </c>
      <c r="E2168" t="s">
        <v>733</v>
      </c>
    </row>
    <row r="2169" spans="1:5" x14ac:dyDescent="0.3">
      <c r="A2169" s="6" t="s">
        <v>5070</v>
      </c>
      <c r="B2169">
        <v>1</v>
      </c>
      <c r="C2169" t="s">
        <v>325</v>
      </c>
      <c r="D2169" t="s">
        <v>734</v>
      </c>
      <c r="E2169" t="s">
        <v>734</v>
      </c>
    </row>
    <row r="2170" spans="1:5" x14ac:dyDescent="0.3">
      <c r="A2170" s="6" t="s">
        <v>5071</v>
      </c>
      <c r="B2170">
        <v>1</v>
      </c>
      <c r="C2170" t="s">
        <v>325</v>
      </c>
      <c r="D2170" t="s">
        <v>735</v>
      </c>
      <c r="E2170" t="s">
        <v>735</v>
      </c>
    </row>
    <row r="2171" spans="1:5" x14ac:dyDescent="0.3">
      <c r="A2171" s="6" t="s">
        <v>5072</v>
      </c>
      <c r="B2171">
        <v>1</v>
      </c>
      <c r="C2171" t="s">
        <v>325</v>
      </c>
      <c r="D2171" t="s">
        <v>736</v>
      </c>
      <c r="E2171" t="s">
        <v>736</v>
      </c>
    </row>
    <row r="2172" spans="1:5" x14ac:dyDescent="0.3">
      <c r="A2172" s="6" t="s">
        <v>5073</v>
      </c>
      <c r="B2172">
        <v>1</v>
      </c>
      <c r="C2172" t="s">
        <v>325</v>
      </c>
      <c r="D2172" t="s">
        <v>736</v>
      </c>
      <c r="E2172" t="s">
        <v>736</v>
      </c>
    </row>
    <row r="2173" spans="1:5" x14ac:dyDescent="0.3">
      <c r="A2173" s="6" t="s">
        <v>5074</v>
      </c>
      <c r="B2173">
        <v>1</v>
      </c>
      <c r="C2173" t="s">
        <v>325</v>
      </c>
      <c r="D2173" t="s">
        <v>737</v>
      </c>
      <c r="E2173" t="s">
        <v>737</v>
      </c>
    </row>
    <row r="2174" spans="1:5" x14ac:dyDescent="0.3">
      <c r="A2174" s="6" t="s">
        <v>5075</v>
      </c>
      <c r="B2174">
        <v>1</v>
      </c>
      <c r="C2174" t="s">
        <v>325</v>
      </c>
      <c r="D2174" t="s">
        <v>738</v>
      </c>
      <c r="E2174" t="s">
        <v>738</v>
      </c>
    </row>
    <row r="2175" spans="1:5" x14ac:dyDescent="0.3">
      <c r="A2175" s="6" t="s">
        <v>5076</v>
      </c>
      <c r="B2175">
        <v>1</v>
      </c>
      <c r="C2175" t="s">
        <v>325</v>
      </c>
      <c r="D2175" t="s">
        <v>738</v>
      </c>
      <c r="E2175" t="s">
        <v>738</v>
      </c>
    </row>
    <row r="2176" spans="1:5" x14ac:dyDescent="0.3">
      <c r="A2176" s="6" t="s">
        <v>5077</v>
      </c>
      <c r="B2176">
        <v>1</v>
      </c>
      <c r="C2176" t="s">
        <v>325</v>
      </c>
      <c r="D2176" t="s">
        <v>738</v>
      </c>
      <c r="E2176" t="s">
        <v>738</v>
      </c>
    </row>
    <row r="2177" spans="1:5" x14ac:dyDescent="0.3">
      <c r="A2177" s="6" t="s">
        <v>5078</v>
      </c>
      <c r="B2177">
        <v>1</v>
      </c>
      <c r="C2177" t="s">
        <v>325</v>
      </c>
      <c r="D2177" t="s">
        <v>739</v>
      </c>
      <c r="E2177" t="s">
        <v>739</v>
      </c>
    </row>
    <row r="2178" spans="1:5" x14ac:dyDescent="0.3">
      <c r="A2178" s="6" t="s">
        <v>5079</v>
      </c>
      <c r="B2178">
        <v>1</v>
      </c>
      <c r="C2178" t="s">
        <v>325</v>
      </c>
      <c r="D2178" t="s">
        <v>739</v>
      </c>
      <c r="E2178" t="s">
        <v>739</v>
      </c>
    </row>
    <row r="2179" spans="1:5" x14ac:dyDescent="0.3">
      <c r="A2179" s="6" t="s">
        <v>5080</v>
      </c>
      <c r="B2179">
        <v>1</v>
      </c>
      <c r="C2179" t="s">
        <v>325</v>
      </c>
      <c r="D2179" t="s">
        <v>739</v>
      </c>
      <c r="E2179" t="s">
        <v>739</v>
      </c>
    </row>
    <row r="2180" spans="1:5" x14ac:dyDescent="0.3">
      <c r="A2180" s="6" t="s">
        <v>5081</v>
      </c>
      <c r="B2180">
        <v>1</v>
      </c>
      <c r="C2180" t="s">
        <v>325</v>
      </c>
      <c r="D2180" t="s">
        <v>739</v>
      </c>
      <c r="E2180" t="s">
        <v>739</v>
      </c>
    </row>
    <row r="2181" spans="1:5" x14ac:dyDescent="0.3">
      <c r="A2181" s="6" t="s">
        <v>5082</v>
      </c>
      <c r="B2181">
        <v>1</v>
      </c>
      <c r="C2181" t="s">
        <v>325</v>
      </c>
      <c r="D2181" t="s">
        <v>739</v>
      </c>
      <c r="E2181" t="s">
        <v>739</v>
      </c>
    </row>
    <row r="2182" spans="1:5" x14ac:dyDescent="0.3">
      <c r="A2182" s="6" t="s">
        <v>5083</v>
      </c>
      <c r="B2182">
        <v>1</v>
      </c>
      <c r="C2182" t="s">
        <v>325</v>
      </c>
      <c r="D2182" t="s">
        <v>739</v>
      </c>
      <c r="E2182" t="s">
        <v>739</v>
      </c>
    </row>
    <row r="2183" spans="1:5" x14ac:dyDescent="0.3">
      <c r="A2183" s="6" t="s">
        <v>5084</v>
      </c>
      <c r="B2183">
        <v>1</v>
      </c>
      <c r="C2183" t="s">
        <v>325</v>
      </c>
      <c r="D2183" t="s">
        <v>739</v>
      </c>
      <c r="E2183" t="s">
        <v>739</v>
      </c>
    </row>
    <row r="2184" spans="1:5" x14ac:dyDescent="0.3">
      <c r="A2184" s="6" t="s">
        <v>5085</v>
      </c>
      <c r="B2184">
        <v>1</v>
      </c>
      <c r="C2184" t="s">
        <v>325</v>
      </c>
      <c r="D2184" t="s">
        <v>740</v>
      </c>
      <c r="E2184" t="s">
        <v>740</v>
      </c>
    </row>
    <row r="2185" spans="1:5" x14ac:dyDescent="0.3">
      <c r="A2185" s="6" t="s">
        <v>5086</v>
      </c>
      <c r="B2185">
        <v>1</v>
      </c>
      <c r="C2185" t="s">
        <v>325</v>
      </c>
      <c r="D2185" t="s">
        <v>740</v>
      </c>
      <c r="E2185" t="s">
        <v>740</v>
      </c>
    </row>
    <row r="2186" spans="1:5" x14ac:dyDescent="0.3">
      <c r="A2186" s="6" t="s">
        <v>5087</v>
      </c>
      <c r="B2186">
        <v>1</v>
      </c>
      <c r="C2186" t="s">
        <v>325</v>
      </c>
      <c r="D2186" t="s">
        <v>741</v>
      </c>
      <c r="E2186" t="s">
        <v>741</v>
      </c>
    </row>
    <row r="2187" spans="1:5" x14ac:dyDescent="0.3">
      <c r="A2187" s="6" t="s">
        <v>5088</v>
      </c>
      <c r="B2187">
        <v>1</v>
      </c>
      <c r="C2187" t="s">
        <v>325</v>
      </c>
      <c r="D2187" t="s">
        <v>742</v>
      </c>
      <c r="E2187" t="s">
        <v>742</v>
      </c>
    </row>
    <row r="2188" spans="1:5" x14ac:dyDescent="0.3">
      <c r="A2188" s="6" t="s">
        <v>5089</v>
      </c>
      <c r="B2188">
        <v>1</v>
      </c>
      <c r="C2188" t="s">
        <v>325</v>
      </c>
      <c r="D2188" t="s">
        <v>742</v>
      </c>
      <c r="E2188" t="s">
        <v>742</v>
      </c>
    </row>
    <row r="2189" spans="1:5" x14ac:dyDescent="0.3">
      <c r="A2189" s="6" t="s">
        <v>5090</v>
      </c>
      <c r="B2189">
        <v>1</v>
      </c>
      <c r="C2189" t="s">
        <v>325</v>
      </c>
      <c r="D2189" t="s">
        <v>742</v>
      </c>
      <c r="E2189" t="s">
        <v>742</v>
      </c>
    </row>
    <row r="2190" spans="1:5" x14ac:dyDescent="0.3">
      <c r="A2190" s="6" t="s">
        <v>5091</v>
      </c>
      <c r="B2190">
        <v>1</v>
      </c>
      <c r="C2190" t="s">
        <v>325</v>
      </c>
      <c r="D2190" t="s">
        <v>743</v>
      </c>
      <c r="E2190" t="s">
        <v>743</v>
      </c>
    </row>
    <row r="2191" spans="1:5" x14ac:dyDescent="0.3">
      <c r="A2191" s="6" t="s">
        <v>5092</v>
      </c>
      <c r="B2191">
        <v>1</v>
      </c>
      <c r="C2191" t="s">
        <v>325</v>
      </c>
      <c r="D2191" t="s">
        <v>744</v>
      </c>
      <c r="E2191" t="s">
        <v>744</v>
      </c>
    </row>
    <row r="2192" spans="1:5" x14ac:dyDescent="0.3">
      <c r="A2192" s="6" t="s">
        <v>5093</v>
      </c>
      <c r="B2192">
        <v>1</v>
      </c>
      <c r="C2192" t="s">
        <v>325</v>
      </c>
      <c r="D2192" t="s">
        <v>745</v>
      </c>
      <c r="E2192" t="s">
        <v>745</v>
      </c>
    </row>
    <row r="2193" spans="1:5" x14ac:dyDescent="0.3">
      <c r="A2193" s="6" t="s">
        <v>5094</v>
      </c>
      <c r="B2193">
        <v>1</v>
      </c>
      <c r="C2193" t="s">
        <v>325</v>
      </c>
      <c r="D2193" t="s">
        <v>746</v>
      </c>
      <c r="E2193" t="s">
        <v>746</v>
      </c>
    </row>
    <row r="2194" spans="1:5" x14ac:dyDescent="0.3">
      <c r="A2194" s="6" t="s">
        <v>5095</v>
      </c>
      <c r="B2194">
        <v>1</v>
      </c>
      <c r="C2194" t="s">
        <v>325</v>
      </c>
      <c r="D2194" t="s">
        <v>746</v>
      </c>
      <c r="E2194" t="s">
        <v>746</v>
      </c>
    </row>
    <row r="2195" spans="1:5" x14ac:dyDescent="0.3">
      <c r="A2195" s="6" t="s">
        <v>5096</v>
      </c>
      <c r="B2195">
        <v>1</v>
      </c>
      <c r="C2195" t="s">
        <v>325</v>
      </c>
      <c r="D2195" t="s">
        <v>746</v>
      </c>
      <c r="E2195" t="s">
        <v>746</v>
      </c>
    </row>
    <row r="2196" spans="1:5" x14ac:dyDescent="0.3">
      <c r="A2196" s="6" t="s">
        <v>5097</v>
      </c>
      <c r="B2196">
        <v>1</v>
      </c>
      <c r="C2196" t="s">
        <v>325</v>
      </c>
      <c r="D2196" t="s">
        <v>747</v>
      </c>
      <c r="E2196" t="s">
        <v>747</v>
      </c>
    </row>
    <row r="2197" spans="1:5" x14ac:dyDescent="0.3">
      <c r="A2197" s="6" t="s">
        <v>5098</v>
      </c>
      <c r="B2197">
        <v>1</v>
      </c>
      <c r="C2197" t="s">
        <v>325</v>
      </c>
      <c r="D2197" t="s">
        <v>748</v>
      </c>
      <c r="E2197" t="s">
        <v>748</v>
      </c>
    </row>
    <row r="2198" spans="1:5" x14ac:dyDescent="0.3">
      <c r="A2198" s="6" t="s">
        <v>5099</v>
      </c>
      <c r="B2198">
        <v>1</v>
      </c>
      <c r="C2198" t="s">
        <v>325</v>
      </c>
      <c r="D2198" t="s">
        <v>748</v>
      </c>
      <c r="E2198" t="s">
        <v>748</v>
      </c>
    </row>
    <row r="2199" spans="1:5" x14ac:dyDescent="0.3">
      <c r="A2199" s="6" t="s">
        <v>5100</v>
      </c>
      <c r="B2199">
        <v>1</v>
      </c>
      <c r="C2199" t="s">
        <v>325</v>
      </c>
      <c r="D2199" t="s">
        <v>748</v>
      </c>
      <c r="E2199" t="s">
        <v>748</v>
      </c>
    </row>
    <row r="2200" spans="1:5" x14ac:dyDescent="0.3">
      <c r="A2200" s="6" t="s">
        <v>5101</v>
      </c>
      <c r="B2200">
        <v>1</v>
      </c>
      <c r="C2200" t="s">
        <v>325</v>
      </c>
      <c r="D2200" t="s">
        <v>748</v>
      </c>
      <c r="E2200" t="s">
        <v>748</v>
      </c>
    </row>
    <row r="2201" spans="1:5" x14ac:dyDescent="0.3">
      <c r="A2201" s="6" t="s">
        <v>5102</v>
      </c>
      <c r="B2201">
        <v>1</v>
      </c>
      <c r="C2201" t="s">
        <v>325</v>
      </c>
      <c r="D2201" t="s">
        <v>748</v>
      </c>
      <c r="E2201" t="s">
        <v>748</v>
      </c>
    </row>
    <row r="2202" spans="1:5" x14ac:dyDescent="0.3">
      <c r="A2202" s="6" t="s">
        <v>5103</v>
      </c>
      <c r="B2202">
        <v>1</v>
      </c>
      <c r="C2202" t="s">
        <v>325</v>
      </c>
      <c r="D2202" t="s">
        <v>748</v>
      </c>
      <c r="E2202" t="s">
        <v>748</v>
      </c>
    </row>
    <row r="2203" spans="1:5" x14ac:dyDescent="0.3">
      <c r="A2203" s="6" t="s">
        <v>5104</v>
      </c>
      <c r="B2203">
        <v>1</v>
      </c>
      <c r="C2203" t="s">
        <v>325</v>
      </c>
      <c r="D2203" t="s">
        <v>748</v>
      </c>
      <c r="E2203" t="s">
        <v>748</v>
      </c>
    </row>
    <row r="2204" spans="1:5" x14ac:dyDescent="0.3">
      <c r="A2204" s="6" t="s">
        <v>5105</v>
      </c>
      <c r="B2204">
        <v>1</v>
      </c>
      <c r="C2204" t="s">
        <v>325</v>
      </c>
      <c r="D2204" t="s">
        <v>748</v>
      </c>
      <c r="E2204" t="s">
        <v>748</v>
      </c>
    </row>
    <row r="2205" spans="1:5" x14ac:dyDescent="0.3">
      <c r="A2205" s="6" t="s">
        <v>5106</v>
      </c>
      <c r="B2205">
        <v>1</v>
      </c>
      <c r="C2205" t="s">
        <v>325</v>
      </c>
      <c r="D2205" t="s">
        <v>748</v>
      </c>
      <c r="E2205" t="s">
        <v>748</v>
      </c>
    </row>
    <row r="2206" spans="1:5" x14ac:dyDescent="0.3">
      <c r="A2206" s="6" t="s">
        <v>5107</v>
      </c>
      <c r="B2206">
        <v>1</v>
      </c>
      <c r="C2206" t="s">
        <v>325</v>
      </c>
      <c r="D2206" t="s">
        <v>748</v>
      </c>
      <c r="E2206" t="s">
        <v>748</v>
      </c>
    </row>
    <row r="2207" spans="1:5" x14ac:dyDescent="0.3">
      <c r="A2207" s="6" t="s">
        <v>5108</v>
      </c>
      <c r="B2207">
        <v>1</v>
      </c>
      <c r="C2207" t="s">
        <v>325</v>
      </c>
      <c r="D2207" t="s">
        <v>749</v>
      </c>
      <c r="E2207" t="s">
        <v>749</v>
      </c>
    </row>
    <row r="2208" spans="1:5" x14ac:dyDescent="0.3">
      <c r="A2208" s="6" t="s">
        <v>5109</v>
      </c>
      <c r="B2208">
        <v>1</v>
      </c>
      <c r="C2208" t="s">
        <v>325</v>
      </c>
      <c r="D2208" t="s">
        <v>749</v>
      </c>
      <c r="E2208" t="s">
        <v>749</v>
      </c>
    </row>
    <row r="2209" spans="1:5" x14ac:dyDescent="0.3">
      <c r="A2209" s="6" t="s">
        <v>5110</v>
      </c>
      <c r="B2209">
        <v>1</v>
      </c>
      <c r="C2209" t="s">
        <v>325</v>
      </c>
      <c r="D2209" t="s">
        <v>750</v>
      </c>
      <c r="E2209" t="s">
        <v>750</v>
      </c>
    </row>
    <row r="2210" spans="1:5" x14ac:dyDescent="0.3">
      <c r="A2210" s="6" t="s">
        <v>5111</v>
      </c>
      <c r="B2210">
        <v>1</v>
      </c>
      <c r="C2210" t="s">
        <v>325</v>
      </c>
      <c r="D2210" t="s">
        <v>751</v>
      </c>
      <c r="E2210" t="s">
        <v>751</v>
      </c>
    </row>
    <row r="2211" spans="1:5" x14ac:dyDescent="0.3">
      <c r="A2211" s="6" t="s">
        <v>5112</v>
      </c>
      <c r="B2211">
        <v>1</v>
      </c>
      <c r="C2211" t="s">
        <v>325</v>
      </c>
      <c r="D2211" t="s">
        <v>752</v>
      </c>
      <c r="E2211" t="s">
        <v>752</v>
      </c>
    </row>
    <row r="2212" spans="1:5" x14ac:dyDescent="0.3">
      <c r="A2212" s="6" t="s">
        <v>5113</v>
      </c>
      <c r="B2212">
        <v>1</v>
      </c>
      <c r="C2212" t="s">
        <v>325</v>
      </c>
      <c r="D2212" t="s">
        <v>753</v>
      </c>
      <c r="E2212" t="s">
        <v>753</v>
      </c>
    </row>
    <row r="2213" spans="1:5" x14ac:dyDescent="0.3">
      <c r="A2213" s="6" t="s">
        <v>5114</v>
      </c>
      <c r="B2213">
        <v>1</v>
      </c>
      <c r="C2213" t="s">
        <v>325</v>
      </c>
      <c r="D2213" t="s">
        <v>754</v>
      </c>
      <c r="E2213" t="s">
        <v>754</v>
      </c>
    </row>
    <row r="2214" spans="1:5" x14ac:dyDescent="0.3">
      <c r="A2214" s="6" t="s">
        <v>5115</v>
      </c>
      <c r="B2214">
        <v>1</v>
      </c>
      <c r="C2214" t="s">
        <v>325</v>
      </c>
      <c r="D2214" t="s">
        <v>754</v>
      </c>
      <c r="E2214" t="s">
        <v>754</v>
      </c>
    </row>
    <row r="2215" spans="1:5" x14ac:dyDescent="0.3">
      <c r="A2215" s="6" t="s">
        <v>5116</v>
      </c>
      <c r="B2215">
        <v>1</v>
      </c>
      <c r="C2215" t="s">
        <v>325</v>
      </c>
      <c r="D2215" t="s">
        <v>754</v>
      </c>
      <c r="E2215" t="s">
        <v>754</v>
      </c>
    </row>
    <row r="2216" spans="1:5" x14ac:dyDescent="0.3">
      <c r="A2216" s="6" t="s">
        <v>5117</v>
      </c>
      <c r="B2216">
        <v>1</v>
      </c>
      <c r="C2216" t="s">
        <v>325</v>
      </c>
      <c r="D2216" t="s">
        <v>755</v>
      </c>
      <c r="E2216" t="s">
        <v>755</v>
      </c>
    </row>
    <row r="2217" spans="1:5" x14ac:dyDescent="0.3">
      <c r="A2217" s="6" t="s">
        <v>5118</v>
      </c>
      <c r="B2217">
        <v>1</v>
      </c>
      <c r="C2217" t="s">
        <v>325</v>
      </c>
      <c r="D2217" t="s">
        <v>756</v>
      </c>
      <c r="E2217" t="s">
        <v>756</v>
      </c>
    </row>
    <row r="2218" spans="1:5" x14ac:dyDescent="0.3">
      <c r="A2218" s="6" t="s">
        <v>5119</v>
      </c>
      <c r="B2218">
        <v>1</v>
      </c>
      <c r="C2218" t="s">
        <v>325</v>
      </c>
      <c r="D2218" t="s">
        <v>757</v>
      </c>
      <c r="E2218" t="s">
        <v>757</v>
      </c>
    </row>
    <row r="2219" spans="1:5" x14ac:dyDescent="0.3">
      <c r="A2219" s="6" t="s">
        <v>5120</v>
      </c>
      <c r="B2219">
        <v>1</v>
      </c>
      <c r="C2219" t="s">
        <v>325</v>
      </c>
      <c r="D2219" t="s">
        <v>757</v>
      </c>
      <c r="E2219" t="s">
        <v>757</v>
      </c>
    </row>
    <row r="2220" spans="1:5" x14ac:dyDescent="0.3">
      <c r="A2220" s="6" t="s">
        <v>5121</v>
      </c>
      <c r="B2220">
        <v>1</v>
      </c>
      <c r="C2220" t="s">
        <v>325</v>
      </c>
      <c r="D2220" t="s">
        <v>757</v>
      </c>
      <c r="E2220" t="s">
        <v>757</v>
      </c>
    </row>
    <row r="2221" spans="1:5" x14ac:dyDescent="0.3">
      <c r="A2221" s="6" t="s">
        <v>5122</v>
      </c>
      <c r="B2221">
        <v>1</v>
      </c>
      <c r="C2221" t="s">
        <v>325</v>
      </c>
      <c r="D2221" t="s">
        <v>758</v>
      </c>
      <c r="E2221" t="s">
        <v>758</v>
      </c>
    </row>
    <row r="2222" spans="1:5" x14ac:dyDescent="0.3">
      <c r="A2222" s="6" t="s">
        <v>5123</v>
      </c>
      <c r="B2222">
        <v>1</v>
      </c>
      <c r="C2222" t="s">
        <v>325</v>
      </c>
      <c r="D2222" t="s">
        <v>759</v>
      </c>
      <c r="E2222" t="s">
        <v>759</v>
      </c>
    </row>
    <row r="2223" spans="1:5" x14ac:dyDescent="0.3">
      <c r="A2223" s="6" t="s">
        <v>5124</v>
      </c>
      <c r="B2223">
        <v>1</v>
      </c>
      <c r="C2223" t="s">
        <v>325</v>
      </c>
      <c r="D2223" t="s">
        <v>760</v>
      </c>
      <c r="E2223" t="s">
        <v>760</v>
      </c>
    </row>
    <row r="2224" spans="1:5" x14ac:dyDescent="0.3">
      <c r="A2224" s="6" t="s">
        <v>5125</v>
      </c>
      <c r="B2224">
        <v>1</v>
      </c>
      <c r="C2224" t="s">
        <v>325</v>
      </c>
      <c r="D2224" t="s">
        <v>760</v>
      </c>
      <c r="E2224" t="s">
        <v>760</v>
      </c>
    </row>
    <row r="2225" spans="1:5" x14ac:dyDescent="0.3">
      <c r="A2225" s="6" t="s">
        <v>5126</v>
      </c>
      <c r="B2225">
        <v>1</v>
      </c>
      <c r="C2225" t="s">
        <v>325</v>
      </c>
      <c r="D2225" t="s">
        <v>761</v>
      </c>
      <c r="E2225" t="s">
        <v>761</v>
      </c>
    </row>
    <row r="2226" spans="1:5" x14ac:dyDescent="0.3">
      <c r="A2226" s="6" t="s">
        <v>5127</v>
      </c>
      <c r="B2226">
        <v>1</v>
      </c>
      <c r="C2226" t="s">
        <v>325</v>
      </c>
      <c r="D2226" t="s">
        <v>762</v>
      </c>
      <c r="E2226" t="s">
        <v>762</v>
      </c>
    </row>
    <row r="2227" spans="1:5" x14ac:dyDescent="0.3">
      <c r="A2227" s="6" t="s">
        <v>5128</v>
      </c>
      <c r="B2227">
        <v>1</v>
      </c>
      <c r="C2227" t="s">
        <v>325</v>
      </c>
      <c r="D2227" t="s">
        <v>762</v>
      </c>
      <c r="E2227" t="s">
        <v>762</v>
      </c>
    </row>
    <row r="2228" spans="1:5" x14ac:dyDescent="0.3">
      <c r="A2228" s="6" t="s">
        <v>5129</v>
      </c>
      <c r="B2228">
        <v>1</v>
      </c>
      <c r="C2228" t="s">
        <v>325</v>
      </c>
      <c r="D2228" t="s">
        <v>762</v>
      </c>
      <c r="E2228" t="s">
        <v>762</v>
      </c>
    </row>
    <row r="2229" spans="1:5" x14ac:dyDescent="0.3">
      <c r="A2229" s="6" t="s">
        <v>5130</v>
      </c>
      <c r="B2229">
        <v>1</v>
      </c>
      <c r="C2229" t="s">
        <v>325</v>
      </c>
      <c r="D2229" t="s">
        <v>763</v>
      </c>
      <c r="E2229" t="s">
        <v>763</v>
      </c>
    </row>
    <row r="2230" spans="1:5" x14ac:dyDescent="0.3">
      <c r="A2230" s="6" t="s">
        <v>5131</v>
      </c>
      <c r="B2230">
        <v>1</v>
      </c>
      <c r="C2230" t="s">
        <v>325</v>
      </c>
      <c r="D2230" t="s">
        <v>763</v>
      </c>
      <c r="E2230" t="s">
        <v>763</v>
      </c>
    </row>
    <row r="2231" spans="1:5" x14ac:dyDescent="0.3">
      <c r="A2231" s="6" t="s">
        <v>5132</v>
      </c>
      <c r="B2231">
        <v>1</v>
      </c>
      <c r="C2231" t="s">
        <v>325</v>
      </c>
      <c r="D2231" t="s">
        <v>764</v>
      </c>
      <c r="E2231" t="s">
        <v>764</v>
      </c>
    </row>
    <row r="2232" spans="1:5" x14ac:dyDescent="0.3">
      <c r="A2232" s="6" t="s">
        <v>5133</v>
      </c>
      <c r="B2232">
        <v>1</v>
      </c>
      <c r="C2232" t="s">
        <v>325</v>
      </c>
      <c r="D2232" t="s">
        <v>765</v>
      </c>
      <c r="E2232" t="s">
        <v>765</v>
      </c>
    </row>
    <row r="2233" spans="1:5" x14ac:dyDescent="0.3">
      <c r="A2233" s="6" t="s">
        <v>5134</v>
      </c>
      <c r="B2233">
        <v>1</v>
      </c>
      <c r="C2233" t="s">
        <v>325</v>
      </c>
      <c r="D2233" t="s">
        <v>766</v>
      </c>
      <c r="E2233" t="s">
        <v>766</v>
      </c>
    </row>
    <row r="2234" spans="1:5" x14ac:dyDescent="0.3">
      <c r="A2234" s="6" t="s">
        <v>5135</v>
      </c>
      <c r="B2234">
        <v>1</v>
      </c>
      <c r="C2234" t="s">
        <v>325</v>
      </c>
      <c r="D2234" t="s">
        <v>767</v>
      </c>
      <c r="E2234" t="s">
        <v>767</v>
      </c>
    </row>
    <row r="2235" spans="1:5" x14ac:dyDescent="0.3">
      <c r="A2235" s="6" t="s">
        <v>5136</v>
      </c>
      <c r="B2235">
        <v>1</v>
      </c>
      <c r="C2235" t="s">
        <v>325</v>
      </c>
      <c r="D2235" t="s">
        <v>768</v>
      </c>
      <c r="E2235" t="s">
        <v>768</v>
      </c>
    </row>
    <row r="2236" spans="1:5" x14ac:dyDescent="0.3">
      <c r="A2236" s="6" t="s">
        <v>5137</v>
      </c>
      <c r="B2236">
        <v>1</v>
      </c>
      <c r="C2236" t="s">
        <v>325</v>
      </c>
      <c r="D2236" t="s">
        <v>769</v>
      </c>
      <c r="E2236" t="s">
        <v>769</v>
      </c>
    </row>
    <row r="2237" spans="1:5" x14ac:dyDescent="0.3">
      <c r="A2237" s="6" t="s">
        <v>5138</v>
      </c>
      <c r="B2237">
        <v>1</v>
      </c>
      <c r="C2237" t="s">
        <v>325</v>
      </c>
      <c r="D2237" t="s">
        <v>770</v>
      </c>
      <c r="E2237" t="s">
        <v>770</v>
      </c>
    </row>
    <row r="2238" spans="1:5" x14ac:dyDescent="0.3">
      <c r="A2238" s="6" t="s">
        <v>5139</v>
      </c>
      <c r="B2238">
        <v>1</v>
      </c>
      <c r="C2238" t="s">
        <v>325</v>
      </c>
      <c r="D2238" t="s">
        <v>770</v>
      </c>
      <c r="E2238" t="s">
        <v>770</v>
      </c>
    </row>
    <row r="2239" spans="1:5" x14ac:dyDescent="0.3">
      <c r="A2239" s="6" t="s">
        <v>5140</v>
      </c>
      <c r="B2239">
        <v>1</v>
      </c>
      <c r="C2239" t="s">
        <v>325</v>
      </c>
      <c r="D2239" t="s">
        <v>771</v>
      </c>
      <c r="E2239" t="s">
        <v>771</v>
      </c>
    </row>
    <row r="2240" spans="1:5" x14ac:dyDescent="0.3">
      <c r="A2240" s="6" t="s">
        <v>5141</v>
      </c>
      <c r="B2240">
        <v>1</v>
      </c>
      <c r="C2240" t="s">
        <v>325</v>
      </c>
      <c r="D2240" t="s">
        <v>771</v>
      </c>
      <c r="E2240" t="s">
        <v>771</v>
      </c>
    </row>
    <row r="2241" spans="1:5" x14ac:dyDescent="0.3">
      <c r="A2241" s="6" t="s">
        <v>5142</v>
      </c>
      <c r="B2241">
        <v>1</v>
      </c>
      <c r="C2241" t="s">
        <v>325</v>
      </c>
      <c r="D2241" t="s">
        <v>771</v>
      </c>
      <c r="E2241" t="s">
        <v>771</v>
      </c>
    </row>
    <row r="2242" spans="1:5" x14ac:dyDescent="0.3">
      <c r="A2242" s="6" t="s">
        <v>5143</v>
      </c>
      <c r="B2242">
        <v>1</v>
      </c>
      <c r="C2242" t="s">
        <v>325</v>
      </c>
      <c r="D2242" t="s">
        <v>772</v>
      </c>
      <c r="E2242" t="s">
        <v>772</v>
      </c>
    </row>
    <row r="2243" spans="1:5" x14ac:dyDescent="0.3">
      <c r="A2243" s="6" t="s">
        <v>5144</v>
      </c>
      <c r="B2243">
        <v>1</v>
      </c>
      <c r="C2243" t="s">
        <v>325</v>
      </c>
      <c r="D2243" t="s">
        <v>772</v>
      </c>
      <c r="E2243" t="s">
        <v>772</v>
      </c>
    </row>
    <row r="2244" spans="1:5" x14ac:dyDescent="0.3">
      <c r="A2244" s="6" t="s">
        <v>5145</v>
      </c>
      <c r="B2244">
        <v>1</v>
      </c>
      <c r="C2244" t="s">
        <v>325</v>
      </c>
      <c r="D2244" t="s">
        <v>772</v>
      </c>
      <c r="E2244" t="s">
        <v>772</v>
      </c>
    </row>
    <row r="2245" spans="1:5" x14ac:dyDescent="0.3">
      <c r="A2245" s="6" t="s">
        <v>5146</v>
      </c>
      <c r="B2245">
        <v>1</v>
      </c>
      <c r="C2245" t="s">
        <v>325</v>
      </c>
      <c r="D2245" t="s">
        <v>773</v>
      </c>
      <c r="E2245" t="s">
        <v>773</v>
      </c>
    </row>
    <row r="2246" spans="1:5" x14ac:dyDescent="0.3">
      <c r="A2246" s="6" t="s">
        <v>5147</v>
      </c>
      <c r="B2246">
        <v>1</v>
      </c>
      <c r="C2246" t="s">
        <v>325</v>
      </c>
      <c r="D2246" t="s">
        <v>773</v>
      </c>
      <c r="E2246" t="s">
        <v>773</v>
      </c>
    </row>
    <row r="2247" spans="1:5" x14ac:dyDescent="0.3">
      <c r="A2247" s="6" t="s">
        <v>5148</v>
      </c>
      <c r="B2247">
        <v>1</v>
      </c>
      <c r="C2247" t="s">
        <v>325</v>
      </c>
      <c r="D2247" t="s">
        <v>773</v>
      </c>
      <c r="E2247" t="s">
        <v>773</v>
      </c>
    </row>
    <row r="2248" spans="1:5" x14ac:dyDescent="0.3">
      <c r="A2248" s="6" t="s">
        <v>5149</v>
      </c>
      <c r="B2248">
        <v>1</v>
      </c>
      <c r="C2248" t="s">
        <v>325</v>
      </c>
      <c r="D2248" t="s">
        <v>774</v>
      </c>
      <c r="E2248" t="s">
        <v>774</v>
      </c>
    </row>
    <row r="2249" spans="1:5" x14ac:dyDescent="0.3">
      <c r="A2249" s="6" t="s">
        <v>5150</v>
      </c>
      <c r="B2249">
        <v>1</v>
      </c>
      <c r="C2249" t="s">
        <v>325</v>
      </c>
      <c r="D2249" t="s">
        <v>775</v>
      </c>
      <c r="E2249" t="s">
        <v>775</v>
      </c>
    </row>
    <row r="2250" spans="1:5" x14ac:dyDescent="0.3">
      <c r="A2250" s="6" t="s">
        <v>5151</v>
      </c>
      <c r="B2250">
        <v>1</v>
      </c>
      <c r="C2250" t="s">
        <v>325</v>
      </c>
      <c r="D2250" t="s">
        <v>776</v>
      </c>
      <c r="E2250" t="s">
        <v>776</v>
      </c>
    </row>
    <row r="2251" spans="1:5" x14ac:dyDescent="0.3">
      <c r="A2251" s="6" t="s">
        <v>5152</v>
      </c>
      <c r="B2251">
        <v>1</v>
      </c>
      <c r="C2251" t="s">
        <v>325</v>
      </c>
      <c r="D2251" t="s">
        <v>777</v>
      </c>
      <c r="E2251" t="s">
        <v>777</v>
      </c>
    </row>
    <row r="2252" spans="1:5" x14ac:dyDescent="0.3">
      <c r="A2252" s="6" t="s">
        <v>5153</v>
      </c>
      <c r="B2252">
        <v>1</v>
      </c>
      <c r="C2252" t="s">
        <v>325</v>
      </c>
      <c r="D2252" t="s">
        <v>778</v>
      </c>
      <c r="E2252" t="s">
        <v>778</v>
      </c>
    </row>
    <row r="2253" spans="1:5" x14ac:dyDescent="0.3">
      <c r="A2253" s="6" t="s">
        <v>5154</v>
      </c>
      <c r="B2253">
        <v>1</v>
      </c>
      <c r="C2253" t="s">
        <v>325</v>
      </c>
      <c r="D2253" t="s">
        <v>779</v>
      </c>
      <c r="E2253" t="s">
        <v>779</v>
      </c>
    </row>
    <row r="2254" spans="1:5" x14ac:dyDescent="0.3">
      <c r="A2254" s="6" t="s">
        <v>5155</v>
      </c>
      <c r="B2254">
        <v>1</v>
      </c>
      <c r="C2254" t="s">
        <v>325</v>
      </c>
      <c r="D2254" t="s">
        <v>779</v>
      </c>
      <c r="E2254" t="s">
        <v>779</v>
      </c>
    </row>
    <row r="2255" spans="1:5" x14ac:dyDescent="0.3">
      <c r="A2255" s="6" t="s">
        <v>5156</v>
      </c>
      <c r="B2255">
        <v>1</v>
      </c>
      <c r="C2255" t="s">
        <v>325</v>
      </c>
      <c r="D2255" t="s">
        <v>780</v>
      </c>
      <c r="E2255" t="s">
        <v>780</v>
      </c>
    </row>
    <row r="2256" spans="1:5" x14ac:dyDescent="0.3">
      <c r="A2256" s="6" t="s">
        <v>5157</v>
      </c>
      <c r="B2256">
        <v>1</v>
      </c>
      <c r="C2256" t="s">
        <v>325</v>
      </c>
      <c r="D2256" t="s">
        <v>781</v>
      </c>
      <c r="E2256" t="s">
        <v>781</v>
      </c>
    </row>
    <row r="2257" spans="1:5" x14ac:dyDescent="0.3">
      <c r="A2257" s="6" t="s">
        <v>5158</v>
      </c>
      <c r="B2257">
        <v>1</v>
      </c>
      <c r="C2257" t="s">
        <v>325</v>
      </c>
      <c r="D2257" t="s">
        <v>781</v>
      </c>
      <c r="E2257" t="s">
        <v>781</v>
      </c>
    </row>
    <row r="2258" spans="1:5" x14ac:dyDescent="0.3">
      <c r="A2258" s="6" t="s">
        <v>5159</v>
      </c>
      <c r="B2258">
        <v>1</v>
      </c>
      <c r="C2258" t="s">
        <v>325</v>
      </c>
      <c r="D2258" t="s">
        <v>781</v>
      </c>
      <c r="E2258" t="s">
        <v>781</v>
      </c>
    </row>
    <row r="2259" spans="1:5" x14ac:dyDescent="0.3">
      <c r="A2259" s="6" t="s">
        <v>5160</v>
      </c>
      <c r="B2259">
        <v>1</v>
      </c>
      <c r="C2259" t="s">
        <v>325</v>
      </c>
      <c r="D2259" t="s">
        <v>782</v>
      </c>
      <c r="E2259" t="s">
        <v>782</v>
      </c>
    </row>
    <row r="2260" spans="1:5" x14ac:dyDescent="0.3">
      <c r="A2260" s="6" t="s">
        <v>5161</v>
      </c>
      <c r="B2260">
        <v>1</v>
      </c>
      <c r="C2260" t="s">
        <v>325</v>
      </c>
      <c r="D2260" t="s">
        <v>783</v>
      </c>
      <c r="E2260" t="s">
        <v>783</v>
      </c>
    </row>
    <row r="2261" spans="1:5" x14ac:dyDescent="0.3">
      <c r="A2261" s="6" t="s">
        <v>5162</v>
      </c>
      <c r="B2261">
        <v>1</v>
      </c>
      <c r="C2261" t="s">
        <v>325</v>
      </c>
      <c r="D2261" t="s">
        <v>783</v>
      </c>
      <c r="E2261" t="s">
        <v>783</v>
      </c>
    </row>
    <row r="2262" spans="1:5" x14ac:dyDescent="0.3">
      <c r="A2262" s="6" t="s">
        <v>5163</v>
      </c>
      <c r="B2262">
        <v>1</v>
      </c>
      <c r="C2262" t="s">
        <v>325</v>
      </c>
      <c r="D2262" t="s">
        <v>783</v>
      </c>
      <c r="E2262" t="s">
        <v>783</v>
      </c>
    </row>
    <row r="2263" spans="1:5" x14ac:dyDescent="0.3">
      <c r="A2263" s="6" t="s">
        <v>5164</v>
      </c>
      <c r="B2263">
        <v>1</v>
      </c>
      <c r="C2263" t="s">
        <v>325</v>
      </c>
      <c r="D2263" t="s">
        <v>783</v>
      </c>
      <c r="E2263" t="s">
        <v>783</v>
      </c>
    </row>
    <row r="2264" spans="1:5" x14ac:dyDescent="0.3">
      <c r="A2264" s="6" t="s">
        <v>5165</v>
      </c>
      <c r="B2264">
        <v>1</v>
      </c>
      <c r="C2264" t="s">
        <v>325</v>
      </c>
      <c r="D2264" t="s">
        <v>783</v>
      </c>
      <c r="E2264" t="s">
        <v>783</v>
      </c>
    </row>
    <row r="2265" spans="1:5" x14ac:dyDescent="0.3">
      <c r="A2265" s="6" t="s">
        <v>5166</v>
      </c>
      <c r="B2265">
        <v>1</v>
      </c>
      <c r="C2265" t="s">
        <v>325</v>
      </c>
      <c r="D2265" t="s">
        <v>783</v>
      </c>
      <c r="E2265" t="s">
        <v>783</v>
      </c>
    </row>
    <row r="2266" spans="1:5" x14ac:dyDescent="0.3">
      <c r="A2266" s="6" t="s">
        <v>5167</v>
      </c>
      <c r="B2266">
        <v>1</v>
      </c>
      <c r="C2266" t="s">
        <v>325</v>
      </c>
      <c r="D2266" t="s">
        <v>783</v>
      </c>
      <c r="E2266" t="s">
        <v>783</v>
      </c>
    </row>
    <row r="2267" spans="1:5" x14ac:dyDescent="0.3">
      <c r="A2267" s="6" t="s">
        <v>5168</v>
      </c>
      <c r="B2267">
        <v>1</v>
      </c>
      <c r="C2267" t="s">
        <v>325</v>
      </c>
      <c r="D2267" t="s">
        <v>784</v>
      </c>
      <c r="E2267" t="s">
        <v>784</v>
      </c>
    </row>
    <row r="2268" spans="1:5" x14ac:dyDescent="0.3">
      <c r="A2268" s="6" t="s">
        <v>5169</v>
      </c>
      <c r="B2268">
        <v>1</v>
      </c>
      <c r="C2268" t="s">
        <v>325</v>
      </c>
      <c r="D2268" t="s">
        <v>784</v>
      </c>
      <c r="E2268" t="s">
        <v>784</v>
      </c>
    </row>
    <row r="2269" spans="1:5" x14ac:dyDescent="0.3">
      <c r="A2269" s="6" t="s">
        <v>5170</v>
      </c>
      <c r="B2269">
        <v>1</v>
      </c>
      <c r="C2269" t="s">
        <v>325</v>
      </c>
      <c r="D2269" t="s">
        <v>785</v>
      </c>
      <c r="E2269" t="s">
        <v>785</v>
      </c>
    </row>
    <row r="2270" spans="1:5" x14ac:dyDescent="0.3">
      <c r="A2270" s="6" t="s">
        <v>5171</v>
      </c>
      <c r="B2270">
        <v>1</v>
      </c>
      <c r="C2270" t="s">
        <v>325</v>
      </c>
      <c r="D2270" t="s">
        <v>785</v>
      </c>
      <c r="E2270" t="s">
        <v>785</v>
      </c>
    </row>
    <row r="2271" spans="1:5" x14ac:dyDescent="0.3">
      <c r="A2271" s="6" t="s">
        <v>5172</v>
      </c>
      <c r="B2271">
        <v>1</v>
      </c>
      <c r="C2271" t="s">
        <v>325</v>
      </c>
      <c r="D2271" t="s">
        <v>786</v>
      </c>
      <c r="E2271" t="s">
        <v>786</v>
      </c>
    </row>
    <row r="2272" spans="1:5" x14ac:dyDescent="0.3">
      <c r="A2272" s="6" t="s">
        <v>5173</v>
      </c>
      <c r="B2272">
        <v>1</v>
      </c>
      <c r="C2272" t="s">
        <v>325</v>
      </c>
      <c r="D2272" t="s">
        <v>787</v>
      </c>
      <c r="E2272" t="s">
        <v>787</v>
      </c>
    </row>
    <row r="2273" spans="1:5" x14ac:dyDescent="0.3">
      <c r="A2273" s="6" t="s">
        <v>5174</v>
      </c>
      <c r="B2273">
        <v>1</v>
      </c>
      <c r="C2273" t="s">
        <v>325</v>
      </c>
      <c r="D2273" t="s">
        <v>788</v>
      </c>
      <c r="E2273" t="s">
        <v>788</v>
      </c>
    </row>
    <row r="2274" spans="1:5" x14ac:dyDescent="0.3">
      <c r="A2274" s="6" t="s">
        <v>5175</v>
      </c>
      <c r="B2274">
        <v>1</v>
      </c>
      <c r="C2274" t="s">
        <v>325</v>
      </c>
      <c r="D2274" t="s">
        <v>788</v>
      </c>
      <c r="E2274" t="s">
        <v>788</v>
      </c>
    </row>
    <row r="2275" spans="1:5" x14ac:dyDescent="0.3">
      <c r="A2275" s="6" t="s">
        <v>5176</v>
      </c>
      <c r="B2275">
        <v>1</v>
      </c>
      <c r="C2275" t="s">
        <v>325</v>
      </c>
      <c r="D2275" t="s">
        <v>788</v>
      </c>
      <c r="E2275" t="s">
        <v>788</v>
      </c>
    </row>
    <row r="2276" spans="1:5" x14ac:dyDescent="0.3">
      <c r="A2276" s="6" t="s">
        <v>5177</v>
      </c>
      <c r="B2276">
        <v>1</v>
      </c>
      <c r="C2276" t="s">
        <v>325</v>
      </c>
      <c r="D2276" t="s">
        <v>788</v>
      </c>
      <c r="E2276" t="s">
        <v>788</v>
      </c>
    </row>
    <row r="2277" spans="1:5" x14ac:dyDescent="0.3">
      <c r="A2277" s="6" t="s">
        <v>5178</v>
      </c>
      <c r="B2277">
        <v>1</v>
      </c>
      <c r="C2277" t="s">
        <v>325</v>
      </c>
      <c r="D2277" t="s">
        <v>788</v>
      </c>
      <c r="E2277" t="s">
        <v>788</v>
      </c>
    </row>
    <row r="2278" spans="1:5" x14ac:dyDescent="0.3">
      <c r="A2278" s="6" t="s">
        <v>5179</v>
      </c>
      <c r="B2278">
        <v>1</v>
      </c>
      <c r="C2278" t="s">
        <v>325</v>
      </c>
      <c r="D2278" t="s">
        <v>788</v>
      </c>
      <c r="E2278" t="s">
        <v>788</v>
      </c>
    </row>
    <row r="2279" spans="1:5" x14ac:dyDescent="0.3">
      <c r="A2279" s="6" t="s">
        <v>5180</v>
      </c>
      <c r="B2279">
        <v>1</v>
      </c>
      <c r="C2279" t="s">
        <v>325</v>
      </c>
      <c r="D2279" t="s">
        <v>789</v>
      </c>
      <c r="E2279" t="s">
        <v>789</v>
      </c>
    </row>
    <row r="2280" spans="1:5" x14ac:dyDescent="0.3">
      <c r="A2280" s="6" t="s">
        <v>5181</v>
      </c>
      <c r="B2280">
        <v>1</v>
      </c>
      <c r="C2280" t="s">
        <v>325</v>
      </c>
      <c r="D2280" t="s">
        <v>790</v>
      </c>
      <c r="E2280" t="s">
        <v>790</v>
      </c>
    </row>
    <row r="2281" spans="1:5" x14ac:dyDescent="0.3">
      <c r="A2281" s="6" t="s">
        <v>5182</v>
      </c>
      <c r="B2281">
        <v>1</v>
      </c>
      <c r="C2281" t="s">
        <v>325</v>
      </c>
      <c r="D2281" t="s">
        <v>791</v>
      </c>
      <c r="E2281" t="s">
        <v>791</v>
      </c>
    </row>
    <row r="2282" spans="1:5" x14ac:dyDescent="0.3">
      <c r="A2282" s="6" t="s">
        <v>5183</v>
      </c>
      <c r="B2282">
        <v>1</v>
      </c>
      <c r="C2282" t="s">
        <v>325</v>
      </c>
      <c r="D2282" t="s">
        <v>791</v>
      </c>
      <c r="E2282" t="s">
        <v>791</v>
      </c>
    </row>
    <row r="2283" spans="1:5" x14ac:dyDescent="0.3">
      <c r="A2283" s="6" t="s">
        <v>5184</v>
      </c>
      <c r="B2283">
        <v>1</v>
      </c>
      <c r="C2283" t="s">
        <v>325</v>
      </c>
      <c r="D2283" t="s">
        <v>791</v>
      </c>
      <c r="E2283" t="s">
        <v>791</v>
      </c>
    </row>
    <row r="2284" spans="1:5" x14ac:dyDescent="0.3">
      <c r="A2284" s="6" t="s">
        <v>5185</v>
      </c>
      <c r="B2284">
        <v>1</v>
      </c>
      <c r="C2284" t="s">
        <v>325</v>
      </c>
      <c r="D2284" t="s">
        <v>791</v>
      </c>
      <c r="E2284" t="s">
        <v>791</v>
      </c>
    </row>
    <row r="2285" spans="1:5" x14ac:dyDescent="0.3">
      <c r="A2285" s="6" t="s">
        <v>5186</v>
      </c>
      <c r="B2285">
        <v>1</v>
      </c>
      <c r="C2285" t="s">
        <v>325</v>
      </c>
      <c r="D2285" t="s">
        <v>791</v>
      </c>
      <c r="E2285" t="s">
        <v>791</v>
      </c>
    </row>
    <row r="2286" spans="1:5" x14ac:dyDescent="0.3">
      <c r="A2286" s="6" t="s">
        <v>5187</v>
      </c>
      <c r="B2286">
        <v>1</v>
      </c>
      <c r="C2286" t="s">
        <v>325</v>
      </c>
      <c r="D2286" t="s">
        <v>791</v>
      </c>
      <c r="E2286" t="s">
        <v>791</v>
      </c>
    </row>
    <row r="2287" spans="1:5" x14ac:dyDescent="0.3">
      <c r="A2287" s="6" t="s">
        <v>5188</v>
      </c>
      <c r="B2287">
        <v>1</v>
      </c>
      <c r="C2287" t="s">
        <v>325</v>
      </c>
      <c r="D2287" t="s">
        <v>792</v>
      </c>
      <c r="E2287" t="s">
        <v>792</v>
      </c>
    </row>
    <row r="2288" spans="1:5" x14ac:dyDescent="0.3">
      <c r="A2288" s="6" t="s">
        <v>5189</v>
      </c>
      <c r="B2288">
        <v>1</v>
      </c>
      <c r="C2288" t="s">
        <v>325</v>
      </c>
      <c r="D2288" t="s">
        <v>792</v>
      </c>
      <c r="E2288" t="s">
        <v>792</v>
      </c>
    </row>
    <row r="2289" spans="1:5" x14ac:dyDescent="0.3">
      <c r="A2289" s="6" t="s">
        <v>5190</v>
      </c>
      <c r="B2289">
        <v>1</v>
      </c>
      <c r="C2289" t="s">
        <v>325</v>
      </c>
      <c r="D2289" t="s">
        <v>793</v>
      </c>
      <c r="E2289" t="s">
        <v>793</v>
      </c>
    </row>
    <row r="2290" spans="1:5" x14ac:dyDescent="0.3">
      <c r="A2290" s="6" t="s">
        <v>5191</v>
      </c>
      <c r="B2290">
        <v>1</v>
      </c>
      <c r="C2290" t="s">
        <v>325</v>
      </c>
      <c r="D2290" t="s">
        <v>793</v>
      </c>
      <c r="E2290" t="s">
        <v>793</v>
      </c>
    </row>
    <row r="2291" spans="1:5" x14ac:dyDescent="0.3">
      <c r="A2291" s="6" t="s">
        <v>5192</v>
      </c>
      <c r="B2291">
        <v>1</v>
      </c>
      <c r="C2291" t="s">
        <v>325</v>
      </c>
      <c r="D2291" t="s">
        <v>794</v>
      </c>
      <c r="E2291" t="s">
        <v>794</v>
      </c>
    </row>
    <row r="2292" spans="1:5" x14ac:dyDescent="0.3">
      <c r="A2292" s="6" t="s">
        <v>5193</v>
      </c>
      <c r="B2292">
        <v>1</v>
      </c>
      <c r="C2292" t="s">
        <v>325</v>
      </c>
      <c r="D2292" t="s">
        <v>795</v>
      </c>
      <c r="E2292" t="s">
        <v>795</v>
      </c>
    </row>
    <row r="2293" spans="1:5" x14ac:dyDescent="0.3">
      <c r="A2293" s="6" t="s">
        <v>5194</v>
      </c>
      <c r="B2293">
        <v>1</v>
      </c>
      <c r="C2293" t="s">
        <v>325</v>
      </c>
      <c r="D2293" t="s">
        <v>795</v>
      </c>
      <c r="E2293" t="s">
        <v>795</v>
      </c>
    </row>
    <row r="2294" spans="1:5" x14ac:dyDescent="0.3">
      <c r="A2294" s="6" t="s">
        <v>5195</v>
      </c>
      <c r="B2294">
        <v>1</v>
      </c>
      <c r="C2294" t="s">
        <v>325</v>
      </c>
      <c r="D2294" t="s">
        <v>796</v>
      </c>
      <c r="E2294" t="s">
        <v>796</v>
      </c>
    </row>
    <row r="2295" spans="1:5" x14ac:dyDescent="0.3">
      <c r="A2295" s="6" t="s">
        <v>5196</v>
      </c>
      <c r="B2295">
        <v>1</v>
      </c>
      <c r="C2295" t="s">
        <v>325</v>
      </c>
      <c r="D2295" t="s">
        <v>797</v>
      </c>
      <c r="E2295" t="s">
        <v>797</v>
      </c>
    </row>
    <row r="2296" spans="1:5" x14ac:dyDescent="0.3">
      <c r="A2296" s="6" t="s">
        <v>5197</v>
      </c>
      <c r="B2296">
        <v>1</v>
      </c>
      <c r="C2296" t="s">
        <v>325</v>
      </c>
      <c r="D2296" t="s">
        <v>798</v>
      </c>
      <c r="E2296" t="s">
        <v>798</v>
      </c>
    </row>
    <row r="2297" spans="1:5" x14ac:dyDescent="0.3">
      <c r="A2297" s="6" t="s">
        <v>5198</v>
      </c>
      <c r="B2297">
        <v>1</v>
      </c>
      <c r="C2297" t="s">
        <v>325</v>
      </c>
      <c r="D2297" t="s">
        <v>799</v>
      </c>
      <c r="E2297" t="s">
        <v>799</v>
      </c>
    </row>
    <row r="2298" spans="1:5" x14ac:dyDescent="0.3">
      <c r="A2298" s="6" t="s">
        <v>5199</v>
      </c>
      <c r="B2298">
        <v>1</v>
      </c>
      <c r="C2298" t="s">
        <v>325</v>
      </c>
      <c r="D2298" t="s">
        <v>800</v>
      </c>
      <c r="E2298" t="s">
        <v>800</v>
      </c>
    </row>
    <row r="2299" spans="1:5" x14ac:dyDescent="0.3">
      <c r="A2299" s="6" t="s">
        <v>5200</v>
      </c>
      <c r="B2299">
        <v>1</v>
      </c>
      <c r="C2299" t="s">
        <v>325</v>
      </c>
      <c r="D2299" t="s">
        <v>800</v>
      </c>
      <c r="E2299" t="s">
        <v>800</v>
      </c>
    </row>
    <row r="2300" spans="1:5" x14ac:dyDescent="0.3">
      <c r="A2300" s="6" t="s">
        <v>5201</v>
      </c>
      <c r="B2300">
        <v>1</v>
      </c>
      <c r="C2300" t="s">
        <v>325</v>
      </c>
      <c r="D2300" t="s">
        <v>800</v>
      </c>
      <c r="E2300" t="s">
        <v>800</v>
      </c>
    </row>
    <row r="2301" spans="1:5" x14ac:dyDescent="0.3">
      <c r="A2301" s="6" t="s">
        <v>5202</v>
      </c>
      <c r="B2301">
        <v>1</v>
      </c>
      <c r="C2301" t="s">
        <v>325</v>
      </c>
      <c r="D2301" t="s">
        <v>801</v>
      </c>
      <c r="E2301" t="s">
        <v>801</v>
      </c>
    </row>
    <row r="2302" spans="1:5" x14ac:dyDescent="0.3">
      <c r="A2302" s="6" t="s">
        <v>5203</v>
      </c>
      <c r="B2302">
        <v>1</v>
      </c>
      <c r="C2302" t="s">
        <v>325</v>
      </c>
      <c r="D2302" t="s">
        <v>802</v>
      </c>
      <c r="E2302" t="s">
        <v>802</v>
      </c>
    </row>
    <row r="2303" spans="1:5" x14ac:dyDescent="0.3">
      <c r="A2303" s="6" t="s">
        <v>5204</v>
      </c>
      <c r="B2303">
        <v>1</v>
      </c>
      <c r="C2303" t="s">
        <v>325</v>
      </c>
      <c r="D2303" t="s">
        <v>803</v>
      </c>
      <c r="E2303" t="s">
        <v>803</v>
      </c>
    </row>
    <row r="2304" spans="1:5" x14ac:dyDescent="0.3">
      <c r="A2304" s="6" t="s">
        <v>5205</v>
      </c>
      <c r="B2304">
        <v>1</v>
      </c>
      <c r="C2304" t="s">
        <v>325</v>
      </c>
      <c r="D2304" t="s">
        <v>804</v>
      </c>
      <c r="E2304" t="s">
        <v>804</v>
      </c>
    </row>
    <row r="2305" spans="1:5" x14ac:dyDescent="0.3">
      <c r="A2305" s="6" t="s">
        <v>5206</v>
      </c>
      <c r="B2305">
        <v>1</v>
      </c>
      <c r="C2305" t="s">
        <v>325</v>
      </c>
      <c r="D2305" t="s">
        <v>805</v>
      </c>
      <c r="E2305" t="s">
        <v>805</v>
      </c>
    </row>
    <row r="2306" spans="1:5" x14ac:dyDescent="0.3">
      <c r="A2306" s="6" t="s">
        <v>5207</v>
      </c>
      <c r="B2306">
        <v>1</v>
      </c>
      <c r="C2306" t="s">
        <v>325</v>
      </c>
      <c r="D2306" t="s">
        <v>806</v>
      </c>
      <c r="E2306" t="s">
        <v>806</v>
      </c>
    </row>
    <row r="2307" spans="1:5" x14ac:dyDescent="0.3">
      <c r="A2307" s="6" t="s">
        <v>5208</v>
      </c>
      <c r="B2307">
        <v>1</v>
      </c>
      <c r="C2307" t="s">
        <v>325</v>
      </c>
      <c r="D2307" t="s">
        <v>807</v>
      </c>
      <c r="E2307" t="s">
        <v>807</v>
      </c>
    </row>
    <row r="2308" spans="1:5" x14ac:dyDescent="0.3">
      <c r="A2308" s="6" t="s">
        <v>5209</v>
      </c>
      <c r="B2308">
        <v>1</v>
      </c>
      <c r="C2308" t="s">
        <v>325</v>
      </c>
      <c r="D2308" t="s">
        <v>808</v>
      </c>
      <c r="E2308" t="s">
        <v>808</v>
      </c>
    </row>
    <row r="2309" spans="1:5" x14ac:dyDescent="0.3">
      <c r="A2309" s="6" t="s">
        <v>5210</v>
      </c>
      <c r="B2309">
        <v>1</v>
      </c>
      <c r="C2309" t="s">
        <v>325</v>
      </c>
      <c r="D2309" t="s">
        <v>809</v>
      </c>
      <c r="E2309" t="s">
        <v>809</v>
      </c>
    </row>
    <row r="2310" spans="1:5" x14ac:dyDescent="0.3">
      <c r="A2310" s="6" t="s">
        <v>5211</v>
      </c>
      <c r="B2310">
        <v>1</v>
      </c>
      <c r="C2310" t="s">
        <v>325</v>
      </c>
      <c r="D2310" t="s">
        <v>810</v>
      </c>
      <c r="E2310" t="s">
        <v>810</v>
      </c>
    </row>
    <row r="2311" spans="1:5" x14ac:dyDescent="0.3">
      <c r="A2311" s="6" t="s">
        <v>5212</v>
      </c>
      <c r="B2311">
        <v>1</v>
      </c>
      <c r="C2311" t="s">
        <v>325</v>
      </c>
      <c r="D2311" t="s">
        <v>811</v>
      </c>
      <c r="E2311" t="s">
        <v>811</v>
      </c>
    </row>
    <row r="2312" spans="1:5" x14ac:dyDescent="0.3">
      <c r="A2312" s="6" t="s">
        <v>5213</v>
      </c>
      <c r="B2312">
        <v>1</v>
      </c>
      <c r="C2312" t="s">
        <v>325</v>
      </c>
      <c r="D2312" t="s">
        <v>811</v>
      </c>
      <c r="E2312" t="s">
        <v>811</v>
      </c>
    </row>
    <row r="2313" spans="1:5" x14ac:dyDescent="0.3">
      <c r="A2313" s="6" t="s">
        <v>5214</v>
      </c>
      <c r="B2313">
        <v>1</v>
      </c>
      <c r="C2313" t="s">
        <v>325</v>
      </c>
      <c r="D2313" t="s">
        <v>812</v>
      </c>
      <c r="E2313" t="s">
        <v>812</v>
      </c>
    </row>
    <row r="2314" spans="1:5" x14ac:dyDescent="0.3">
      <c r="A2314" s="6" t="s">
        <v>5215</v>
      </c>
      <c r="B2314">
        <v>1</v>
      </c>
      <c r="C2314" t="s">
        <v>325</v>
      </c>
      <c r="D2314" t="s">
        <v>813</v>
      </c>
      <c r="E2314" t="s">
        <v>813</v>
      </c>
    </row>
    <row r="2315" spans="1:5" x14ac:dyDescent="0.3">
      <c r="A2315" s="6" t="s">
        <v>5216</v>
      </c>
      <c r="B2315">
        <v>1</v>
      </c>
      <c r="C2315" t="s">
        <v>325</v>
      </c>
      <c r="D2315" t="s">
        <v>813</v>
      </c>
      <c r="E2315" t="s">
        <v>813</v>
      </c>
    </row>
    <row r="2316" spans="1:5" x14ac:dyDescent="0.3">
      <c r="A2316" s="6" t="s">
        <v>5217</v>
      </c>
      <c r="B2316">
        <v>1</v>
      </c>
      <c r="C2316" t="s">
        <v>325</v>
      </c>
      <c r="D2316" t="s">
        <v>814</v>
      </c>
      <c r="E2316" t="s">
        <v>814</v>
      </c>
    </row>
    <row r="2317" spans="1:5" x14ac:dyDescent="0.3">
      <c r="A2317" s="6" t="s">
        <v>5218</v>
      </c>
      <c r="B2317">
        <v>1</v>
      </c>
      <c r="C2317" t="s">
        <v>325</v>
      </c>
      <c r="D2317" t="s">
        <v>815</v>
      </c>
      <c r="E2317" t="s">
        <v>815</v>
      </c>
    </row>
    <row r="2318" spans="1:5" x14ac:dyDescent="0.3">
      <c r="A2318" s="6" t="s">
        <v>5219</v>
      </c>
      <c r="B2318">
        <v>1</v>
      </c>
      <c r="C2318" t="s">
        <v>325</v>
      </c>
      <c r="D2318" t="s">
        <v>816</v>
      </c>
      <c r="E2318" t="s">
        <v>816</v>
      </c>
    </row>
    <row r="2319" spans="1:5" x14ac:dyDescent="0.3">
      <c r="A2319" s="6" t="s">
        <v>5220</v>
      </c>
      <c r="B2319">
        <v>1</v>
      </c>
      <c r="C2319" t="s">
        <v>325</v>
      </c>
      <c r="D2319" t="s">
        <v>817</v>
      </c>
      <c r="E2319" t="s">
        <v>817</v>
      </c>
    </row>
    <row r="2320" spans="1:5" x14ac:dyDescent="0.3">
      <c r="A2320" s="6" t="s">
        <v>5221</v>
      </c>
      <c r="B2320">
        <v>1</v>
      </c>
      <c r="C2320" t="s">
        <v>325</v>
      </c>
      <c r="D2320" t="s">
        <v>818</v>
      </c>
      <c r="E2320" t="s">
        <v>818</v>
      </c>
    </row>
    <row r="2321" spans="1:5" x14ac:dyDescent="0.3">
      <c r="A2321" s="6" t="s">
        <v>5222</v>
      </c>
      <c r="B2321">
        <v>1</v>
      </c>
      <c r="C2321" t="s">
        <v>325</v>
      </c>
      <c r="D2321" t="s">
        <v>819</v>
      </c>
      <c r="E2321" t="s">
        <v>819</v>
      </c>
    </row>
    <row r="2322" spans="1:5" x14ac:dyDescent="0.3">
      <c r="A2322" s="6" t="s">
        <v>5223</v>
      </c>
      <c r="B2322">
        <v>1</v>
      </c>
      <c r="C2322" t="s">
        <v>325</v>
      </c>
      <c r="D2322" t="s">
        <v>820</v>
      </c>
      <c r="E2322" t="s">
        <v>820</v>
      </c>
    </row>
    <row r="2323" spans="1:5" x14ac:dyDescent="0.3">
      <c r="A2323" s="6" t="s">
        <v>5224</v>
      </c>
      <c r="B2323">
        <v>1</v>
      </c>
      <c r="C2323" t="s">
        <v>325</v>
      </c>
      <c r="D2323" t="s">
        <v>820</v>
      </c>
      <c r="E2323" t="s">
        <v>820</v>
      </c>
    </row>
    <row r="2324" spans="1:5" x14ac:dyDescent="0.3">
      <c r="A2324" s="6" t="s">
        <v>5225</v>
      </c>
      <c r="B2324">
        <v>1</v>
      </c>
      <c r="C2324" t="s">
        <v>325</v>
      </c>
      <c r="D2324" t="s">
        <v>821</v>
      </c>
      <c r="E2324" t="s">
        <v>821</v>
      </c>
    </row>
    <row r="2325" spans="1:5" x14ac:dyDescent="0.3">
      <c r="A2325" s="6" t="s">
        <v>5226</v>
      </c>
      <c r="B2325">
        <v>1</v>
      </c>
      <c r="C2325" t="s">
        <v>325</v>
      </c>
      <c r="D2325" t="s">
        <v>822</v>
      </c>
      <c r="E2325" t="s">
        <v>822</v>
      </c>
    </row>
    <row r="2326" spans="1:5" x14ac:dyDescent="0.3">
      <c r="A2326" s="6" t="s">
        <v>5227</v>
      </c>
      <c r="B2326">
        <v>1</v>
      </c>
      <c r="C2326" t="s">
        <v>325</v>
      </c>
      <c r="D2326" t="s">
        <v>823</v>
      </c>
      <c r="E2326" t="s">
        <v>823</v>
      </c>
    </row>
    <row r="2327" spans="1:5" x14ac:dyDescent="0.3">
      <c r="A2327" s="6" t="s">
        <v>5228</v>
      </c>
      <c r="B2327">
        <v>1</v>
      </c>
      <c r="C2327" t="s">
        <v>325</v>
      </c>
      <c r="D2327" t="s">
        <v>824</v>
      </c>
      <c r="E2327" t="s">
        <v>824</v>
      </c>
    </row>
    <row r="2328" spans="1:5" x14ac:dyDescent="0.3">
      <c r="A2328" s="6" t="s">
        <v>5229</v>
      </c>
      <c r="B2328">
        <v>1</v>
      </c>
      <c r="C2328" t="s">
        <v>325</v>
      </c>
      <c r="D2328" t="s">
        <v>825</v>
      </c>
      <c r="E2328" t="s">
        <v>825</v>
      </c>
    </row>
    <row r="2329" spans="1:5" x14ac:dyDescent="0.3">
      <c r="A2329" s="6" t="s">
        <v>5230</v>
      </c>
      <c r="B2329">
        <v>1</v>
      </c>
      <c r="C2329" t="s">
        <v>325</v>
      </c>
      <c r="D2329" t="s">
        <v>826</v>
      </c>
      <c r="E2329" t="s">
        <v>826</v>
      </c>
    </row>
    <row r="2330" spans="1:5" x14ac:dyDescent="0.3">
      <c r="A2330" s="6" t="s">
        <v>5231</v>
      </c>
      <c r="B2330">
        <v>1</v>
      </c>
      <c r="C2330" t="s">
        <v>325</v>
      </c>
      <c r="D2330" t="s">
        <v>827</v>
      </c>
      <c r="E2330" t="s">
        <v>827</v>
      </c>
    </row>
    <row r="2331" spans="1:5" x14ac:dyDescent="0.3">
      <c r="A2331" s="6" t="s">
        <v>5232</v>
      </c>
      <c r="B2331">
        <v>1</v>
      </c>
      <c r="C2331" t="s">
        <v>325</v>
      </c>
      <c r="D2331" t="s">
        <v>828</v>
      </c>
      <c r="E2331" t="s">
        <v>828</v>
      </c>
    </row>
    <row r="2332" spans="1:5" x14ac:dyDescent="0.3">
      <c r="A2332" s="6" t="s">
        <v>5233</v>
      </c>
      <c r="B2332">
        <v>1</v>
      </c>
      <c r="C2332" t="s">
        <v>325</v>
      </c>
      <c r="D2332" t="s">
        <v>829</v>
      </c>
      <c r="E2332" t="s">
        <v>829</v>
      </c>
    </row>
    <row r="2333" spans="1:5" x14ac:dyDescent="0.3">
      <c r="A2333" s="6" t="s">
        <v>5234</v>
      </c>
      <c r="B2333">
        <v>1</v>
      </c>
      <c r="C2333" t="s">
        <v>325</v>
      </c>
      <c r="D2333" t="s">
        <v>830</v>
      </c>
      <c r="E2333" t="s">
        <v>830</v>
      </c>
    </row>
    <row r="2334" spans="1:5" x14ac:dyDescent="0.3">
      <c r="A2334" s="6" t="s">
        <v>5235</v>
      </c>
      <c r="B2334">
        <v>1</v>
      </c>
      <c r="C2334" t="s">
        <v>325</v>
      </c>
      <c r="D2334" t="s">
        <v>831</v>
      </c>
      <c r="E2334" t="s">
        <v>831</v>
      </c>
    </row>
    <row r="2335" spans="1:5" x14ac:dyDescent="0.3">
      <c r="A2335" s="6" t="s">
        <v>5236</v>
      </c>
      <c r="B2335">
        <v>1</v>
      </c>
      <c r="C2335" t="s">
        <v>325</v>
      </c>
      <c r="D2335" t="s">
        <v>832</v>
      </c>
      <c r="E2335" t="s">
        <v>832</v>
      </c>
    </row>
    <row r="2336" spans="1:5" x14ac:dyDescent="0.3">
      <c r="A2336" s="6" t="s">
        <v>5237</v>
      </c>
      <c r="B2336">
        <v>1</v>
      </c>
      <c r="C2336" t="s">
        <v>325</v>
      </c>
      <c r="D2336" t="s">
        <v>833</v>
      </c>
      <c r="E2336" t="s">
        <v>833</v>
      </c>
    </row>
    <row r="2337" spans="1:5" x14ac:dyDescent="0.3">
      <c r="A2337" s="6" t="s">
        <v>5238</v>
      </c>
      <c r="B2337">
        <v>1</v>
      </c>
      <c r="C2337" t="s">
        <v>325</v>
      </c>
      <c r="D2337" t="s">
        <v>834</v>
      </c>
      <c r="E2337" t="s">
        <v>834</v>
      </c>
    </row>
    <row r="2338" spans="1:5" x14ac:dyDescent="0.3">
      <c r="A2338" s="6" t="s">
        <v>5239</v>
      </c>
      <c r="B2338">
        <v>1</v>
      </c>
      <c r="C2338" t="s">
        <v>325</v>
      </c>
      <c r="D2338" t="s">
        <v>835</v>
      </c>
      <c r="E2338" t="s">
        <v>835</v>
      </c>
    </row>
    <row r="2339" spans="1:5" x14ac:dyDescent="0.3">
      <c r="A2339" s="6" t="s">
        <v>5240</v>
      </c>
      <c r="B2339">
        <v>1</v>
      </c>
      <c r="C2339" t="s">
        <v>325</v>
      </c>
      <c r="D2339" t="s">
        <v>836</v>
      </c>
      <c r="E2339" t="s">
        <v>836</v>
      </c>
    </row>
    <row r="2340" spans="1:5" x14ac:dyDescent="0.3">
      <c r="A2340" s="6" t="s">
        <v>5241</v>
      </c>
      <c r="B2340">
        <v>1</v>
      </c>
      <c r="C2340" t="s">
        <v>325</v>
      </c>
      <c r="D2340" t="s">
        <v>837</v>
      </c>
      <c r="E2340" t="s">
        <v>837</v>
      </c>
    </row>
    <row r="2341" spans="1:5" x14ac:dyDescent="0.3">
      <c r="A2341" s="6" t="s">
        <v>5242</v>
      </c>
      <c r="B2341">
        <v>1</v>
      </c>
      <c r="C2341" t="s">
        <v>325</v>
      </c>
      <c r="D2341" t="s">
        <v>838</v>
      </c>
      <c r="E2341" t="s">
        <v>838</v>
      </c>
    </row>
    <row r="2342" spans="1:5" x14ac:dyDescent="0.3">
      <c r="A2342" s="6" t="s">
        <v>5243</v>
      </c>
      <c r="B2342">
        <v>1</v>
      </c>
      <c r="C2342" t="s">
        <v>325</v>
      </c>
      <c r="D2342" t="s">
        <v>839</v>
      </c>
      <c r="E2342" t="s">
        <v>839</v>
      </c>
    </row>
    <row r="2343" spans="1:5" x14ac:dyDescent="0.3">
      <c r="A2343" s="6" t="s">
        <v>5244</v>
      </c>
      <c r="B2343">
        <v>1</v>
      </c>
      <c r="C2343" t="s">
        <v>325</v>
      </c>
      <c r="D2343" t="s">
        <v>840</v>
      </c>
      <c r="E2343" t="s">
        <v>840</v>
      </c>
    </row>
    <row r="2344" spans="1:5" x14ac:dyDescent="0.3">
      <c r="A2344" s="6" t="s">
        <v>5245</v>
      </c>
      <c r="B2344">
        <v>1</v>
      </c>
      <c r="C2344" t="s">
        <v>325</v>
      </c>
      <c r="D2344" t="s">
        <v>841</v>
      </c>
      <c r="E2344" t="s">
        <v>841</v>
      </c>
    </row>
    <row r="2345" spans="1:5" x14ac:dyDescent="0.3">
      <c r="A2345" s="6" t="s">
        <v>5246</v>
      </c>
      <c r="B2345">
        <v>1</v>
      </c>
      <c r="C2345" t="s">
        <v>325</v>
      </c>
      <c r="D2345" t="s">
        <v>841</v>
      </c>
      <c r="E2345" t="s">
        <v>841</v>
      </c>
    </row>
    <row r="2346" spans="1:5" x14ac:dyDescent="0.3">
      <c r="A2346" s="6" t="s">
        <v>5247</v>
      </c>
      <c r="B2346">
        <v>1</v>
      </c>
      <c r="C2346" t="s">
        <v>325</v>
      </c>
      <c r="D2346" t="s">
        <v>841</v>
      </c>
      <c r="E2346" t="s">
        <v>841</v>
      </c>
    </row>
    <row r="2347" spans="1:5" x14ac:dyDescent="0.3">
      <c r="A2347" s="6" t="s">
        <v>5248</v>
      </c>
      <c r="B2347">
        <v>1</v>
      </c>
      <c r="C2347" t="s">
        <v>325</v>
      </c>
      <c r="D2347" t="s">
        <v>841</v>
      </c>
      <c r="E2347" t="s">
        <v>841</v>
      </c>
    </row>
    <row r="2348" spans="1:5" x14ac:dyDescent="0.3">
      <c r="A2348" s="6" t="s">
        <v>5249</v>
      </c>
      <c r="B2348">
        <v>1</v>
      </c>
      <c r="C2348" t="s">
        <v>325</v>
      </c>
      <c r="D2348" t="s">
        <v>842</v>
      </c>
      <c r="E2348" t="s">
        <v>842</v>
      </c>
    </row>
    <row r="2349" spans="1:5" x14ac:dyDescent="0.3">
      <c r="A2349" s="6" t="s">
        <v>5250</v>
      </c>
      <c r="B2349">
        <v>1</v>
      </c>
      <c r="C2349" t="s">
        <v>325</v>
      </c>
      <c r="D2349" t="s">
        <v>843</v>
      </c>
      <c r="E2349" t="s">
        <v>843</v>
      </c>
    </row>
    <row r="2350" spans="1:5" x14ac:dyDescent="0.3">
      <c r="A2350" s="6" t="s">
        <v>5251</v>
      </c>
      <c r="B2350">
        <v>1</v>
      </c>
      <c r="C2350" t="s">
        <v>325</v>
      </c>
      <c r="D2350" t="s">
        <v>844</v>
      </c>
      <c r="E2350" t="s">
        <v>844</v>
      </c>
    </row>
    <row r="2351" spans="1:5" x14ac:dyDescent="0.3">
      <c r="A2351" s="6" t="s">
        <v>5252</v>
      </c>
      <c r="B2351">
        <v>1</v>
      </c>
      <c r="C2351" t="s">
        <v>325</v>
      </c>
      <c r="D2351" t="s">
        <v>845</v>
      </c>
      <c r="E2351" t="s">
        <v>845</v>
      </c>
    </row>
    <row r="2352" spans="1:5" x14ac:dyDescent="0.3">
      <c r="A2352" s="6" t="s">
        <v>5253</v>
      </c>
      <c r="B2352">
        <v>1</v>
      </c>
      <c r="C2352" t="s">
        <v>325</v>
      </c>
      <c r="D2352" t="s">
        <v>846</v>
      </c>
      <c r="E2352" t="s">
        <v>846</v>
      </c>
    </row>
    <row r="2353" spans="1:5" x14ac:dyDescent="0.3">
      <c r="A2353" s="6" t="s">
        <v>5254</v>
      </c>
      <c r="B2353">
        <v>1</v>
      </c>
      <c r="C2353" t="s">
        <v>325</v>
      </c>
      <c r="D2353" t="s">
        <v>847</v>
      </c>
      <c r="E2353" t="s">
        <v>847</v>
      </c>
    </row>
    <row r="2354" spans="1:5" x14ac:dyDescent="0.3">
      <c r="A2354" s="6" t="s">
        <v>5255</v>
      </c>
      <c r="B2354">
        <v>1</v>
      </c>
      <c r="C2354" t="s">
        <v>325</v>
      </c>
      <c r="D2354" t="s">
        <v>847</v>
      </c>
      <c r="E2354" t="s">
        <v>847</v>
      </c>
    </row>
    <row r="2356" spans="1:5" x14ac:dyDescent="0.3">
      <c r="A2356" s="6" t="s">
        <v>5256</v>
      </c>
    </row>
    <row r="2357" spans="1:5" x14ac:dyDescent="0.3">
      <c r="A2357" s="6" t="s">
        <v>5257</v>
      </c>
      <c r="B2357" t="s">
        <v>9854</v>
      </c>
      <c r="C2357" t="s">
        <v>848</v>
      </c>
      <c r="D2357" t="s">
        <v>849</v>
      </c>
      <c r="E2357" t="s">
        <v>849</v>
      </c>
    </row>
    <row r="2358" spans="1:5" x14ac:dyDescent="0.3">
      <c r="A2358" s="6" t="s">
        <v>5258</v>
      </c>
      <c r="B2358" t="s">
        <v>9855</v>
      </c>
      <c r="C2358" t="s">
        <v>850</v>
      </c>
    </row>
    <row r="2359" spans="1:5" x14ac:dyDescent="0.3">
      <c r="A2359" s="6" t="s">
        <v>5259</v>
      </c>
      <c r="B2359" t="s">
        <v>5482</v>
      </c>
      <c r="C2359" t="s">
        <v>851</v>
      </c>
    </row>
    <row r="2360" spans="1:5" x14ac:dyDescent="0.3">
      <c r="A2360" s="6" t="s">
        <v>5260</v>
      </c>
      <c r="B2360" t="s">
        <v>9856</v>
      </c>
      <c r="C2360" t="s">
        <v>852</v>
      </c>
      <c r="D2360">
        <v>7</v>
      </c>
      <c r="E2360">
        <v>7</v>
      </c>
    </row>
    <row r="2362" spans="1:5" x14ac:dyDescent="0.3">
      <c r="A2362" s="6" t="s">
        <v>1472</v>
      </c>
    </row>
    <row r="2363" spans="1:5" x14ac:dyDescent="0.3">
      <c r="A2363" s="6" t="s">
        <v>5261</v>
      </c>
    </row>
    <row r="2364" spans="1:5" x14ac:dyDescent="0.3">
      <c r="A2364" s="6" t="s">
        <v>5262</v>
      </c>
    </row>
    <row r="2366" spans="1:5" x14ac:dyDescent="0.3">
      <c r="A2366" s="6" t="s">
        <v>5263</v>
      </c>
      <c r="B2366" t="s">
        <v>9857</v>
      </c>
      <c r="C2366" t="s">
        <v>853</v>
      </c>
      <c r="D2366" t="s">
        <v>854</v>
      </c>
      <c r="E2366" t="s">
        <v>854</v>
      </c>
    </row>
    <row r="2367" spans="1:5" x14ac:dyDescent="0.3">
      <c r="A2367" s="6" t="s">
        <v>5258</v>
      </c>
      <c r="B2367" t="s">
        <v>9855</v>
      </c>
      <c r="C2367" t="s">
        <v>850</v>
      </c>
    </row>
    <row r="2368" spans="1:5" x14ac:dyDescent="0.3">
      <c r="A2368" s="6" t="s">
        <v>5264</v>
      </c>
      <c r="B2368" t="s">
        <v>9858</v>
      </c>
      <c r="C2368" t="e">
        <f>+G+vAF+q</f>
        <v>#NAME?</v>
      </c>
    </row>
    <row r="2369" spans="1:5" x14ac:dyDescent="0.3">
      <c r="A2369" s="6" t="s">
        <v>5265</v>
      </c>
      <c r="B2369" t="s">
        <v>9859</v>
      </c>
      <c r="C2369" t="s">
        <v>855</v>
      </c>
      <c r="D2369">
        <v>3</v>
      </c>
      <c r="E2369">
        <v>3</v>
      </c>
    </row>
    <row r="2371" spans="1:5" x14ac:dyDescent="0.3">
      <c r="A2371" s="6" t="s">
        <v>1472</v>
      </c>
    </row>
    <row r="2372" spans="1:5" x14ac:dyDescent="0.3">
      <c r="A2372" s="6" t="s">
        <v>5266</v>
      </c>
    </row>
    <row r="2373" spans="1:5" x14ac:dyDescent="0.3">
      <c r="A2373" s="6" t="s">
        <v>5267</v>
      </c>
    </row>
    <row r="2375" spans="1:5" x14ac:dyDescent="0.3">
      <c r="A2375" s="6" t="s">
        <v>5268</v>
      </c>
      <c r="B2375" t="s">
        <v>9860</v>
      </c>
      <c r="C2375" t="s">
        <v>856</v>
      </c>
      <c r="D2375" t="s">
        <v>857</v>
      </c>
      <c r="E2375" t="s">
        <v>857</v>
      </c>
    </row>
    <row r="2376" spans="1:5" x14ac:dyDescent="0.3">
      <c r="A2376" s="6" t="s">
        <v>5258</v>
      </c>
      <c r="B2376" t="s">
        <v>9855</v>
      </c>
      <c r="C2376" t="s">
        <v>850</v>
      </c>
    </row>
    <row r="2377" spans="1:5" x14ac:dyDescent="0.3">
      <c r="A2377" s="6" t="s">
        <v>5269</v>
      </c>
      <c r="B2377" t="s">
        <v>5482</v>
      </c>
      <c r="C2377" t="s">
        <v>858</v>
      </c>
    </row>
    <row r="2378" spans="1:5" x14ac:dyDescent="0.3">
      <c r="A2378" s="6" t="s">
        <v>5270</v>
      </c>
      <c r="B2378" t="s">
        <v>9861</v>
      </c>
      <c r="C2378" t="s">
        <v>859</v>
      </c>
      <c r="D2378">
        <v>8</v>
      </c>
      <c r="E2378">
        <v>8</v>
      </c>
    </row>
    <row r="2380" spans="1:5" x14ac:dyDescent="0.3">
      <c r="A2380" s="6" t="s">
        <v>1472</v>
      </c>
    </row>
    <row r="2381" spans="1:5" x14ac:dyDescent="0.3">
      <c r="A2381" s="6" t="s">
        <v>5271</v>
      </c>
    </row>
    <row r="2382" spans="1:5" x14ac:dyDescent="0.3">
      <c r="A2382" s="6" t="s">
        <v>5272</v>
      </c>
    </row>
    <row r="2384" spans="1:5" x14ac:dyDescent="0.3">
      <c r="A2384" s="6" t="s">
        <v>5273</v>
      </c>
      <c r="B2384" t="s">
        <v>9862</v>
      </c>
      <c r="C2384" t="s">
        <v>860</v>
      </c>
      <c r="D2384" t="s">
        <v>861</v>
      </c>
      <c r="E2384" t="s">
        <v>861</v>
      </c>
    </row>
    <row r="2385" spans="1:5" x14ac:dyDescent="0.3">
      <c r="A2385" s="6" t="s">
        <v>5258</v>
      </c>
      <c r="B2385" t="s">
        <v>9855</v>
      </c>
      <c r="C2385" t="s">
        <v>850</v>
      </c>
    </row>
    <row r="2386" spans="1:5" x14ac:dyDescent="0.3">
      <c r="A2386" s="6" t="s">
        <v>5274</v>
      </c>
      <c r="B2386" t="s">
        <v>9855</v>
      </c>
      <c r="C2386" t="s">
        <v>851</v>
      </c>
    </row>
    <row r="2387" spans="1:5" x14ac:dyDescent="0.3">
      <c r="A2387" s="6" t="s">
        <v>5275</v>
      </c>
      <c r="B2387" t="s">
        <v>9863</v>
      </c>
      <c r="C2387" t="s">
        <v>862</v>
      </c>
      <c r="D2387">
        <v>9</v>
      </c>
      <c r="E2387">
        <v>9</v>
      </c>
    </row>
    <row r="2389" spans="1:5" x14ac:dyDescent="0.3">
      <c r="A2389" s="6" t="s">
        <v>1472</v>
      </c>
    </row>
    <row r="2390" spans="1:5" x14ac:dyDescent="0.3">
      <c r="A2390" s="6" t="s">
        <v>5276</v>
      </c>
    </row>
    <row r="2391" spans="1:5" x14ac:dyDescent="0.3">
      <c r="A2391" s="6" t="s">
        <v>5277</v>
      </c>
    </row>
    <row r="2393" spans="1:5" x14ac:dyDescent="0.3">
      <c r="A2393" s="6" t="s">
        <v>5278</v>
      </c>
      <c r="B2393" t="s">
        <v>9854</v>
      </c>
      <c r="C2393" t="s">
        <v>848</v>
      </c>
      <c r="D2393" t="s">
        <v>863</v>
      </c>
      <c r="E2393" t="s">
        <v>863</v>
      </c>
    </row>
    <row r="2394" spans="1:5" x14ac:dyDescent="0.3">
      <c r="A2394" s="6" t="s">
        <v>5258</v>
      </c>
      <c r="B2394" t="s">
        <v>9855</v>
      </c>
      <c r="C2394" t="s">
        <v>850</v>
      </c>
    </row>
    <row r="2395" spans="1:5" x14ac:dyDescent="0.3">
      <c r="A2395" s="6" t="s">
        <v>5279</v>
      </c>
      <c r="B2395" t="s">
        <v>5482</v>
      </c>
      <c r="C2395" t="s">
        <v>864</v>
      </c>
    </row>
    <row r="2396" spans="1:5" x14ac:dyDescent="0.3">
      <c r="A2396" s="6" t="s">
        <v>5280</v>
      </c>
      <c r="B2396" t="s">
        <v>9864</v>
      </c>
      <c r="C2396" t="s">
        <v>865</v>
      </c>
      <c r="D2396">
        <v>7</v>
      </c>
      <c r="E2396">
        <v>7</v>
      </c>
    </row>
    <row r="2398" spans="1:5" x14ac:dyDescent="0.3">
      <c r="A2398" s="6" t="s">
        <v>1472</v>
      </c>
    </row>
    <row r="2399" spans="1:5" x14ac:dyDescent="0.3">
      <c r="A2399" s="6" t="s">
        <v>5281</v>
      </c>
    </row>
    <row r="2400" spans="1:5" x14ac:dyDescent="0.3">
      <c r="A2400" s="6" t="s">
        <v>5282</v>
      </c>
    </row>
    <row r="2402" spans="1:5" x14ac:dyDescent="0.3">
      <c r="A2402" s="6" t="s">
        <v>5283</v>
      </c>
      <c r="B2402" t="s">
        <v>9865</v>
      </c>
      <c r="C2402" t="s">
        <v>860</v>
      </c>
      <c r="D2402" t="s">
        <v>866</v>
      </c>
      <c r="E2402" t="s">
        <v>866</v>
      </c>
    </row>
    <row r="2403" spans="1:5" x14ac:dyDescent="0.3">
      <c r="A2403" s="6" t="s">
        <v>5258</v>
      </c>
      <c r="B2403" t="s">
        <v>9855</v>
      </c>
      <c r="C2403" t="s">
        <v>850</v>
      </c>
    </row>
    <row r="2404" spans="1:5" x14ac:dyDescent="0.3">
      <c r="A2404" s="6" t="s">
        <v>5284</v>
      </c>
      <c r="B2404" t="s">
        <v>9855</v>
      </c>
      <c r="C2404" t="e">
        <f>+GevAFtq</f>
        <v>#NAME?</v>
      </c>
    </row>
    <row r="2405" spans="1:5" x14ac:dyDescent="0.3">
      <c r="A2405" s="6" t="s">
        <v>5285</v>
      </c>
      <c r="B2405" t="s">
        <v>9863</v>
      </c>
      <c r="C2405" t="s">
        <v>867</v>
      </c>
      <c r="D2405">
        <v>9</v>
      </c>
      <c r="E2405">
        <v>9</v>
      </c>
    </row>
    <row r="2407" spans="1:5" x14ac:dyDescent="0.3">
      <c r="A2407" s="6" t="s">
        <v>1472</v>
      </c>
    </row>
    <row r="2408" spans="1:5" x14ac:dyDescent="0.3">
      <c r="A2408" s="6" t="s">
        <v>5286</v>
      </c>
    </row>
    <row r="2409" spans="1:5" x14ac:dyDescent="0.3">
      <c r="A2409" s="6" t="s">
        <v>5287</v>
      </c>
    </row>
    <row r="2411" spans="1:5" x14ac:dyDescent="0.3">
      <c r="A2411" s="6" t="s">
        <v>5288</v>
      </c>
      <c r="B2411" t="s">
        <v>9860</v>
      </c>
      <c r="C2411" t="s">
        <v>868</v>
      </c>
      <c r="D2411" t="s">
        <v>869</v>
      </c>
      <c r="E2411" t="s">
        <v>869</v>
      </c>
    </row>
    <row r="2412" spans="1:5" x14ac:dyDescent="0.3">
      <c r="A2412" s="6" t="s">
        <v>5258</v>
      </c>
      <c r="B2412" t="s">
        <v>9855</v>
      </c>
      <c r="C2412" t="s">
        <v>850</v>
      </c>
    </row>
    <row r="2413" spans="1:5" x14ac:dyDescent="0.3">
      <c r="A2413" s="6" t="s">
        <v>5289</v>
      </c>
      <c r="B2413" t="s">
        <v>9855</v>
      </c>
      <c r="C2413" t="s">
        <v>850</v>
      </c>
    </row>
    <row r="2414" spans="1:5" x14ac:dyDescent="0.3">
      <c r="A2414" s="6" t="s">
        <v>5290</v>
      </c>
      <c r="B2414" t="s">
        <v>9863</v>
      </c>
      <c r="C2414" t="s">
        <v>870</v>
      </c>
      <c r="D2414">
        <v>4</v>
      </c>
      <c r="E2414">
        <v>4</v>
      </c>
    </row>
    <row r="2416" spans="1:5" x14ac:dyDescent="0.3">
      <c r="A2416" s="6" t="s">
        <v>1472</v>
      </c>
    </row>
    <row r="2417" spans="1:5" x14ac:dyDescent="0.3">
      <c r="A2417" s="6" t="s">
        <v>5291</v>
      </c>
    </row>
    <row r="2418" spans="1:5" x14ac:dyDescent="0.3">
      <c r="A2418" s="6" t="s">
        <v>5292</v>
      </c>
    </row>
    <row r="2420" spans="1:5" x14ac:dyDescent="0.3">
      <c r="A2420" s="6" t="s">
        <v>5293</v>
      </c>
      <c r="B2420" t="s">
        <v>9866</v>
      </c>
      <c r="C2420" t="s">
        <v>871</v>
      </c>
      <c r="D2420" t="s">
        <v>872</v>
      </c>
      <c r="E2420" t="s">
        <v>872</v>
      </c>
    </row>
    <row r="2421" spans="1:5" x14ac:dyDescent="0.3">
      <c r="A2421" s="6" t="s">
        <v>5258</v>
      </c>
      <c r="B2421" t="s">
        <v>9855</v>
      </c>
      <c r="C2421" t="s">
        <v>850</v>
      </c>
    </row>
    <row r="2422" spans="1:5" x14ac:dyDescent="0.3">
      <c r="A2422" s="6" t="s">
        <v>5294</v>
      </c>
      <c r="B2422" t="s">
        <v>9867</v>
      </c>
      <c r="C2422" t="s">
        <v>864</v>
      </c>
    </row>
    <row r="2423" spans="1:5" x14ac:dyDescent="0.3">
      <c r="A2423" s="6" t="s">
        <v>5296</v>
      </c>
      <c r="B2423" t="s">
        <v>9868</v>
      </c>
      <c r="C2423" t="s">
        <v>873</v>
      </c>
      <c r="D2423">
        <v>0</v>
      </c>
      <c r="E2423">
        <v>0</v>
      </c>
    </row>
    <row r="2425" spans="1:5" x14ac:dyDescent="0.3">
      <c r="A2425" s="6" t="s">
        <v>1472</v>
      </c>
    </row>
    <row r="2426" spans="1:5" x14ac:dyDescent="0.3">
      <c r="A2426" s="6" t="s">
        <v>5297</v>
      </c>
    </row>
    <row r="2427" spans="1:5" x14ac:dyDescent="0.3">
      <c r="A2427" s="6" t="s">
        <v>5298</v>
      </c>
    </row>
    <row r="2429" spans="1:5" x14ac:dyDescent="0.3">
      <c r="A2429" s="6" t="s">
        <v>5299</v>
      </c>
      <c r="B2429" t="s">
        <v>5746</v>
      </c>
      <c r="C2429" t="s">
        <v>874</v>
      </c>
      <c r="D2429" s="1">
        <v>1.2000000000000001E-39</v>
      </c>
      <c r="E2429" t="s">
        <v>21</v>
      </c>
    </row>
    <row r="2430" spans="1:5" x14ac:dyDescent="0.3">
      <c r="A2430" s="6" t="s">
        <v>5258</v>
      </c>
      <c r="B2430" t="s">
        <v>9855</v>
      </c>
      <c r="C2430" t="s">
        <v>850</v>
      </c>
    </row>
    <row r="2431" spans="1:5" x14ac:dyDescent="0.3">
      <c r="A2431" s="6" t="s">
        <v>5300</v>
      </c>
      <c r="B2431" t="s">
        <v>9855</v>
      </c>
      <c r="C2431" t="s">
        <v>850</v>
      </c>
    </row>
    <row r="2432" spans="1:5" x14ac:dyDescent="0.3">
      <c r="A2432" s="6" t="s">
        <v>5301</v>
      </c>
      <c r="B2432" t="s">
        <v>9863</v>
      </c>
      <c r="C2432" t="s">
        <v>875</v>
      </c>
      <c r="D2432">
        <v>5</v>
      </c>
      <c r="E2432">
        <v>5</v>
      </c>
    </row>
    <row r="2434" spans="1:5" x14ac:dyDescent="0.3">
      <c r="A2434" s="6" t="s">
        <v>1472</v>
      </c>
    </row>
    <row r="2435" spans="1:5" x14ac:dyDescent="0.3">
      <c r="A2435" s="6" t="s">
        <v>5276</v>
      </c>
    </row>
    <row r="2436" spans="1:5" x14ac:dyDescent="0.3">
      <c r="A2436" s="6" t="s">
        <v>5302</v>
      </c>
    </row>
    <row r="2438" spans="1:5" x14ac:dyDescent="0.3">
      <c r="A2438" s="6" t="s">
        <v>5303</v>
      </c>
      <c r="B2438" t="s">
        <v>9854</v>
      </c>
      <c r="C2438" t="s">
        <v>876</v>
      </c>
      <c r="D2438" t="s">
        <v>877</v>
      </c>
      <c r="E2438" t="s">
        <v>877</v>
      </c>
    </row>
    <row r="2439" spans="1:5" x14ac:dyDescent="0.3">
      <c r="A2439" s="6" t="s">
        <v>5258</v>
      </c>
      <c r="B2439" t="s">
        <v>9855</v>
      </c>
      <c r="C2439" t="s">
        <v>850</v>
      </c>
    </row>
    <row r="2440" spans="1:5" x14ac:dyDescent="0.3">
      <c r="A2440" s="6" t="s">
        <v>5304</v>
      </c>
      <c r="B2440" t="s">
        <v>5482</v>
      </c>
      <c r="C2440" t="s">
        <v>878</v>
      </c>
    </row>
    <row r="2441" spans="1:5" x14ac:dyDescent="0.3">
      <c r="A2441" s="6" t="s">
        <v>5305</v>
      </c>
      <c r="B2441" t="s">
        <v>9856</v>
      </c>
      <c r="C2441" t="s">
        <v>879</v>
      </c>
      <c r="D2441">
        <v>8</v>
      </c>
      <c r="E2441">
        <v>8</v>
      </c>
    </row>
    <row r="2443" spans="1:5" x14ac:dyDescent="0.3">
      <c r="A2443" s="6" t="s">
        <v>1472</v>
      </c>
    </row>
    <row r="2444" spans="1:5" x14ac:dyDescent="0.3">
      <c r="A2444" s="6" t="s">
        <v>5306</v>
      </c>
    </row>
    <row r="2445" spans="1:5" x14ac:dyDescent="0.3">
      <c r="A2445" s="6" t="s">
        <v>5307</v>
      </c>
    </row>
    <row r="2447" spans="1:5" x14ac:dyDescent="0.3">
      <c r="A2447" s="6" t="s">
        <v>5308</v>
      </c>
      <c r="B2447" t="s">
        <v>9869</v>
      </c>
      <c r="C2447" t="s">
        <v>876</v>
      </c>
      <c r="D2447" t="s">
        <v>880</v>
      </c>
      <c r="E2447" t="s">
        <v>880</v>
      </c>
    </row>
    <row r="2448" spans="1:5" x14ac:dyDescent="0.3">
      <c r="A2448" s="6" t="s">
        <v>5258</v>
      </c>
      <c r="B2448" t="s">
        <v>9855</v>
      </c>
      <c r="C2448" t="s">
        <v>850</v>
      </c>
    </row>
    <row r="2449" spans="1:5" x14ac:dyDescent="0.3">
      <c r="A2449" s="6" t="s">
        <v>5309</v>
      </c>
      <c r="B2449" t="s">
        <v>5482</v>
      </c>
      <c r="C2449" t="s">
        <v>881</v>
      </c>
    </row>
    <row r="2450" spans="1:5" x14ac:dyDescent="0.3">
      <c r="A2450" s="6" t="s">
        <v>5310</v>
      </c>
      <c r="B2450" t="s">
        <v>9870</v>
      </c>
      <c r="C2450" t="s">
        <v>882</v>
      </c>
      <c r="D2450">
        <v>8</v>
      </c>
      <c r="E2450">
        <v>8</v>
      </c>
    </row>
    <row r="2452" spans="1:5" x14ac:dyDescent="0.3">
      <c r="A2452" s="6" t="s">
        <v>1472</v>
      </c>
    </row>
    <row r="2453" spans="1:5" x14ac:dyDescent="0.3">
      <c r="A2453" s="6" t="s">
        <v>5311</v>
      </c>
    </row>
    <row r="2454" spans="1:5" x14ac:dyDescent="0.3">
      <c r="A2454" s="6" t="s">
        <v>5312</v>
      </c>
    </row>
    <row r="2456" spans="1:5" x14ac:dyDescent="0.3">
      <c r="A2456" s="6" t="s">
        <v>5313</v>
      </c>
      <c r="B2456" t="s">
        <v>9871</v>
      </c>
      <c r="C2456" t="s">
        <v>883</v>
      </c>
      <c r="D2456" t="s">
        <v>880</v>
      </c>
      <c r="E2456" t="s">
        <v>880</v>
      </c>
    </row>
    <row r="2457" spans="1:5" x14ac:dyDescent="0.3">
      <c r="A2457" s="6" t="s">
        <v>5258</v>
      </c>
      <c r="B2457" t="s">
        <v>9855</v>
      </c>
      <c r="C2457" t="s">
        <v>850</v>
      </c>
    </row>
    <row r="2458" spans="1:5" x14ac:dyDescent="0.3">
      <c r="A2458" s="6" t="s">
        <v>5309</v>
      </c>
      <c r="B2458" t="s">
        <v>5482</v>
      </c>
      <c r="C2458" t="s">
        <v>881</v>
      </c>
    </row>
    <row r="2459" spans="1:5" x14ac:dyDescent="0.3">
      <c r="A2459" s="6" t="s">
        <v>5314</v>
      </c>
      <c r="B2459" t="s">
        <v>9870</v>
      </c>
      <c r="C2459" t="s">
        <v>884</v>
      </c>
      <c r="D2459">
        <v>1</v>
      </c>
      <c r="E2459">
        <v>1</v>
      </c>
    </row>
    <row r="2461" spans="1:5" x14ac:dyDescent="0.3">
      <c r="A2461" s="6" t="s">
        <v>1472</v>
      </c>
    </row>
    <row r="2462" spans="1:5" x14ac:dyDescent="0.3">
      <c r="A2462" s="6" t="s">
        <v>5311</v>
      </c>
    </row>
    <row r="2463" spans="1:5" x14ac:dyDescent="0.3">
      <c r="A2463" s="6" t="s">
        <v>5315</v>
      </c>
    </row>
    <row r="2465" spans="1:5" x14ac:dyDescent="0.3">
      <c r="A2465" s="6" t="s">
        <v>5316</v>
      </c>
      <c r="B2465" t="s">
        <v>9865</v>
      </c>
      <c r="C2465" t="s">
        <v>885</v>
      </c>
      <c r="D2465" t="s">
        <v>886</v>
      </c>
      <c r="E2465" t="s">
        <v>886</v>
      </c>
    </row>
    <row r="2466" spans="1:5" x14ac:dyDescent="0.3">
      <c r="A2466" s="6" t="s">
        <v>5258</v>
      </c>
      <c r="B2466" t="s">
        <v>9855</v>
      </c>
      <c r="C2466" t="s">
        <v>850</v>
      </c>
    </row>
    <row r="2467" spans="1:5" x14ac:dyDescent="0.3">
      <c r="A2467" s="6" t="s">
        <v>5317</v>
      </c>
      <c r="B2467" t="s">
        <v>9867</v>
      </c>
      <c r="C2467" t="s">
        <v>858</v>
      </c>
    </row>
    <row r="2468" spans="1:5" x14ac:dyDescent="0.3">
      <c r="A2468" s="6" t="s">
        <v>5318</v>
      </c>
      <c r="B2468" t="s">
        <v>9872</v>
      </c>
      <c r="C2468" t="s">
        <v>887</v>
      </c>
      <c r="D2468">
        <v>6</v>
      </c>
      <c r="E2468">
        <v>6</v>
      </c>
    </row>
    <row r="2470" spans="1:5" x14ac:dyDescent="0.3">
      <c r="A2470" s="6" t="s">
        <v>1472</v>
      </c>
    </row>
    <row r="2471" spans="1:5" x14ac:dyDescent="0.3">
      <c r="A2471" s="6" t="s">
        <v>5319</v>
      </c>
    </row>
    <row r="2472" spans="1:5" x14ac:dyDescent="0.3">
      <c r="A2472" s="6" t="s">
        <v>5320</v>
      </c>
    </row>
    <row r="2474" spans="1:5" x14ac:dyDescent="0.3">
      <c r="A2474" s="6" t="s">
        <v>5321</v>
      </c>
      <c r="B2474" t="s">
        <v>5746</v>
      </c>
      <c r="C2474" t="s">
        <v>888</v>
      </c>
      <c r="D2474" s="1">
        <v>1.7E-39</v>
      </c>
      <c r="E2474" t="s">
        <v>22</v>
      </c>
    </row>
    <row r="2475" spans="1:5" x14ac:dyDescent="0.3">
      <c r="A2475" s="6" t="s">
        <v>5258</v>
      </c>
      <c r="B2475" t="s">
        <v>9855</v>
      </c>
      <c r="C2475" t="s">
        <v>850</v>
      </c>
    </row>
    <row r="2476" spans="1:5" x14ac:dyDescent="0.3">
      <c r="A2476" s="6" t="s">
        <v>5322</v>
      </c>
      <c r="B2476" t="s">
        <v>5482</v>
      </c>
      <c r="C2476" t="s">
        <v>850</v>
      </c>
    </row>
    <row r="2477" spans="1:5" x14ac:dyDescent="0.3">
      <c r="A2477" s="6" t="s">
        <v>5323</v>
      </c>
      <c r="B2477" t="s">
        <v>9864</v>
      </c>
      <c r="C2477" t="s">
        <v>889</v>
      </c>
      <c r="D2477">
        <v>0</v>
      </c>
      <c r="E2477">
        <v>0</v>
      </c>
    </row>
    <row r="2479" spans="1:5" x14ac:dyDescent="0.3">
      <c r="A2479" s="6" t="s">
        <v>1472</v>
      </c>
    </row>
    <row r="2480" spans="1:5" x14ac:dyDescent="0.3">
      <c r="A2480" s="6" t="s">
        <v>5324</v>
      </c>
    </row>
    <row r="2481" spans="1:5" x14ac:dyDescent="0.3">
      <c r="A2481" s="6" t="s">
        <v>5325</v>
      </c>
    </row>
    <row r="2483" spans="1:5" x14ac:dyDescent="0.3">
      <c r="A2483" s="6" t="s">
        <v>5326</v>
      </c>
      <c r="B2483" t="s">
        <v>9860</v>
      </c>
      <c r="C2483" t="s">
        <v>890</v>
      </c>
      <c r="D2483" t="s">
        <v>891</v>
      </c>
      <c r="E2483" t="s">
        <v>891</v>
      </c>
    </row>
    <row r="2484" spans="1:5" x14ac:dyDescent="0.3">
      <c r="A2484" s="6" t="s">
        <v>5258</v>
      </c>
      <c r="B2484" t="s">
        <v>9855</v>
      </c>
      <c r="C2484" t="s">
        <v>850</v>
      </c>
    </row>
    <row r="2485" spans="1:5" x14ac:dyDescent="0.3">
      <c r="A2485" s="6" t="s">
        <v>5327</v>
      </c>
      <c r="B2485" t="s">
        <v>9867</v>
      </c>
      <c r="C2485" t="s">
        <v>850</v>
      </c>
    </row>
    <row r="2486" spans="1:5" x14ac:dyDescent="0.3">
      <c r="A2486" s="6" t="s">
        <v>5328</v>
      </c>
      <c r="B2486" t="s">
        <v>9868</v>
      </c>
      <c r="C2486" t="s">
        <v>870</v>
      </c>
      <c r="D2486">
        <v>9</v>
      </c>
      <c r="E2486">
        <v>9</v>
      </c>
    </row>
    <row r="2488" spans="1:5" x14ac:dyDescent="0.3">
      <c r="A2488" s="6" t="s">
        <v>1472</v>
      </c>
    </row>
    <row r="2489" spans="1:5" x14ac:dyDescent="0.3">
      <c r="A2489" s="6" t="s">
        <v>5297</v>
      </c>
    </row>
    <row r="2490" spans="1:5" x14ac:dyDescent="0.3">
      <c r="A2490" s="6" t="s">
        <v>5329</v>
      </c>
    </row>
    <row r="2492" spans="1:5" x14ac:dyDescent="0.3">
      <c r="A2492" s="6" t="s">
        <v>5330</v>
      </c>
      <c r="B2492" t="s">
        <v>9865</v>
      </c>
      <c r="C2492" t="s">
        <v>892</v>
      </c>
      <c r="D2492" t="s">
        <v>893</v>
      </c>
      <c r="E2492" t="s">
        <v>893</v>
      </c>
    </row>
    <row r="2493" spans="1:5" x14ac:dyDescent="0.3">
      <c r="A2493" s="6" t="s">
        <v>5258</v>
      </c>
      <c r="B2493" t="s">
        <v>9855</v>
      </c>
      <c r="C2493" t="s">
        <v>850</v>
      </c>
    </row>
    <row r="2494" spans="1:5" x14ac:dyDescent="0.3">
      <c r="A2494" s="6" t="s">
        <v>5331</v>
      </c>
      <c r="B2494" t="s">
        <v>5482</v>
      </c>
      <c r="C2494" t="s">
        <v>894</v>
      </c>
    </row>
    <row r="2495" spans="1:5" x14ac:dyDescent="0.3">
      <c r="A2495" s="6" t="s">
        <v>5332</v>
      </c>
      <c r="B2495" t="s">
        <v>9870</v>
      </c>
      <c r="C2495" t="s">
        <v>895</v>
      </c>
      <c r="D2495">
        <v>2</v>
      </c>
      <c r="E2495">
        <v>2</v>
      </c>
    </row>
    <row r="2497" spans="1:5" x14ac:dyDescent="0.3">
      <c r="A2497" s="6" t="s">
        <v>1472</v>
      </c>
    </row>
    <row r="2498" spans="1:5" x14ac:dyDescent="0.3">
      <c r="A2498" s="6" t="s">
        <v>5276</v>
      </c>
    </row>
    <row r="2499" spans="1:5" x14ac:dyDescent="0.3">
      <c r="A2499" s="6" t="s">
        <v>5333</v>
      </c>
    </row>
    <row r="2501" spans="1:5" x14ac:dyDescent="0.3">
      <c r="A2501" s="6" t="s">
        <v>5334</v>
      </c>
      <c r="B2501" t="s">
        <v>9869</v>
      </c>
      <c r="C2501" t="s">
        <v>896</v>
      </c>
      <c r="D2501" t="s">
        <v>897</v>
      </c>
      <c r="E2501" t="s">
        <v>897</v>
      </c>
    </row>
    <row r="2502" spans="1:5" x14ac:dyDescent="0.3">
      <c r="A2502" s="6" t="s">
        <v>5258</v>
      </c>
      <c r="B2502" t="s">
        <v>9855</v>
      </c>
      <c r="C2502" t="s">
        <v>850</v>
      </c>
    </row>
    <row r="2503" spans="1:5" x14ac:dyDescent="0.3">
      <c r="A2503" s="6" t="s">
        <v>5335</v>
      </c>
      <c r="B2503" t="s">
        <v>5482</v>
      </c>
      <c r="C2503" t="e">
        <f>+G++AF+q</f>
        <v>#NAME?</v>
      </c>
    </row>
    <row r="2504" spans="1:5" x14ac:dyDescent="0.3">
      <c r="A2504" s="6" t="s">
        <v>5336</v>
      </c>
      <c r="B2504" t="s">
        <v>9873</v>
      </c>
      <c r="C2504" t="s">
        <v>898</v>
      </c>
      <c r="D2504">
        <v>7</v>
      </c>
      <c r="E2504">
        <v>7</v>
      </c>
    </row>
    <row r="2506" spans="1:5" x14ac:dyDescent="0.3">
      <c r="A2506" s="6" t="s">
        <v>1472</v>
      </c>
    </row>
    <row r="2507" spans="1:5" x14ac:dyDescent="0.3">
      <c r="A2507" s="6" t="s">
        <v>5337</v>
      </c>
    </row>
    <row r="2508" spans="1:5" x14ac:dyDescent="0.3">
      <c r="A2508" s="6" t="s">
        <v>5338</v>
      </c>
    </row>
    <row r="2510" spans="1:5" x14ac:dyDescent="0.3">
      <c r="A2510" s="6" t="s">
        <v>5339</v>
      </c>
      <c r="B2510" t="s">
        <v>5746</v>
      </c>
      <c r="C2510" t="s">
        <v>899</v>
      </c>
      <c r="D2510" s="1">
        <v>7.4999999999999997E-39</v>
      </c>
      <c r="E2510" t="s">
        <v>23</v>
      </c>
    </row>
    <row r="2511" spans="1:5" x14ac:dyDescent="0.3">
      <c r="A2511" s="6" t="s">
        <v>5258</v>
      </c>
      <c r="B2511" t="s">
        <v>9855</v>
      </c>
      <c r="C2511" t="s">
        <v>850</v>
      </c>
    </row>
    <row r="2512" spans="1:5" x14ac:dyDescent="0.3">
      <c r="A2512" s="6" t="s">
        <v>5340</v>
      </c>
      <c r="B2512" t="s">
        <v>5482</v>
      </c>
      <c r="C2512" t="s">
        <v>850</v>
      </c>
    </row>
    <row r="2513" spans="1:5" x14ac:dyDescent="0.3">
      <c r="A2513" s="6" t="s">
        <v>5341</v>
      </c>
      <c r="B2513" t="s">
        <v>9870</v>
      </c>
      <c r="C2513" t="s">
        <v>870</v>
      </c>
      <c r="D2513">
        <v>9</v>
      </c>
      <c r="E2513">
        <v>9</v>
      </c>
    </row>
    <row r="2515" spans="1:5" x14ac:dyDescent="0.3">
      <c r="A2515" s="6" t="s">
        <v>1472</v>
      </c>
    </row>
    <row r="2516" spans="1:5" x14ac:dyDescent="0.3">
      <c r="A2516" s="6" t="s">
        <v>5342</v>
      </c>
    </row>
    <row r="2517" spans="1:5" x14ac:dyDescent="0.3">
      <c r="A2517" s="6" t="s">
        <v>5343</v>
      </c>
    </row>
    <row r="2519" spans="1:5" x14ac:dyDescent="0.3">
      <c r="A2519" s="6" t="s">
        <v>5344</v>
      </c>
      <c r="B2519" t="s">
        <v>5746</v>
      </c>
      <c r="C2519" t="s">
        <v>900</v>
      </c>
      <c r="D2519" s="1">
        <v>8.8999999999999995E-39</v>
      </c>
      <c r="E2519" t="s">
        <v>24</v>
      </c>
    </row>
    <row r="2520" spans="1:5" x14ac:dyDescent="0.3">
      <c r="A2520" s="6" t="s">
        <v>5258</v>
      </c>
      <c r="B2520" t="s">
        <v>9855</v>
      </c>
      <c r="C2520" t="s">
        <v>850</v>
      </c>
    </row>
    <row r="2521" spans="1:5" x14ac:dyDescent="0.3">
      <c r="A2521" s="6" t="s">
        <v>5345</v>
      </c>
      <c r="B2521" t="s">
        <v>5482</v>
      </c>
      <c r="C2521" t="s">
        <v>894</v>
      </c>
    </row>
    <row r="2522" spans="1:5" x14ac:dyDescent="0.3">
      <c r="A2522" s="6" t="s">
        <v>5346</v>
      </c>
      <c r="B2522" t="s">
        <v>9870</v>
      </c>
      <c r="C2522" t="s">
        <v>895</v>
      </c>
      <c r="D2522">
        <v>5</v>
      </c>
      <c r="E2522">
        <v>5</v>
      </c>
    </row>
    <row r="2524" spans="1:5" x14ac:dyDescent="0.3">
      <c r="A2524" s="6" t="s">
        <v>1472</v>
      </c>
    </row>
    <row r="2525" spans="1:5" x14ac:dyDescent="0.3">
      <c r="A2525" s="6" t="s">
        <v>5347</v>
      </c>
    </row>
    <row r="2526" spans="1:5" x14ac:dyDescent="0.3">
      <c r="A2526" s="6" t="s">
        <v>5348</v>
      </c>
    </row>
    <row r="2528" spans="1:5" x14ac:dyDescent="0.3">
      <c r="A2528" s="6" t="s">
        <v>5349</v>
      </c>
      <c r="B2528" t="s">
        <v>9854</v>
      </c>
      <c r="C2528" t="s">
        <v>883</v>
      </c>
      <c r="D2528" t="s">
        <v>901</v>
      </c>
      <c r="E2528" t="s">
        <v>901</v>
      </c>
    </row>
    <row r="2529" spans="1:5" x14ac:dyDescent="0.3">
      <c r="A2529" s="6" t="s">
        <v>5258</v>
      </c>
      <c r="B2529" t="s">
        <v>9855</v>
      </c>
      <c r="C2529" t="s">
        <v>850</v>
      </c>
    </row>
    <row r="2530" spans="1:5" x14ac:dyDescent="0.3">
      <c r="A2530" s="6" t="s">
        <v>5350</v>
      </c>
      <c r="B2530" t="s">
        <v>9867</v>
      </c>
      <c r="C2530" t="s">
        <v>851</v>
      </c>
    </row>
    <row r="2531" spans="1:5" x14ac:dyDescent="0.3">
      <c r="A2531" s="6" t="s">
        <v>5351</v>
      </c>
      <c r="B2531" t="s">
        <v>9868</v>
      </c>
      <c r="C2531" t="s">
        <v>902</v>
      </c>
      <c r="D2531">
        <v>1</v>
      </c>
      <c r="E2531">
        <v>1</v>
      </c>
    </row>
    <row r="2533" spans="1:5" x14ac:dyDescent="0.3">
      <c r="A2533" s="6" t="s">
        <v>1472</v>
      </c>
    </row>
    <row r="2534" spans="1:5" x14ac:dyDescent="0.3">
      <c r="A2534" s="6" t="s">
        <v>5352</v>
      </c>
    </row>
    <row r="2535" spans="1:5" x14ac:dyDescent="0.3">
      <c r="A2535" s="6" t="s">
        <v>5353</v>
      </c>
    </row>
    <row r="2537" spans="1:5" x14ac:dyDescent="0.3">
      <c r="A2537" s="6" t="s">
        <v>5354</v>
      </c>
      <c r="B2537" t="s">
        <v>9869</v>
      </c>
      <c r="C2537" t="s">
        <v>890</v>
      </c>
      <c r="D2537" t="s">
        <v>903</v>
      </c>
      <c r="E2537" t="s">
        <v>903</v>
      </c>
    </row>
    <row r="2538" spans="1:5" x14ac:dyDescent="0.3">
      <c r="A2538" s="6" t="s">
        <v>5258</v>
      </c>
      <c r="B2538" t="s">
        <v>9855</v>
      </c>
      <c r="C2538" t="s">
        <v>850</v>
      </c>
    </row>
    <row r="2539" spans="1:5" x14ac:dyDescent="0.3">
      <c r="A2539" s="6" t="s">
        <v>5355</v>
      </c>
      <c r="B2539" t="s">
        <v>9855</v>
      </c>
      <c r="C2539" t="s">
        <v>850</v>
      </c>
    </row>
    <row r="2540" spans="1:5" x14ac:dyDescent="0.3">
      <c r="A2540" s="6" t="s">
        <v>5356</v>
      </c>
      <c r="B2540" t="s">
        <v>9863</v>
      </c>
      <c r="C2540" t="s">
        <v>875</v>
      </c>
      <c r="D2540">
        <v>9</v>
      </c>
      <c r="E2540">
        <v>9</v>
      </c>
    </row>
    <row r="2542" spans="1:5" x14ac:dyDescent="0.3">
      <c r="A2542" s="6" t="s">
        <v>1472</v>
      </c>
    </row>
    <row r="2543" spans="1:5" x14ac:dyDescent="0.3">
      <c r="A2543" s="6" t="s">
        <v>5357</v>
      </c>
    </row>
    <row r="2544" spans="1:5" x14ac:dyDescent="0.3">
      <c r="A2544" s="6" t="s">
        <v>5358</v>
      </c>
    </row>
    <row r="2546" spans="1:5" x14ac:dyDescent="0.3">
      <c r="A2546" s="6" t="s">
        <v>5359</v>
      </c>
      <c r="B2546" t="s">
        <v>9874</v>
      </c>
      <c r="C2546" t="s">
        <v>904</v>
      </c>
      <c r="D2546" t="s">
        <v>905</v>
      </c>
      <c r="E2546" t="s">
        <v>905</v>
      </c>
    </row>
    <row r="2547" spans="1:5" x14ac:dyDescent="0.3">
      <c r="A2547" s="6" t="s">
        <v>5258</v>
      </c>
      <c r="B2547" t="s">
        <v>9855</v>
      </c>
      <c r="C2547" t="s">
        <v>850</v>
      </c>
    </row>
    <row r="2548" spans="1:5" x14ac:dyDescent="0.3">
      <c r="A2548" s="6" t="s">
        <v>5360</v>
      </c>
      <c r="B2548" t="s">
        <v>9875</v>
      </c>
      <c r="C2548" t="e">
        <f>+G++AF+q</f>
        <v>#NAME?</v>
      </c>
    </row>
    <row r="2549" spans="1:5" x14ac:dyDescent="0.3">
      <c r="A2549" s="6" t="s">
        <v>5361</v>
      </c>
      <c r="B2549" t="s">
        <v>9876</v>
      </c>
      <c r="C2549" t="s">
        <v>906</v>
      </c>
      <c r="D2549">
        <v>4</v>
      </c>
      <c r="E2549">
        <v>4</v>
      </c>
    </row>
    <row r="2551" spans="1:5" x14ac:dyDescent="0.3">
      <c r="A2551" s="6" t="s">
        <v>1472</v>
      </c>
    </row>
    <row r="2552" spans="1:5" x14ac:dyDescent="0.3">
      <c r="A2552" s="6" t="s">
        <v>5362</v>
      </c>
    </row>
    <row r="2553" spans="1:5" x14ac:dyDescent="0.3">
      <c r="A2553" s="6" t="s">
        <v>5363</v>
      </c>
    </row>
    <row r="2555" spans="1:5" x14ac:dyDescent="0.3">
      <c r="A2555" s="6" t="s">
        <v>5364</v>
      </c>
      <c r="B2555" t="s">
        <v>5746</v>
      </c>
      <c r="C2555" t="s">
        <v>907</v>
      </c>
      <c r="D2555" s="1">
        <v>4.0999999999999998E-38</v>
      </c>
      <c r="E2555" t="s">
        <v>25</v>
      </c>
    </row>
    <row r="2556" spans="1:5" x14ac:dyDescent="0.3">
      <c r="A2556" s="6" t="s">
        <v>5258</v>
      </c>
      <c r="B2556" t="s">
        <v>9855</v>
      </c>
      <c r="C2556" t="s">
        <v>850</v>
      </c>
    </row>
    <row r="2557" spans="1:5" x14ac:dyDescent="0.3">
      <c r="A2557" s="6" t="s">
        <v>5360</v>
      </c>
      <c r="B2557" t="s">
        <v>9875</v>
      </c>
      <c r="C2557" t="e">
        <f>+G++AF+q</f>
        <v>#NAME?</v>
      </c>
    </row>
    <row r="2558" spans="1:5" x14ac:dyDescent="0.3">
      <c r="A2558" s="6" t="s">
        <v>5365</v>
      </c>
      <c r="B2558" t="s">
        <v>9876</v>
      </c>
      <c r="C2558" t="s">
        <v>906</v>
      </c>
      <c r="D2558">
        <v>4</v>
      </c>
      <c r="E2558">
        <v>4</v>
      </c>
    </row>
    <row r="2560" spans="1:5" x14ac:dyDescent="0.3">
      <c r="A2560" s="6" t="s">
        <v>1472</v>
      </c>
    </row>
    <row r="2561" spans="1:5" x14ac:dyDescent="0.3">
      <c r="A2561" s="6" t="s">
        <v>5362</v>
      </c>
    </row>
    <row r="2562" spans="1:5" x14ac:dyDescent="0.3">
      <c r="A2562" s="6" t="s">
        <v>5366</v>
      </c>
    </row>
    <row r="2564" spans="1:5" x14ac:dyDescent="0.3">
      <c r="A2564" s="6" t="s">
        <v>5367</v>
      </c>
      <c r="B2564" t="s">
        <v>9854</v>
      </c>
      <c r="C2564" t="s">
        <v>876</v>
      </c>
      <c r="D2564" t="s">
        <v>905</v>
      </c>
      <c r="E2564" t="s">
        <v>905</v>
      </c>
    </row>
    <row r="2565" spans="1:5" x14ac:dyDescent="0.3">
      <c r="A2565" s="6" t="s">
        <v>5258</v>
      </c>
      <c r="B2565" t="s">
        <v>9855</v>
      </c>
      <c r="C2565" t="s">
        <v>850</v>
      </c>
    </row>
    <row r="2566" spans="1:5" x14ac:dyDescent="0.3">
      <c r="A2566" s="6" t="s">
        <v>5368</v>
      </c>
      <c r="B2566" t="s">
        <v>9867</v>
      </c>
      <c r="C2566" t="e">
        <f>+G+vAFtq</f>
        <v>#NAME?</v>
      </c>
    </row>
    <row r="2567" spans="1:5" x14ac:dyDescent="0.3">
      <c r="A2567" s="6" t="s">
        <v>5369</v>
      </c>
      <c r="B2567" t="s">
        <v>9868</v>
      </c>
      <c r="C2567" t="s">
        <v>908</v>
      </c>
      <c r="D2567">
        <v>8</v>
      </c>
      <c r="E2567">
        <v>8</v>
      </c>
    </row>
    <row r="2569" spans="1:5" x14ac:dyDescent="0.3">
      <c r="A2569" s="6" t="s">
        <v>1472</v>
      </c>
    </row>
    <row r="2570" spans="1:5" x14ac:dyDescent="0.3">
      <c r="A2570" s="6" t="s">
        <v>5370</v>
      </c>
    </row>
    <row r="2571" spans="1:5" x14ac:dyDescent="0.3">
      <c r="A2571" s="6" t="s">
        <v>5371</v>
      </c>
    </row>
    <row r="2573" spans="1:5" x14ac:dyDescent="0.3">
      <c r="A2573" s="6" t="s">
        <v>5372</v>
      </c>
      <c r="B2573" t="s">
        <v>9874</v>
      </c>
      <c r="C2573" t="s">
        <v>904</v>
      </c>
      <c r="D2573" t="s">
        <v>909</v>
      </c>
      <c r="E2573" t="s">
        <v>909</v>
      </c>
    </row>
    <row r="2574" spans="1:5" x14ac:dyDescent="0.3">
      <c r="A2574" s="6" t="s">
        <v>5258</v>
      </c>
      <c r="B2574" t="s">
        <v>9855</v>
      </c>
      <c r="C2574" t="s">
        <v>850</v>
      </c>
    </row>
    <row r="2575" spans="1:5" x14ac:dyDescent="0.3">
      <c r="A2575" s="6" t="s">
        <v>5360</v>
      </c>
      <c r="B2575" t="s">
        <v>5482</v>
      </c>
      <c r="C2575" t="e">
        <f>+G++AF+q</f>
        <v>#NAME?</v>
      </c>
    </row>
    <row r="2576" spans="1:5" x14ac:dyDescent="0.3">
      <c r="A2576" s="6" t="s">
        <v>5373</v>
      </c>
      <c r="B2576" t="s">
        <v>9870</v>
      </c>
      <c r="C2576" t="s">
        <v>906</v>
      </c>
      <c r="D2576">
        <v>4</v>
      </c>
      <c r="E2576">
        <v>4</v>
      </c>
    </row>
    <row r="2578" spans="1:5" x14ac:dyDescent="0.3">
      <c r="A2578" s="6" t="s">
        <v>1472</v>
      </c>
    </row>
    <row r="2579" spans="1:5" x14ac:dyDescent="0.3">
      <c r="A2579" s="6" t="s">
        <v>5374</v>
      </c>
    </row>
    <row r="2580" spans="1:5" x14ac:dyDescent="0.3">
      <c r="A2580" s="6" t="s">
        <v>5375</v>
      </c>
    </row>
    <row r="2582" spans="1:5" x14ac:dyDescent="0.3">
      <c r="A2582" s="6" t="s">
        <v>5376</v>
      </c>
      <c r="B2582" t="s">
        <v>9854</v>
      </c>
      <c r="C2582" t="s">
        <v>876</v>
      </c>
      <c r="D2582" t="s">
        <v>910</v>
      </c>
      <c r="E2582" t="s">
        <v>910</v>
      </c>
    </row>
    <row r="2583" spans="1:5" x14ac:dyDescent="0.3">
      <c r="A2583" s="6" t="s">
        <v>5258</v>
      </c>
      <c r="B2583" t="s">
        <v>9855</v>
      </c>
      <c r="C2583" t="s">
        <v>850</v>
      </c>
    </row>
    <row r="2584" spans="1:5" x14ac:dyDescent="0.3">
      <c r="A2584" s="6" t="s">
        <v>5377</v>
      </c>
      <c r="B2584" t="s">
        <v>9867</v>
      </c>
      <c r="C2584" t="s">
        <v>858</v>
      </c>
    </row>
    <row r="2585" spans="1:5" x14ac:dyDescent="0.3">
      <c r="A2585" s="6" t="s">
        <v>5378</v>
      </c>
      <c r="B2585" t="s">
        <v>9868</v>
      </c>
      <c r="C2585" t="s">
        <v>911</v>
      </c>
      <c r="D2585">
        <v>8</v>
      </c>
      <c r="E2585">
        <v>8</v>
      </c>
    </row>
    <row r="2587" spans="1:5" x14ac:dyDescent="0.3">
      <c r="A2587" s="6" t="s">
        <v>1472</v>
      </c>
    </row>
    <row r="2588" spans="1:5" x14ac:dyDescent="0.3">
      <c r="A2588" s="6" t="s">
        <v>5379</v>
      </c>
    </row>
    <row r="2589" spans="1:5" x14ac:dyDescent="0.3">
      <c r="A2589" s="6" t="s">
        <v>5380</v>
      </c>
    </row>
    <row r="2591" spans="1:5" x14ac:dyDescent="0.3">
      <c r="A2591" s="6" t="s">
        <v>5381</v>
      </c>
      <c r="B2591" t="s">
        <v>9854</v>
      </c>
      <c r="C2591" t="s">
        <v>876</v>
      </c>
      <c r="D2591" t="s">
        <v>912</v>
      </c>
      <c r="E2591" t="s">
        <v>912</v>
      </c>
    </row>
    <row r="2592" spans="1:5" x14ac:dyDescent="0.3">
      <c r="A2592" s="6" t="s">
        <v>5258</v>
      </c>
      <c r="B2592" t="s">
        <v>9855</v>
      </c>
      <c r="C2592" t="s">
        <v>850</v>
      </c>
    </row>
    <row r="2593" spans="1:5" x14ac:dyDescent="0.3">
      <c r="A2593" s="6" t="s">
        <v>5382</v>
      </c>
      <c r="B2593" t="s">
        <v>9867</v>
      </c>
      <c r="C2593" t="s">
        <v>858</v>
      </c>
    </row>
    <row r="2594" spans="1:5" x14ac:dyDescent="0.3">
      <c r="A2594" s="6" t="s">
        <v>5383</v>
      </c>
      <c r="B2594" t="s">
        <v>9868</v>
      </c>
      <c r="C2594" t="s">
        <v>911</v>
      </c>
      <c r="D2594">
        <v>8</v>
      </c>
      <c r="E2594">
        <v>8</v>
      </c>
    </row>
    <row r="2596" spans="1:5" x14ac:dyDescent="0.3">
      <c r="A2596" s="6" t="s">
        <v>1472</v>
      </c>
    </row>
    <row r="2597" spans="1:5" x14ac:dyDescent="0.3">
      <c r="A2597" s="6" t="s">
        <v>5379</v>
      </c>
    </row>
    <row r="2598" spans="1:5" x14ac:dyDescent="0.3">
      <c r="A2598" s="6" t="s">
        <v>5384</v>
      </c>
    </row>
    <row r="2600" spans="1:5" x14ac:dyDescent="0.3">
      <c r="A2600" s="6" t="s">
        <v>5385</v>
      </c>
      <c r="B2600" t="s">
        <v>9854</v>
      </c>
      <c r="C2600" t="s">
        <v>885</v>
      </c>
      <c r="D2600" t="s">
        <v>913</v>
      </c>
      <c r="E2600" t="s">
        <v>913</v>
      </c>
    </row>
    <row r="2601" spans="1:5" x14ac:dyDescent="0.3">
      <c r="A2601" s="6" t="s">
        <v>5258</v>
      </c>
      <c r="B2601" t="s">
        <v>9855</v>
      </c>
      <c r="C2601" t="s">
        <v>850</v>
      </c>
    </row>
    <row r="2602" spans="1:5" x14ac:dyDescent="0.3">
      <c r="A2602" s="6" t="s">
        <v>5386</v>
      </c>
      <c r="B2602" t="s">
        <v>9867</v>
      </c>
      <c r="C2602" t="s">
        <v>864</v>
      </c>
    </row>
    <row r="2603" spans="1:5" x14ac:dyDescent="0.3">
      <c r="A2603" s="6" t="s">
        <v>5387</v>
      </c>
      <c r="B2603" t="s">
        <v>9877</v>
      </c>
      <c r="C2603" t="s">
        <v>865</v>
      </c>
      <c r="D2603">
        <v>6</v>
      </c>
      <c r="E2603">
        <v>6</v>
      </c>
    </row>
    <row r="2605" spans="1:5" x14ac:dyDescent="0.3">
      <c r="A2605" s="6" t="s">
        <v>1472</v>
      </c>
    </row>
    <row r="2606" spans="1:5" x14ac:dyDescent="0.3">
      <c r="A2606" s="6" t="s">
        <v>5388</v>
      </c>
    </row>
    <row r="2607" spans="1:5" x14ac:dyDescent="0.3">
      <c r="A2607" s="6" t="s">
        <v>5389</v>
      </c>
    </row>
    <row r="2609" spans="1:5" x14ac:dyDescent="0.3">
      <c r="A2609" s="6" t="s">
        <v>5390</v>
      </c>
      <c r="B2609" t="s">
        <v>9878</v>
      </c>
      <c r="C2609" t="s">
        <v>896</v>
      </c>
      <c r="D2609" t="s">
        <v>914</v>
      </c>
      <c r="E2609" t="s">
        <v>914</v>
      </c>
    </row>
    <row r="2610" spans="1:5" x14ac:dyDescent="0.3">
      <c r="A2610" s="6" t="s">
        <v>5258</v>
      </c>
      <c r="B2610" t="s">
        <v>9855</v>
      </c>
      <c r="C2610" t="s">
        <v>850</v>
      </c>
    </row>
    <row r="2611" spans="1:5" x14ac:dyDescent="0.3">
      <c r="A2611" s="6" t="s">
        <v>5391</v>
      </c>
      <c r="B2611" t="s">
        <v>5482</v>
      </c>
      <c r="C2611" t="s">
        <v>850</v>
      </c>
    </row>
    <row r="2612" spans="1:5" x14ac:dyDescent="0.3">
      <c r="A2612" s="6" t="s">
        <v>5392</v>
      </c>
      <c r="B2612" t="s">
        <v>9870</v>
      </c>
      <c r="C2612" t="s">
        <v>915</v>
      </c>
      <c r="D2612">
        <v>7</v>
      </c>
      <c r="E2612">
        <v>7</v>
      </c>
    </row>
    <row r="2614" spans="1:5" x14ac:dyDescent="0.3">
      <c r="A2614" s="6" t="s">
        <v>1472</v>
      </c>
    </row>
    <row r="2615" spans="1:5" x14ac:dyDescent="0.3">
      <c r="A2615" s="6" t="s">
        <v>5393</v>
      </c>
    </row>
    <row r="2616" spans="1:5" x14ac:dyDescent="0.3">
      <c r="A2616" s="6" t="s">
        <v>5394</v>
      </c>
    </row>
    <row r="2618" spans="1:5" x14ac:dyDescent="0.3">
      <c r="A2618" s="6" t="s">
        <v>5395</v>
      </c>
      <c r="B2618" t="s">
        <v>9874</v>
      </c>
      <c r="C2618" t="s">
        <v>885</v>
      </c>
      <c r="D2618" t="s">
        <v>916</v>
      </c>
      <c r="E2618" t="s">
        <v>916</v>
      </c>
    </row>
    <row r="2619" spans="1:5" x14ac:dyDescent="0.3">
      <c r="A2619" s="6" t="s">
        <v>5258</v>
      </c>
      <c r="B2619" t="s">
        <v>9855</v>
      </c>
      <c r="C2619" t="s">
        <v>850</v>
      </c>
    </row>
    <row r="2620" spans="1:5" x14ac:dyDescent="0.3">
      <c r="A2620" s="6" t="s">
        <v>5360</v>
      </c>
      <c r="B2620" t="s">
        <v>5482</v>
      </c>
      <c r="C2620" t="e">
        <f>+G++AF+q</f>
        <v>#NAME?</v>
      </c>
    </row>
    <row r="2621" spans="1:5" x14ac:dyDescent="0.3">
      <c r="A2621" s="6" t="s">
        <v>5396</v>
      </c>
      <c r="B2621" t="s">
        <v>9870</v>
      </c>
      <c r="C2621" t="s">
        <v>906</v>
      </c>
      <c r="D2621">
        <v>6</v>
      </c>
      <c r="E2621">
        <v>6</v>
      </c>
    </row>
    <row r="2623" spans="1:5" x14ac:dyDescent="0.3">
      <c r="A2623" s="6" t="s">
        <v>1472</v>
      </c>
    </row>
    <row r="2624" spans="1:5" x14ac:dyDescent="0.3">
      <c r="A2624" s="6" t="s">
        <v>5397</v>
      </c>
    </row>
    <row r="2625" spans="1:5" x14ac:dyDescent="0.3">
      <c r="A2625" s="6" t="s">
        <v>5398</v>
      </c>
    </row>
    <row r="2627" spans="1:5" x14ac:dyDescent="0.3">
      <c r="A2627" s="6" t="s">
        <v>5399</v>
      </c>
      <c r="B2627" t="s">
        <v>5746</v>
      </c>
      <c r="C2627" t="s">
        <v>917</v>
      </c>
      <c r="D2627" s="1">
        <v>8.6999999999999997E-37</v>
      </c>
      <c r="E2627" t="s">
        <v>26</v>
      </c>
    </row>
    <row r="2628" spans="1:5" x14ac:dyDescent="0.3">
      <c r="A2628" s="6" t="s">
        <v>5258</v>
      </c>
      <c r="B2628" t="s">
        <v>9855</v>
      </c>
      <c r="C2628" t="s">
        <v>850</v>
      </c>
    </row>
    <row r="2629" spans="1:5" x14ac:dyDescent="0.3">
      <c r="A2629" s="6" t="s">
        <v>5400</v>
      </c>
      <c r="B2629" t="s">
        <v>5482</v>
      </c>
      <c r="C2629" t="s">
        <v>918</v>
      </c>
    </row>
    <row r="2630" spans="1:5" x14ac:dyDescent="0.3">
      <c r="A2630" s="6" t="s">
        <v>5401</v>
      </c>
      <c r="B2630" t="s">
        <v>9870</v>
      </c>
      <c r="C2630" t="s">
        <v>919</v>
      </c>
      <c r="D2630">
        <v>3</v>
      </c>
      <c r="E2630">
        <v>3</v>
      </c>
    </row>
    <row r="2632" spans="1:5" x14ac:dyDescent="0.3">
      <c r="A2632" s="6" t="s">
        <v>1472</v>
      </c>
    </row>
    <row r="2633" spans="1:5" x14ac:dyDescent="0.3">
      <c r="A2633" s="6" t="s">
        <v>5402</v>
      </c>
    </row>
    <row r="2634" spans="1:5" x14ac:dyDescent="0.3">
      <c r="A2634" s="6" t="s">
        <v>5403</v>
      </c>
    </row>
    <row r="2636" spans="1:5" x14ac:dyDescent="0.3">
      <c r="A2636" s="6" t="s">
        <v>5404</v>
      </c>
      <c r="B2636" t="s">
        <v>5746</v>
      </c>
      <c r="C2636" t="s">
        <v>920</v>
      </c>
      <c r="D2636" s="1">
        <v>9.9000000000000007E-37</v>
      </c>
      <c r="E2636" t="s">
        <v>27</v>
      </c>
    </row>
    <row r="2637" spans="1:5" x14ac:dyDescent="0.3">
      <c r="A2637" s="6" t="s">
        <v>5258</v>
      </c>
      <c r="B2637" t="s">
        <v>9855</v>
      </c>
      <c r="C2637" t="s">
        <v>850</v>
      </c>
    </row>
    <row r="2638" spans="1:5" x14ac:dyDescent="0.3">
      <c r="A2638" s="6" t="s">
        <v>5405</v>
      </c>
      <c r="B2638" t="s">
        <v>5482</v>
      </c>
      <c r="C2638" t="s">
        <v>858</v>
      </c>
    </row>
    <row r="2639" spans="1:5" x14ac:dyDescent="0.3">
      <c r="A2639" s="6" t="s">
        <v>5406</v>
      </c>
      <c r="B2639" t="s">
        <v>9856</v>
      </c>
      <c r="C2639" t="s">
        <v>887</v>
      </c>
      <c r="D2639">
        <v>3</v>
      </c>
      <c r="E2639">
        <v>3</v>
      </c>
    </row>
    <row r="2641" spans="1:5" x14ac:dyDescent="0.3">
      <c r="A2641" s="6" t="s">
        <v>1472</v>
      </c>
    </row>
    <row r="2642" spans="1:5" x14ac:dyDescent="0.3">
      <c r="A2642" s="6" t="s">
        <v>5407</v>
      </c>
    </row>
    <row r="2643" spans="1:5" x14ac:dyDescent="0.3">
      <c r="A2643" s="6" t="s">
        <v>5408</v>
      </c>
    </row>
    <row r="2645" spans="1:5" x14ac:dyDescent="0.3">
      <c r="A2645" s="6" t="s">
        <v>5409</v>
      </c>
      <c r="B2645" t="s">
        <v>9860</v>
      </c>
      <c r="C2645" t="s">
        <v>921</v>
      </c>
      <c r="D2645" t="s">
        <v>922</v>
      </c>
      <c r="E2645" t="s">
        <v>922</v>
      </c>
    </row>
    <row r="2646" spans="1:5" x14ac:dyDescent="0.3">
      <c r="A2646" s="6" t="s">
        <v>5258</v>
      </c>
      <c r="B2646" t="s">
        <v>9855</v>
      </c>
      <c r="C2646" t="s">
        <v>850</v>
      </c>
    </row>
    <row r="2647" spans="1:5" x14ac:dyDescent="0.3">
      <c r="A2647" s="6" t="s">
        <v>5410</v>
      </c>
      <c r="B2647" t="s">
        <v>9879</v>
      </c>
      <c r="C2647" t="s">
        <v>881</v>
      </c>
    </row>
    <row r="2648" spans="1:5" x14ac:dyDescent="0.3">
      <c r="A2648" s="6" t="s">
        <v>5411</v>
      </c>
      <c r="B2648" t="s">
        <v>9880</v>
      </c>
      <c r="C2648" t="s">
        <v>923</v>
      </c>
      <c r="D2648">
        <v>5</v>
      </c>
      <c r="E2648">
        <v>5</v>
      </c>
    </row>
    <row r="2650" spans="1:5" x14ac:dyDescent="0.3">
      <c r="A2650" s="6" t="s">
        <v>1472</v>
      </c>
    </row>
    <row r="2651" spans="1:5" x14ac:dyDescent="0.3">
      <c r="A2651" s="6" t="s">
        <v>5412</v>
      </c>
    </row>
    <row r="2652" spans="1:5" x14ac:dyDescent="0.3">
      <c r="A2652" s="6" t="s">
        <v>5413</v>
      </c>
    </row>
    <row r="2654" spans="1:5" x14ac:dyDescent="0.3">
      <c r="A2654" s="6" t="s">
        <v>5414</v>
      </c>
      <c r="B2654" t="s">
        <v>9881</v>
      </c>
      <c r="C2654" t="s">
        <v>924</v>
      </c>
      <c r="D2654" t="s">
        <v>925</v>
      </c>
      <c r="E2654" t="s">
        <v>925</v>
      </c>
    </row>
    <row r="2655" spans="1:5" x14ac:dyDescent="0.3">
      <c r="A2655" s="6" t="s">
        <v>5258</v>
      </c>
      <c r="B2655" t="s">
        <v>9855</v>
      </c>
      <c r="C2655" t="s">
        <v>850</v>
      </c>
    </row>
    <row r="2656" spans="1:5" x14ac:dyDescent="0.3">
      <c r="A2656" s="6" t="s">
        <v>5415</v>
      </c>
      <c r="B2656" t="s">
        <v>9882</v>
      </c>
      <c r="C2656" t="e">
        <f>+G+vAFtq</f>
        <v>#NAME?</v>
      </c>
    </row>
    <row r="2657" spans="1:5" x14ac:dyDescent="0.3">
      <c r="A2657" s="6" t="s">
        <v>5416</v>
      </c>
      <c r="B2657" t="s">
        <v>9883</v>
      </c>
      <c r="C2657" t="s">
        <v>926</v>
      </c>
      <c r="D2657">
        <v>3</v>
      </c>
      <c r="E2657">
        <v>3</v>
      </c>
    </row>
    <row r="2659" spans="1:5" x14ac:dyDescent="0.3">
      <c r="A2659" s="6" t="s">
        <v>1472</v>
      </c>
    </row>
    <row r="2660" spans="1:5" x14ac:dyDescent="0.3">
      <c r="A2660" s="6" t="s">
        <v>5417</v>
      </c>
    </row>
    <row r="2661" spans="1:5" x14ac:dyDescent="0.3">
      <c r="A2661" s="6" t="s">
        <v>5418</v>
      </c>
    </row>
    <row r="2663" spans="1:5" x14ac:dyDescent="0.3">
      <c r="A2663" s="6" t="s">
        <v>5419</v>
      </c>
      <c r="B2663" t="s">
        <v>9866</v>
      </c>
      <c r="C2663" t="s">
        <v>927</v>
      </c>
      <c r="D2663" t="s">
        <v>928</v>
      </c>
      <c r="E2663" t="s">
        <v>928</v>
      </c>
    </row>
    <row r="2664" spans="1:5" x14ac:dyDescent="0.3">
      <c r="A2664" s="6" t="s">
        <v>5258</v>
      </c>
      <c r="B2664" t="s">
        <v>9855</v>
      </c>
      <c r="C2664" t="s">
        <v>850</v>
      </c>
    </row>
    <row r="2665" spans="1:5" x14ac:dyDescent="0.3">
      <c r="A2665" s="6" t="s">
        <v>5420</v>
      </c>
      <c r="B2665" t="s">
        <v>9855</v>
      </c>
      <c r="C2665" t="s">
        <v>918</v>
      </c>
    </row>
    <row r="2666" spans="1:5" x14ac:dyDescent="0.3">
      <c r="A2666" s="6" t="s">
        <v>5421</v>
      </c>
      <c r="B2666" t="s">
        <v>9863</v>
      </c>
      <c r="C2666" t="s">
        <v>929</v>
      </c>
      <c r="D2666">
        <v>1</v>
      </c>
      <c r="E2666">
        <v>1</v>
      </c>
    </row>
    <row r="2668" spans="1:5" x14ac:dyDescent="0.3">
      <c r="A2668" s="6" t="s">
        <v>1472</v>
      </c>
    </row>
    <row r="2669" spans="1:5" x14ac:dyDescent="0.3">
      <c r="A2669" s="6" t="s">
        <v>5402</v>
      </c>
    </row>
    <row r="2670" spans="1:5" x14ac:dyDescent="0.3">
      <c r="A2670" s="6" t="s">
        <v>5422</v>
      </c>
    </row>
    <row r="2672" spans="1:5" x14ac:dyDescent="0.3">
      <c r="A2672" s="6" t="s">
        <v>5423</v>
      </c>
      <c r="B2672" t="s">
        <v>5746</v>
      </c>
      <c r="C2672" t="s">
        <v>930</v>
      </c>
      <c r="D2672" s="1">
        <v>1.1E-35</v>
      </c>
      <c r="E2672" t="s">
        <v>28</v>
      </c>
    </row>
    <row r="2673" spans="1:5" x14ac:dyDescent="0.3">
      <c r="A2673" s="6" t="s">
        <v>5258</v>
      </c>
      <c r="B2673" t="s">
        <v>9855</v>
      </c>
      <c r="C2673" t="s">
        <v>850</v>
      </c>
    </row>
    <row r="2674" spans="1:5" x14ac:dyDescent="0.3">
      <c r="A2674" s="6" t="s">
        <v>5424</v>
      </c>
      <c r="B2674" t="s">
        <v>9884</v>
      </c>
      <c r="C2674" t="s">
        <v>850</v>
      </c>
    </row>
    <row r="2675" spans="1:5" x14ac:dyDescent="0.3">
      <c r="A2675" s="6" t="s">
        <v>5425</v>
      </c>
      <c r="B2675" t="s">
        <v>9885</v>
      </c>
      <c r="C2675" t="s">
        <v>931</v>
      </c>
      <c r="D2675">
        <v>8</v>
      </c>
      <c r="E2675">
        <v>8</v>
      </c>
    </row>
    <row r="2677" spans="1:5" x14ac:dyDescent="0.3">
      <c r="A2677" s="6" t="s">
        <v>1472</v>
      </c>
    </row>
    <row r="2678" spans="1:5" x14ac:dyDescent="0.3">
      <c r="A2678" s="6" t="s">
        <v>5426</v>
      </c>
    </row>
    <row r="2679" spans="1:5" x14ac:dyDescent="0.3">
      <c r="A2679" s="6" t="s">
        <v>5427</v>
      </c>
    </row>
    <row r="2681" spans="1:5" x14ac:dyDescent="0.3">
      <c r="A2681" s="6" t="s">
        <v>5428</v>
      </c>
      <c r="B2681" t="s">
        <v>9866</v>
      </c>
      <c r="C2681" t="s">
        <v>932</v>
      </c>
      <c r="D2681" t="s">
        <v>933</v>
      </c>
      <c r="E2681" t="s">
        <v>933</v>
      </c>
    </row>
    <row r="2682" spans="1:5" x14ac:dyDescent="0.3">
      <c r="A2682" s="6" t="s">
        <v>5258</v>
      </c>
      <c r="B2682" t="s">
        <v>9855</v>
      </c>
      <c r="C2682" t="s">
        <v>850</v>
      </c>
    </row>
    <row r="2683" spans="1:5" x14ac:dyDescent="0.3">
      <c r="A2683" s="6" t="s">
        <v>5429</v>
      </c>
      <c r="B2683" t="s">
        <v>9886</v>
      </c>
      <c r="C2683" t="e">
        <f>+G++AF+q</f>
        <v>#NAME?</v>
      </c>
    </row>
    <row r="2684" spans="1:5" x14ac:dyDescent="0.3">
      <c r="A2684" s="6" t="s">
        <v>5430</v>
      </c>
      <c r="B2684" t="s">
        <v>9887</v>
      </c>
      <c r="C2684" t="s">
        <v>906</v>
      </c>
      <c r="D2684">
        <v>2</v>
      </c>
      <c r="E2684">
        <v>2</v>
      </c>
    </row>
    <row r="2686" spans="1:5" x14ac:dyDescent="0.3">
      <c r="A2686" s="6" t="s">
        <v>1472</v>
      </c>
    </row>
    <row r="2687" spans="1:5" x14ac:dyDescent="0.3">
      <c r="A2687" s="6" t="s">
        <v>5431</v>
      </c>
    </row>
    <row r="2688" spans="1:5" x14ac:dyDescent="0.3">
      <c r="A2688" s="6" t="s">
        <v>5432</v>
      </c>
    </row>
    <row r="2690" spans="1:5" x14ac:dyDescent="0.3">
      <c r="A2690" s="6" t="s">
        <v>5433</v>
      </c>
      <c r="B2690" t="s">
        <v>9866</v>
      </c>
      <c r="C2690" t="s">
        <v>934</v>
      </c>
      <c r="D2690" t="s">
        <v>935</v>
      </c>
      <c r="E2690" t="s">
        <v>935</v>
      </c>
    </row>
    <row r="2691" spans="1:5" x14ac:dyDescent="0.3">
      <c r="A2691" s="6" t="s">
        <v>5258</v>
      </c>
      <c r="B2691" t="s">
        <v>9855</v>
      </c>
      <c r="C2691" t="s">
        <v>850</v>
      </c>
    </row>
    <row r="2692" spans="1:5" x14ac:dyDescent="0.3">
      <c r="A2692" s="6" t="s">
        <v>5434</v>
      </c>
      <c r="B2692" t="s">
        <v>9867</v>
      </c>
      <c r="C2692" t="s">
        <v>850</v>
      </c>
    </row>
    <row r="2693" spans="1:5" x14ac:dyDescent="0.3">
      <c r="A2693" s="6" t="s">
        <v>5435</v>
      </c>
      <c r="B2693" t="s">
        <v>9872</v>
      </c>
      <c r="C2693" t="s">
        <v>936</v>
      </c>
      <c r="D2693">
        <v>7</v>
      </c>
      <c r="E2693">
        <v>7</v>
      </c>
    </row>
    <row r="2695" spans="1:5" x14ac:dyDescent="0.3">
      <c r="A2695" s="6" t="s">
        <v>1472</v>
      </c>
    </row>
    <row r="2696" spans="1:5" x14ac:dyDescent="0.3">
      <c r="A2696" s="6" t="s">
        <v>5436</v>
      </c>
    </row>
    <row r="2697" spans="1:5" x14ac:dyDescent="0.3">
      <c r="A2697" s="6" t="s">
        <v>5437</v>
      </c>
    </row>
    <row r="2699" spans="1:5" x14ac:dyDescent="0.3">
      <c r="A2699" s="6" t="s">
        <v>5438</v>
      </c>
      <c r="B2699" t="s">
        <v>9857</v>
      </c>
      <c r="C2699" t="s">
        <v>937</v>
      </c>
      <c r="D2699" t="s">
        <v>938</v>
      </c>
      <c r="E2699" t="s">
        <v>938</v>
      </c>
    </row>
    <row r="2700" spans="1:5" x14ac:dyDescent="0.3">
      <c r="A2700" s="6" t="s">
        <v>5258</v>
      </c>
      <c r="B2700" t="s">
        <v>9855</v>
      </c>
      <c r="C2700" t="s">
        <v>850</v>
      </c>
    </row>
    <row r="2701" spans="1:5" x14ac:dyDescent="0.3">
      <c r="A2701" s="6" t="s">
        <v>5439</v>
      </c>
      <c r="B2701" t="s">
        <v>9879</v>
      </c>
      <c r="C2701" t="s">
        <v>850</v>
      </c>
    </row>
    <row r="2702" spans="1:5" x14ac:dyDescent="0.3">
      <c r="A2702" s="6" t="s">
        <v>5440</v>
      </c>
      <c r="B2702" t="s">
        <v>9888</v>
      </c>
      <c r="C2702" t="s">
        <v>939</v>
      </c>
      <c r="D2702">
        <v>0</v>
      </c>
      <c r="E2702">
        <v>0</v>
      </c>
    </row>
    <row r="2704" spans="1:5" x14ac:dyDescent="0.3">
      <c r="A2704" s="6" t="s">
        <v>1472</v>
      </c>
    </row>
    <row r="2705" spans="1:5" x14ac:dyDescent="0.3">
      <c r="A2705" s="6" t="s">
        <v>5441</v>
      </c>
    </row>
    <row r="2706" spans="1:5" x14ac:dyDescent="0.3">
      <c r="A2706" s="6" t="s">
        <v>5442</v>
      </c>
    </row>
    <row r="2708" spans="1:5" x14ac:dyDescent="0.3">
      <c r="A2708" s="6" t="s">
        <v>5443</v>
      </c>
      <c r="B2708" t="s">
        <v>9889</v>
      </c>
      <c r="C2708" t="s">
        <v>940</v>
      </c>
      <c r="D2708" t="s">
        <v>941</v>
      </c>
      <c r="E2708" t="s">
        <v>941</v>
      </c>
    </row>
    <row r="2709" spans="1:5" x14ac:dyDescent="0.3">
      <c r="A2709" s="6" t="s">
        <v>5258</v>
      </c>
      <c r="B2709" t="s">
        <v>9855</v>
      </c>
      <c r="C2709" t="s">
        <v>850</v>
      </c>
    </row>
    <row r="2710" spans="1:5" x14ac:dyDescent="0.3">
      <c r="A2710" s="6" t="s">
        <v>5444</v>
      </c>
      <c r="B2710" t="s">
        <v>9890</v>
      </c>
      <c r="C2710" t="e">
        <f>+GevAF+q</f>
        <v>#NAME?</v>
      </c>
    </row>
    <row r="2711" spans="1:5" x14ac:dyDescent="0.3">
      <c r="A2711" s="6" t="s">
        <v>5445</v>
      </c>
      <c r="B2711" t="s">
        <v>9891</v>
      </c>
      <c r="C2711" t="s">
        <v>942</v>
      </c>
      <c r="D2711">
        <v>9</v>
      </c>
      <c r="E2711">
        <v>9</v>
      </c>
    </row>
    <row r="2713" spans="1:5" x14ac:dyDescent="0.3">
      <c r="A2713" s="6" t="s">
        <v>1472</v>
      </c>
    </row>
    <row r="2714" spans="1:5" x14ac:dyDescent="0.3">
      <c r="A2714" s="6" t="s">
        <v>5446</v>
      </c>
    </row>
    <row r="2715" spans="1:5" x14ac:dyDescent="0.3">
      <c r="A2715" s="6" t="s">
        <v>5447</v>
      </c>
    </row>
    <row r="2717" spans="1:5" x14ac:dyDescent="0.3">
      <c r="A2717" s="6" t="s">
        <v>5448</v>
      </c>
      <c r="B2717" t="s">
        <v>5746</v>
      </c>
      <c r="C2717" t="s">
        <v>943</v>
      </c>
      <c r="D2717" s="1">
        <v>5.0999999999999999E-35</v>
      </c>
      <c r="E2717" t="s">
        <v>29</v>
      </c>
    </row>
    <row r="2718" spans="1:5" x14ac:dyDescent="0.3">
      <c r="A2718" s="6" t="s">
        <v>5258</v>
      </c>
      <c r="B2718" t="s">
        <v>9855</v>
      </c>
      <c r="C2718" t="s">
        <v>850</v>
      </c>
    </row>
    <row r="2719" spans="1:5" x14ac:dyDescent="0.3">
      <c r="A2719" s="6" t="s">
        <v>5449</v>
      </c>
      <c r="B2719" t="s">
        <v>5472</v>
      </c>
      <c r="C2719" t="s">
        <v>850</v>
      </c>
    </row>
    <row r="2720" spans="1:5" x14ac:dyDescent="0.3">
      <c r="A2720" s="6" t="s">
        <v>5450</v>
      </c>
      <c r="B2720" t="s">
        <v>9892</v>
      </c>
      <c r="C2720" t="s">
        <v>944</v>
      </c>
      <c r="D2720">
        <v>7</v>
      </c>
      <c r="E2720">
        <v>7</v>
      </c>
    </row>
    <row r="2722" spans="1:5" x14ac:dyDescent="0.3">
      <c r="A2722" s="6" t="s">
        <v>1472</v>
      </c>
    </row>
    <row r="2723" spans="1:5" x14ac:dyDescent="0.3">
      <c r="A2723" s="6" t="s">
        <v>5451</v>
      </c>
    </row>
    <row r="2724" spans="1:5" x14ac:dyDescent="0.3">
      <c r="A2724" s="6" t="s">
        <v>5452</v>
      </c>
    </row>
    <row r="2726" spans="1:5" x14ac:dyDescent="0.3">
      <c r="A2726" s="6" t="s">
        <v>5453</v>
      </c>
      <c r="B2726" t="s">
        <v>5746</v>
      </c>
      <c r="C2726" t="s">
        <v>943</v>
      </c>
      <c r="D2726" s="1">
        <v>5.3999999999999995E-35</v>
      </c>
      <c r="E2726" t="s">
        <v>30</v>
      </c>
    </row>
    <row r="2727" spans="1:5" x14ac:dyDescent="0.3">
      <c r="A2727" s="6" t="s">
        <v>5258</v>
      </c>
      <c r="B2727" t="s">
        <v>9855</v>
      </c>
      <c r="C2727" t="s">
        <v>850</v>
      </c>
    </row>
    <row r="2728" spans="1:5" x14ac:dyDescent="0.3">
      <c r="A2728" s="6" t="s">
        <v>5454</v>
      </c>
      <c r="B2728" t="s">
        <v>9884</v>
      </c>
      <c r="C2728" t="s">
        <v>881</v>
      </c>
    </row>
    <row r="2729" spans="1:5" x14ac:dyDescent="0.3">
      <c r="A2729" s="6" t="s">
        <v>5455</v>
      </c>
      <c r="B2729" t="s">
        <v>9893</v>
      </c>
      <c r="C2729" t="s">
        <v>945</v>
      </c>
      <c r="D2729">
        <v>4</v>
      </c>
      <c r="E2729">
        <v>4</v>
      </c>
    </row>
    <row r="2731" spans="1:5" x14ac:dyDescent="0.3">
      <c r="A2731" s="6" t="s">
        <v>1472</v>
      </c>
    </row>
    <row r="2732" spans="1:5" x14ac:dyDescent="0.3">
      <c r="A2732" s="6" t="s">
        <v>5456</v>
      </c>
    </row>
    <row r="2733" spans="1:5" x14ac:dyDescent="0.3">
      <c r="A2733" s="6" t="s">
        <v>5457</v>
      </c>
    </row>
    <row r="2735" spans="1:5" x14ac:dyDescent="0.3">
      <c r="A2735" s="6" t="s">
        <v>5458</v>
      </c>
      <c r="B2735" t="s">
        <v>5746</v>
      </c>
      <c r="C2735" t="s">
        <v>946</v>
      </c>
      <c r="D2735" s="1">
        <v>5.8000000000000004E-35</v>
      </c>
      <c r="E2735" t="s">
        <v>31</v>
      </c>
    </row>
    <row r="2736" spans="1:5" x14ac:dyDescent="0.3">
      <c r="A2736" s="6" t="s">
        <v>5258</v>
      </c>
      <c r="B2736" t="s">
        <v>9855</v>
      </c>
      <c r="C2736" t="s">
        <v>850</v>
      </c>
    </row>
    <row r="2737" spans="1:5" x14ac:dyDescent="0.3">
      <c r="A2737" s="6" t="s">
        <v>5459</v>
      </c>
      <c r="B2737" t="s">
        <v>9894</v>
      </c>
      <c r="C2737" t="s">
        <v>850</v>
      </c>
    </row>
    <row r="2738" spans="1:5" x14ac:dyDescent="0.3">
      <c r="A2738" s="6" t="s">
        <v>5460</v>
      </c>
      <c r="B2738" t="s">
        <v>9895</v>
      </c>
      <c r="C2738" t="s">
        <v>947</v>
      </c>
      <c r="D2738">
        <v>1</v>
      </c>
      <c r="E2738">
        <v>1</v>
      </c>
    </row>
    <row r="2740" spans="1:5" x14ac:dyDescent="0.3">
      <c r="A2740" s="6" t="s">
        <v>1472</v>
      </c>
    </row>
    <row r="2741" spans="1:5" x14ac:dyDescent="0.3">
      <c r="A2741" s="6" t="s">
        <v>5461</v>
      </c>
    </row>
    <row r="2742" spans="1:5" x14ac:dyDescent="0.3">
      <c r="A2742" s="6" t="s">
        <v>5462</v>
      </c>
    </row>
    <row r="2744" spans="1:5" x14ac:dyDescent="0.3">
      <c r="A2744" s="6" t="s">
        <v>5463</v>
      </c>
      <c r="B2744" t="s">
        <v>5746</v>
      </c>
      <c r="C2744" t="s">
        <v>946</v>
      </c>
      <c r="D2744" s="1">
        <v>5.8000000000000004E-35</v>
      </c>
      <c r="E2744" t="s">
        <v>31</v>
      </c>
    </row>
    <row r="2745" spans="1:5" x14ac:dyDescent="0.3">
      <c r="A2745" s="6" t="s">
        <v>5258</v>
      </c>
      <c r="B2745" t="s">
        <v>9855</v>
      </c>
      <c r="C2745" t="s">
        <v>850</v>
      </c>
    </row>
    <row r="2746" spans="1:5" x14ac:dyDescent="0.3">
      <c r="A2746" s="6" t="s">
        <v>5459</v>
      </c>
      <c r="B2746" t="s">
        <v>9894</v>
      </c>
      <c r="C2746" t="s">
        <v>850</v>
      </c>
    </row>
    <row r="2747" spans="1:5" x14ac:dyDescent="0.3">
      <c r="A2747" s="6" t="s">
        <v>5464</v>
      </c>
      <c r="B2747" t="s">
        <v>9895</v>
      </c>
      <c r="C2747" t="s">
        <v>947</v>
      </c>
      <c r="D2747">
        <v>1</v>
      </c>
      <c r="E2747">
        <v>1</v>
      </c>
    </row>
    <row r="2749" spans="1:5" x14ac:dyDescent="0.3">
      <c r="A2749" s="6" t="s">
        <v>1472</v>
      </c>
    </row>
    <row r="2750" spans="1:5" x14ac:dyDescent="0.3">
      <c r="A2750" s="6" t="s">
        <v>5461</v>
      </c>
    </row>
    <row r="2751" spans="1:5" x14ac:dyDescent="0.3">
      <c r="A2751" s="6" t="s">
        <v>5465</v>
      </c>
    </row>
    <row r="2753" spans="1:5" x14ac:dyDescent="0.3">
      <c r="A2753" s="6" t="s">
        <v>5466</v>
      </c>
      <c r="B2753" t="s">
        <v>9889</v>
      </c>
      <c r="C2753" t="s">
        <v>921</v>
      </c>
      <c r="D2753" t="s">
        <v>948</v>
      </c>
      <c r="E2753" t="s">
        <v>948</v>
      </c>
    </row>
    <row r="2754" spans="1:5" x14ac:dyDescent="0.3">
      <c r="A2754" s="6" t="s">
        <v>5258</v>
      </c>
      <c r="B2754" t="s">
        <v>9855</v>
      </c>
      <c r="C2754" t="s">
        <v>850</v>
      </c>
    </row>
    <row r="2755" spans="1:5" x14ac:dyDescent="0.3">
      <c r="A2755" s="6" t="s">
        <v>5467</v>
      </c>
      <c r="B2755" t="s">
        <v>9896</v>
      </c>
      <c r="C2755" t="s">
        <v>850</v>
      </c>
    </row>
    <row r="2756" spans="1:5" x14ac:dyDescent="0.3">
      <c r="A2756" s="6" t="s">
        <v>5468</v>
      </c>
      <c r="B2756" t="s">
        <v>9897</v>
      </c>
      <c r="C2756" t="s">
        <v>944</v>
      </c>
      <c r="D2756">
        <v>5</v>
      </c>
      <c r="E2756">
        <v>5</v>
      </c>
    </row>
    <row r="2758" spans="1:5" x14ac:dyDescent="0.3">
      <c r="A2758" s="6" t="s">
        <v>1472</v>
      </c>
    </row>
    <row r="2759" spans="1:5" x14ac:dyDescent="0.3">
      <c r="A2759" s="6" t="s">
        <v>5451</v>
      </c>
    </row>
    <row r="2760" spans="1:5" x14ac:dyDescent="0.3">
      <c r="A2760" s="6" t="s">
        <v>5469</v>
      </c>
    </row>
    <row r="2762" spans="1:5" x14ac:dyDescent="0.3">
      <c r="A2762" s="6" t="s">
        <v>5470</v>
      </c>
      <c r="B2762" t="s">
        <v>5746</v>
      </c>
      <c r="C2762" t="s">
        <v>949</v>
      </c>
      <c r="D2762" s="1">
        <v>9.2999999999999998E-35</v>
      </c>
      <c r="E2762" t="s">
        <v>32</v>
      </c>
    </row>
    <row r="2763" spans="1:5" x14ac:dyDescent="0.3">
      <c r="A2763" s="6" t="s">
        <v>5258</v>
      </c>
      <c r="B2763" t="s">
        <v>9855</v>
      </c>
      <c r="C2763" t="s">
        <v>850</v>
      </c>
    </row>
    <row r="2764" spans="1:5" x14ac:dyDescent="0.3">
      <c r="A2764" s="6" t="s">
        <v>5471</v>
      </c>
      <c r="B2764" t="s">
        <v>5472</v>
      </c>
      <c r="C2764" t="s">
        <v>850</v>
      </c>
    </row>
    <row r="2765" spans="1:5" x14ac:dyDescent="0.3">
      <c r="A2765" s="6" t="s">
        <v>5473</v>
      </c>
      <c r="B2765" t="s">
        <v>9898</v>
      </c>
      <c r="C2765" t="s">
        <v>870</v>
      </c>
      <c r="D2765">
        <v>9</v>
      </c>
      <c r="E2765">
        <v>9</v>
      </c>
    </row>
    <row r="2767" spans="1:5" x14ac:dyDescent="0.3">
      <c r="A2767" s="6" t="s">
        <v>1472</v>
      </c>
    </row>
    <row r="2768" spans="1:5" x14ac:dyDescent="0.3">
      <c r="A2768" s="6" t="s">
        <v>5474</v>
      </c>
    </row>
    <row r="2769" spans="1:5" x14ac:dyDescent="0.3">
      <c r="A2769" s="6" t="s">
        <v>5475</v>
      </c>
    </row>
    <row r="2771" spans="1:5" x14ac:dyDescent="0.3">
      <c r="A2771" s="6" t="s">
        <v>5476</v>
      </c>
      <c r="B2771" t="s">
        <v>5746</v>
      </c>
      <c r="C2771" t="s">
        <v>950</v>
      </c>
      <c r="D2771" s="1">
        <v>2.3999999999999999E-34</v>
      </c>
      <c r="E2771" t="s">
        <v>33</v>
      </c>
    </row>
    <row r="2772" spans="1:5" x14ac:dyDescent="0.3">
      <c r="A2772" s="6" t="s">
        <v>5258</v>
      </c>
      <c r="B2772" t="s">
        <v>9855</v>
      </c>
      <c r="C2772" t="s">
        <v>850</v>
      </c>
    </row>
    <row r="2773" spans="1:5" x14ac:dyDescent="0.3">
      <c r="A2773" s="6" t="s">
        <v>5477</v>
      </c>
      <c r="B2773" t="s">
        <v>9867</v>
      </c>
      <c r="C2773" t="s">
        <v>864</v>
      </c>
    </row>
    <row r="2774" spans="1:5" x14ac:dyDescent="0.3">
      <c r="A2774" s="6" t="s">
        <v>5478</v>
      </c>
      <c r="B2774" t="s">
        <v>9872</v>
      </c>
      <c r="C2774" t="s">
        <v>873</v>
      </c>
      <c r="D2774">
        <v>2</v>
      </c>
      <c r="E2774">
        <v>2</v>
      </c>
    </row>
    <row r="2776" spans="1:5" x14ac:dyDescent="0.3">
      <c r="A2776" s="6" t="s">
        <v>1472</v>
      </c>
    </row>
    <row r="2777" spans="1:5" x14ac:dyDescent="0.3">
      <c r="A2777" s="6" t="s">
        <v>5436</v>
      </c>
    </row>
    <row r="2778" spans="1:5" x14ac:dyDescent="0.3">
      <c r="A2778" s="6" t="s">
        <v>5479</v>
      </c>
    </row>
    <row r="2780" spans="1:5" x14ac:dyDescent="0.3">
      <c r="A2780" s="6" t="s">
        <v>5480</v>
      </c>
      <c r="B2780" t="s">
        <v>9899</v>
      </c>
      <c r="C2780" t="s">
        <v>951</v>
      </c>
      <c r="D2780" t="s">
        <v>952</v>
      </c>
      <c r="E2780" t="s">
        <v>952</v>
      </c>
    </row>
    <row r="2781" spans="1:5" x14ac:dyDescent="0.3">
      <c r="A2781" s="6" t="s">
        <v>5258</v>
      </c>
      <c r="B2781" t="s">
        <v>9855</v>
      </c>
      <c r="C2781" t="s">
        <v>850</v>
      </c>
    </row>
    <row r="2782" spans="1:5" x14ac:dyDescent="0.3">
      <c r="A2782" s="6" t="s">
        <v>5481</v>
      </c>
      <c r="B2782" t="s">
        <v>5482</v>
      </c>
      <c r="C2782" t="s">
        <v>864</v>
      </c>
    </row>
    <row r="2783" spans="1:5" x14ac:dyDescent="0.3">
      <c r="A2783" s="6" t="s">
        <v>5483</v>
      </c>
      <c r="B2783" t="s">
        <v>9870</v>
      </c>
      <c r="C2783" t="s">
        <v>953</v>
      </c>
      <c r="D2783">
        <v>8</v>
      </c>
      <c r="E2783">
        <v>8</v>
      </c>
    </row>
    <row r="2785" spans="1:5" x14ac:dyDescent="0.3">
      <c r="A2785" s="6" t="s">
        <v>1472</v>
      </c>
    </row>
    <row r="2786" spans="1:5" x14ac:dyDescent="0.3">
      <c r="A2786" s="6" t="s">
        <v>5484</v>
      </c>
    </row>
    <row r="2787" spans="1:5" x14ac:dyDescent="0.3">
      <c r="A2787" s="6" t="s">
        <v>5485</v>
      </c>
    </row>
    <row r="2789" spans="1:5" x14ac:dyDescent="0.3">
      <c r="A2789" s="6" t="s">
        <v>5486</v>
      </c>
      <c r="B2789" t="s">
        <v>9854</v>
      </c>
      <c r="C2789" t="s">
        <v>954</v>
      </c>
      <c r="D2789" t="s">
        <v>955</v>
      </c>
      <c r="E2789" t="s">
        <v>955</v>
      </c>
    </row>
    <row r="2790" spans="1:5" x14ac:dyDescent="0.3">
      <c r="A2790" s="6" t="s">
        <v>5258</v>
      </c>
      <c r="B2790" t="s">
        <v>9855</v>
      </c>
      <c r="C2790" t="s">
        <v>850</v>
      </c>
    </row>
    <row r="2791" spans="1:5" x14ac:dyDescent="0.3">
      <c r="A2791" s="6" t="s">
        <v>5487</v>
      </c>
      <c r="B2791" t="s">
        <v>5472</v>
      </c>
      <c r="C2791" t="s">
        <v>878</v>
      </c>
    </row>
    <row r="2792" spans="1:5" x14ac:dyDescent="0.3">
      <c r="A2792" s="6" t="s">
        <v>5488</v>
      </c>
      <c r="B2792" t="s">
        <v>9892</v>
      </c>
      <c r="C2792" t="s">
        <v>956</v>
      </c>
      <c r="D2792">
        <v>7</v>
      </c>
      <c r="E2792">
        <v>7</v>
      </c>
    </row>
    <row r="2794" spans="1:5" x14ac:dyDescent="0.3">
      <c r="A2794" s="6" t="s">
        <v>1472</v>
      </c>
    </row>
    <row r="2795" spans="1:5" x14ac:dyDescent="0.3">
      <c r="A2795" s="6" t="s">
        <v>5489</v>
      </c>
    </row>
    <row r="2796" spans="1:5" x14ac:dyDescent="0.3">
      <c r="A2796" s="6" t="s">
        <v>5490</v>
      </c>
    </row>
    <row r="2798" spans="1:5" x14ac:dyDescent="0.3">
      <c r="A2798" s="6" t="s">
        <v>5491</v>
      </c>
      <c r="B2798" t="s">
        <v>5746</v>
      </c>
      <c r="C2798" t="s">
        <v>957</v>
      </c>
      <c r="D2798" s="1">
        <v>5.3000000000000001E-32</v>
      </c>
      <c r="E2798" t="s">
        <v>34</v>
      </c>
    </row>
    <row r="2799" spans="1:5" x14ac:dyDescent="0.3">
      <c r="A2799" s="6" t="s">
        <v>5258</v>
      </c>
      <c r="B2799" t="s">
        <v>9855</v>
      </c>
      <c r="C2799" t="s">
        <v>850</v>
      </c>
    </row>
    <row r="2800" spans="1:5" x14ac:dyDescent="0.3">
      <c r="A2800" s="6" t="s">
        <v>5492</v>
      </c>
      <c r="B2800" t="s">
        <v>5472</v>
      </c>
      <c r="C2800" t="e">
        <f>+G+vAF+q</f>
        <v>#NAME?</v>
      </c>
    </row>
    <row r="2801" spans="1:5" x14ac:dyDescent="0.3">
      <c r="A2801" s="6" t="s">
        <v>5493</v>
      </c>
      <c r="B2801" t="s">
        <v>9900</v>
      </c>
      <c r="C2801" t="s">
        <v>958</v>
      </c>
      <c r="D2801">
        <v>3</v>
      </c>
      <c r="E2801">
        <v>3</v>
      </c>
    </row>
    <row r="2803" spans="1:5" x14ac:dyDescent="0.3">
      <c r="A2803" s="6" t="s">
        <v>1472</v>
      </c>
    </row>
    <row r="2804" spans="1:5" x14ac:dyDescent="0.3">
      <c r="A2804" s="6" t="s">
        <v>5494</v>
      </c>
    </row>
    <row r="2805" spans="1:5" x14ac:dyDescent="0.3">
      <c r="A2805" s="6" t="s">
        <v>5495</v>
      </c>
    </row>
    <row r="2807" spans="1:5" x14ac:dyDescent="0.3">
      <c r="A2807" s="6" t="s">
        <v>5496</v>
      </c>
      <c r="B2807" t="s">
        <v>9901</v>
      </c>
      <c r="C2807" t="s">
        <v>959</v>
      </c>
      <c r="D2807" t="s">
        <v>960</v>
      </c>
      <c r="E2807" t="s">
        <v>960</v>
      </c>
    </row>
    <row r="2808" spans="1:5" x14ac:dyDescent="0.3">
      <c r="A2808" s="6" t="s">
        <v>5258</v>
      </c>
      <c r="B2808" t="s">
        <v>9855</v>
      </c>
      <c r="C2808" t="s">
        <v>850</v>
      </c>
    </row>
    <row r="2809" spans="1:5" x14ac:dyDescent="0.3">
      <c r="A2809" s="6" t="s">
        <v>5492</v>
      </c>
      <c r="B2809" t="s">
        <v>5472</v>
      </c>
      <c r="C2809" t="e">
        <f>+G+vAF+q</f>
        <v>#NAME?</v>
      </c>
    </row>
    <row r="2810" spans="1:5" x14ac:dyDescent="0.3">
      <c r="A2810" s="6" t="s">
        <v>5497</v>
      </c>
      <c r="B2810" t="s">
        <v>9900</v>
      </c>
      <c r="C2810" t="s">
        <v>958</v>
      </c>
      <c r="D2810">
        <v>3</v>
      </c>
      <c r="E2810">
        <v>3</v>
      </c>
    </row>
    <row r="2812" spans="1:5" x14ac:dyDescent="0.3">
      <c r="A2812" s="6" t="s">
        <v>1472</v>
      </c>
    </row>
    <row r="2813" spans="1:5" x14ac:dyDescent="0.3">
      <c r="A2813" s="6" t="s">
        <v>5494</v>
      </c>
    </row>
    <row r="2814" spans="1:5" x14ac:dyDescent="0.3">
      <c r="A2814" s="6" t="s">
        <v>5498</v>
      </c>
    </row>
    <row r="2816" spans="1:5" x14ac:dyDescent="0.3">
      <c r="A2816" s="6" t="s">
        <v>5499</v>
      </c>
      <c r="B2816" t="s">
        <v>9902</v>
      </c>
      <c r="C2816" t="s">
        <v>961</v>
      </c>
      <c r="D2816" t="s">
        <v>962</v>
      </c>
      <c r="E2816" t="s">
        <v>962</v>
      </c>
    </row>
    <row r="2817" spans="1:5" x14ac:dyDescent="0.3">
      <c r="A2817" s="6" t="s">
        <v>5258</v>
      </c>
      <c r="B2817" t="s">
        <v>9855</v>
      </c>
      <c r="C2817" t="s">
        <v>850</v>
      </c>
    </row>
    <row r="2818" spans="1:5" x14ac:dyDescent="0.3">
      <c r="A2818" s="6" t="s">
        <v>5500</v>
      </c>
      <c r="B2818" t="s">
        <v>9884</v>
      </c>
      <c r="C2818" t="s">
        <v>918</v>
      </c>
    </row>
    <row r="2819" spans="1:5" x14ac:dyDescent="0.3">
      <c r="A2819" s="6" t="s">
        <v>5501</v>
      </c>
      <c r="B2819" t="s">
        <v>9903</v>
      </c>
      <c r="C2819" t="s">
        <v>963</v>
      </c>
      <c r="D2819">
        <v>0</v>
      </c>
      <c r="E2819">
        <v>0</v>
      </c>
    </row>
    <row r="2821" spans="1:5" x14ac:dyDescent="0.3">
      <c r="A2821" s="6" t="s">
        <v>1472</v>
      </c>
    </row>
    <row r="2822" spans="1:5" x14ac:dyDescent="0.3">
      <c r="A2822" s="6" t="s">
        <v>5502</v>
      </c>
    </row>
    <row r="2823" spans="1:5" x14ac:dyDescent="0.3">
      <c r="A2823" s="6" t="s">
        <v>5503</v>
      </c>
    </row>
    <row r="2825" spans="1:5" x14ac:dyDescent="0.3">
      <c r="A2825" s="6" t="s">
        <v>5504</v>
      </c>
      <c r="B2825" t="s">
        <v>9862</v>
      </c>
      <c r="C2825" t="s">
        <v>964</v>
      </c>
      <c r="D2825" t="s">
        <v>965</v>
      </c>
      <c r="E2825" t="s">
        <v>965</v>
      </c>
    </row>
    <row r="2826" spans="1:5" x14ac:dyDescent="0.3">
      <c r="A2826" s="6" t="s">
        <v>5258</v>
      </c>
      <c r="B2826" t="s">
        <v>9855</v>
      </c>
      <c r="C2826" t="s">
        <v>850</v>
      </c>
    </row>
    <row r="2827" spans="1:5" x14ac:dyDescent="0.3">
      <c r="A2827" s="6" t="s">
        <v>5505</v>
      </c>
      <c r="B2827" t="s">
        <v>9904</v>
      </c>
      <c r="C2827" t="s">
        <v>966</v>
      </c>
    </row>
    <row r="2828" spans="1:5" x14ac:dyDescent="0.3">
      <c r="A2828" s="6" t="s">
        <v>5506</v>
      </c>
      <c r="B2828" t="s">
        <v>9905</v>
      </c>
      <c r="C2828" t="s">
        <v>967</v>
      </c>
      <c r="D2828">
        <v>4</v>
      </c>
      <c r="E2828">
        <v>4</v>
      </c>
    </row>
    <row r="2830" spans="1:5" x14ac:dyDescent="0.3">
      <c r="A2830" s="6" t="s">
        <v>1472</v>
      </c>
    </row>
    <row r="2831" spans="1:5" x14ac:dyDescent="0.3">
      <c r="A2831" s="6" t="s">
        <v>5507</v>
      </c>
    </row>
    <row r="2832" spans="1:5" x14ac:dyDescent="0.3">
      <c r="A2832" s="6" t="s">
        <v>5508</v>
      </c>
    </row>
    <row r="2834" spans="1:5" x14ac:dyDescent="0.3">
      <c r="A2834" s="6" t="s">
        <v>5509</v>
      </c>
      <c r="B2834" t="s">
        <v>9865</v>
      </c>
      <c r="C2834" t="s">
        <v>968</v>
      </c>
      <c r="D2834" t="s">
        <v>965</v>
      </c>
      <c r="E2834" t="s">
        <v>965</v>
      </c>
    </row>
    <row r="2835" spans="1:5" x14ac:dyDescent="0.3">
      <c r="A2835" s="6" t="s">
        <v>5258</v>
      </c>
      <c r="B2835" t="s">
        <v>9855</v>
      </c>
      <c r="C2835" t="s">
        <v>850</v>
      </c>
    </row>
    <row r="2836" spans="1:5" x14ac:dyDescent="0.3">
      <c r="A2836" s="6" t="s">
        <v>5505</v>
      </c>
      <c r="B2836" t="s">
        <v>9904</v>
      </c>
      <c r="C2836" t="s">
        <v>966</v>
      </c>
    </row>
    <row r="2837" spans="1:5" x14ac:dyDescent="0.3">
      <c r="A2837" s="6" t="s">
        <v>5510</v>
      </c>
      <c r="B2837" t="s">
        <v>9905</v>
      </c>
      <c r="C2837" t="s">
        <v>969</v>
      </c>
      <c r="D2837">
        <v>9</v>
      </c>
      <c r="E2837">
        <v>9</v>
      </c>
    </row>
    <row r="2839" spans="1:5" x14ac:dyDescent="0.3">
      <c r="A2839" s="6" t="s">
        <v>1472</v>
      </c>
    </row>
    <row r="2840" spans="1:5" x14ac:dyDescent="0.3">
      <c r="A2840" s="6" t="s">
        <v>5507</v>
      </c>
    </row>
    <row r="2841" spans="1:5" x14ac:dyDescent="0.3">
      <c r="A2841" s="6" t="s">
        <v>5511</v>
      </c>
    </row>
    <row r="2843" spans="1:5" x14ac:dyDescent="0.3">
      <c r="A2843" s="6" t="s">
        <v>5512</v>
      </c>
      <c r="B2843" t="s">
        <v>9901</v>
      </c>
      <c r="C2843" t="s">
        <v>970</v>
      </c>
      <c r="D2843" t="s">
        <v>971</v>
      </c>
      <c r="E2843" t="s">
        <v>971</v>
      </c>
    </row>
    <row r="2844" spans="1:5" x14ac:dyDescent="0.3">
      <c r="A2844" s="6" t="s">
        <v>5258</v>
      </c>
      <c r="B2844" t="s">
        <v>9855</v>
      </c>
      <c r="C2844" t="s">
        <v>850</v>
      </c>
    </row>
    <row r="2845" spans="1:5" x14ac:dyDescent="0.3">
      <c r="A2845" s="6" t="s">
        <v>5513</v>
      </c>
      <c r="B2845" t="s">
        <v>9867</v>
      </c>
      <c r="C2845" t="s">
        <v>972</v>
      </c>
    </row>
    <row r="2846" spans="1:5" x14ac:dyDescent="0.3">
      <c r="A2846" s="6" t="s">
        <v>5514</v>
      </c>
      <c r="B2846" t="s">
        <v>9906</v>
      </c>
      <c r="C2846" t="s">
        <v>973</v>
      </c>
      <c r="D2846">
        <v>8</v>
      </c>
      <c r="E2846">
        <v>8</v>
      </c>
    </row>
    <row r="2848" spans="1:5" x14ac:dyDescent="0.3">
      <c r="A2848" s="6" t="s">
        <v>1472</v>
      </c>
    </row>
    <row r="2849" spans="1:5" x14ac:dyDescent="0.3">
      <c r="A2849" s="6" t="s">
        <v>5515</v>
      </c>
    </row>
    <row r="2850" spans="1:5" x14ac:dyDescent="0.3">
      <c r="A2850" s="6" t="s">
        <v>5516</v>
      </c>
    </row>
    <row r="2852" spans="1:5" x14ac:dyDescent="0.3">
      <c r="A2852" s="6" t="s">
        <v>5517</v>
      </c>
      <c r="B2852" t="s">
        <v>9862</v>
      </c>
      <c r="C2852" t="s">
        <v>968</v>
      </c>
      <c r="D2852" t="s">
        <v>974</v>
      </c>
      <c r="E2852" t="s">
        <v>974</v>
      </c>
    </row>
    <row r="2853" spans="1:5" x14ac:dyDescent="0.3">
      <c r="A2853" s="6" t="s">
        <v>5258</v>
      </c>
      <c r="B2853" t="s">
        <v>9855</v>
      </c>
      <c r="C2853" t="s">
        <v>850</v>
      </c>
    </row>
    <row r="2854" spans="1:5" x14ac:dyDescent="0.3">
      <c r="A2854" s="6" t="s">
        <v>5518</v>
      </c>
      <c r="B2854" t="s">
        <v>9882</v>
      </c>
      <c r="C2854" t="e">
        <f>+G+vAF+q</f>
        <v>#NAME?</v>
      </c>
    </row>
    <row r="2855" spans="1:5" x14ac:dyDescent="0.3">
      <c r="A2855" s="6" t="s">
        <v>5519</v>
      </c>
      <c r="B2855" t="s">
        <v>9907</v>
      </c>
      <c r="C2855" t="s">
        <v>975</v>
      </c>
      <c r="D2855">
        <v>9</v>
      </c>
      <c r="E2855">
        <v>9</v>
      </c>
    </row>
    <row r="2857" spans="1:5" x14ac:dyDescent="0.3">
      <c r="A2857" s="6" t="s">
        <v>1472</v>
      </c>
    </row>
    <row r="2858" spans="1:5" x14ac:dyDescent="0.3">
      <c r="A2858" s="6" t="s">
        <v>5502</v>
      </c>
    </row>
    <row r="2859" spans="1:5" x14ac:dyDescent="0.3">
      <c r="A2859" s="6" t="s">
        <v>5520</v>
      </c>
    </row>
    <row r="2861" spans="1:5" x14ac:dyDescent="0.3">
      <c r="A2861" s="6" t="s">
        <v>5521</v>
      </c>
      <c r="B2861" t="s">
        <v>9857</v>
      </c>
      <c r="C2861" t="s">
        <v>964</v>
      </c>
      <c r="D2861" t="s">
        <v>976</v>
      </c>
      <c r="E2861" t="s">
        <v>976</v>
      </c>
    </row>
    <row r="2862" spans="1:5" x14ac:dyDescent="0.3">
      <c r="A2862" s="6" t="s">
        <v>5258</v>
      </c>
      <c r="B2862" t="s">
        <v>9855</v>
      </c>
      <c r="C2862" t="s">
        <v>850</v>
      </c>
    </row>
    <row r="2863" spans="1:5" x14ac:dyDescent="0.3">
      <c r="A2863" s="6" t="s">
        <v>5522</v>
      </c>
      <c r="B2863" t="s">
        <v>9908</v>
      </c>
      <c r="C2863" t="e">
        <f>+G+vAF+q</f>
        <v>#NAME?</v>
      </c>
    </row>
    <row r="2864" spans="1:5" x14ac:dyDescent="0.3">
      <c r="A2864" s="6" t="s">
        <v>5523</v>
      </c>
      <c r="B2864" t="s">
        <v>9909</v>
      </c>
      <c r="C2864" t="s">
        <v>977</v>
      </c>
      <c r="D2864">
        <v>4</v>
      </c>
      <c r="E2864">
        <v>4</v>
      </c>
    </row>
    <row r="2866" spans="1:5" x14ac:dyDescent="0.3">
      <c r="A2866" s="6" t="s">
        <v>1472</v>
      </c>
    </row>
    <row r="2867" spans="1:5" x14ac:dyDescent="0.3">
      <c r="A2867" s="6" t="s">
        <v>5524</v>
      </c>
    </row>
    <row r="2868" spans="1:5" x14ac:dyDescent="0.3">
      <c r="A2868" s="6" t="s">
        <v>5525</v>
      </c>
    </row>
    <row r="2870" spans="1:5" x14ac:dyDescent="0.3">
      <c r="A2870" s="6" t="s">
        <v>5526</v>
      </c>
      <c r="B2870" t="s">
        <v>5527</v>
      </c>
      <c r="C2870" t="s">
        <v>978</v>
      </c>
      <c r="D2870" t="s">
        <v>979</v>
      </c>
      <c r="E2870" t="s">
        <v>979</v>
      </c>
    </row>
    <row r="2871" spans="1:5" x14ac:dyDescent="0.3">
      <c r="A2871" s="6" t="s">
        <v>5258</v>
      </c>
      <c r="B2871" t="s">
        <v>9855</v>
      </c>
      <c r="C2871" t="s">
        <v>850</v>
      </c>
    </row>
    <row r="2872" spans="1:5" x14ac:dyDescent="0.3">
      <c r="A2872" s="6" t="s">
        <v>5528</v>
      </c>
      <c r="B2872" t="s">
        <v>5482</v>
      </c>
      <c r="C2872" t="e">
        <f>+G++AF+q</f>
        <v>#NAME?</v>
      </c>
    </row>
    <row r="2873" spans="1:5" x14ac:dyDescent="0.3">
      <c r="A2873" s="6" t="s">
        <v>5529</v>
      </c>
      <c r="B2873" t="s">
        <v>9856</v>
      </c>
      <c r="C2873" t="s">
        <v>980</v>
      </c>
      <c r="D2873">
        <v>3</v>
      </c>
      <c r="E2873">
        <v>3</v>
      </c>
    </row>
    <row r="2875" spans="1:5" x14ac:dyDescent="0.3">
      <c r="A2875" s="6" t="s">
        <v>1472</v>
      </c>
    </row>
    <row r="2876" spans="1:5" x14ac:dyDescent="0.3">
      <c r="A2876" s="6" t="s">
        <v>5530</v>
      </c>
    </row>
    <row r="2877" spans="1:5" x14ac:dyDescent="0.3">
      <c r="A2877" s="6" t="s">
        <v>5531</v>
      </c>
    </row>
    <row r="2879" spans="1:5" x14ac:dyDescent="0.3">
      <c r="A2879" s="6" t="s">
        <v>5532</v>
      </c>
      <c r="B2879" t="s">
        <v>9910</v>
      </c>
      <c r="C2879" t="s">
        <v>981</v>
      </c>
      <c r="D2879" t="s">
        <v>982</v>
      </c>
      <c r="E2879" t="s">
        <v>982</v>
      </c>
    </row>
    <row r="2880" spans="1:5" x14ac:dyDescent="0.3">
      <c r="A2880" s="6" t="s">
        <v>5258</v>
      </c>
      <c r="B2880" t="s">
        <v>9855</v>
      </c>
      <c r="C2880" t="s">
        <v>850</v>
      </c>
    </row>
    <row r="2881" spans="1:5" x14ac:dyDescent="0.3">
      <c r="A2881" s="6" t="s">
        <v>5533</v>
      </c>
      <c r="B2881" t="s">
        <v>5482</v>
      </c>
      <c r="C2881" t="s">
        <v>918</v>
      </c>
    </row>
    <row r="2882" spans="1:5" x14ac:dyDescent="0.3">
      <c r="A2882" s="6" t="s">
        <v>5534</v>
      </c>
      <c r="B2882" t="s">
        <v>9856</v>
      </c>
      <c r="C2882" t="s">
        <v>983</v>
      </c>
      <c r="D2882">
        <v>8</v>
      </c>
      <c r="E2882">
        <v>8</v>
      </c>
    </row>
    <row r="2884" spans="1:5" x14ac:dyDescent="0.3">
      <c r="A2884" s="6" t="s">
        <v>1472</v>
      </c>
    </row>
    <row r="2885" spans="1:5" x14ac:dyDescent="0.3">
      <c r="A2885" s="6" t="s">
        <v>5530</v>
      </c>
    </row>
    <row r="2886" spans="1:5" x14ac:dyDescent="0.3">
      <c r="A2886" s="6" t="s">
        <v>5535</v>
      </c>
    </row>
    <row r="2888" spans="1:5" x14ac:dyDescent="0.3">
      <c r="A2888" s="6" t="s">
        <v>5536</v>
      </c>
      <c r="B2888" t="s">
        <v>9866</v>
      </c>
      <c r="C2888" t="s">
        <v>984</v>
      </c>
      <c r="D2888" t="s">
        <v>985</v>
      </c>
      <c r="E2888" t="s">
        <v>985</v>
      </c>
    </row>
    <row r="2889" spans="1:5" x14ac:dyDescent="0.3">
      <c r="A2889" s="6" t="s">
        <v>5258</v>
      </c>
      <c r="B2889" t="s">
        <v>9855</v>
      </c>
      <c r="C2889" t="s">
        <v>850</v>
      </c>
    </row>
    <row r="2890" spans="1:5" x14ac:dyDescent="0.3">
      <c r="A2890" s="6" t="s">
        <v>5537</v>
      </c>
      <c r="B2890" t="s">
        <v>9911</v>
      </c>
      <c r="C2890" t="s">
        <v>986</v>
      </c>
    </row>
    <row r="2891" spans="1:5" x14ac:dyDescent="0.3">
      <c r="A2891" s="6" t="s">
        <v>5538</v>
      </c>
      <c r="B2891" t="s">
        <v>9912</v>
      </c>
      <c r="C2891" t="s">
        <v>987</v>
      </c>
      <c r="D2891">
        <v>4</v>
      </c>
      <c r="E2891">
        <v>4</v>
      </c>
    </row>
    <row r="2893" spans="1:5" x14ac:dyDescent="0.3">
      <c r="A2893" s="6" t="s">
        <v>1472</v>
      </c>
    </row>
    <row r="2894" spans="1:5" x14ac:dyDescent="0.3">
      <c r="A2894" s="6" t="s">
        <v>5539</v>
      </c>
    </row>
    <row r="2895" spans="1:5" x14ac:dyDescent="0.3">
      <c r="A2895" s="6" t="s">
        <v>5540</v>
      </c>
    </row>
    <row r="2897" spans="1:5" x14ac:dyDescent="0.3">
      <c r="A2897" s="6" t="s">
        <v>5541</v>
      </c>
      <c r="B2897" t="s">
        <v>9913</v>
      </c>
      <c r="C2897" t="s">
        <v>988</v>
      </c>
      <c r="D2897" t="s">
        <v>989</v>
      </c>
      <c r="E2897" t="s">
        <v>989</v>
      </c>
    </row>
    <row r="2898" spans="1:5" x14ac:dyDescent="0.3">
      <c r="A2898" s="6" t="s">
        <v>5258</v>
      </c>
      <c r="B2898" t="s">
        <v>9855</v>
      </c>
      <c r="C2898" t="s">
        <v>850</v>
      </c>
    </row>
    <row r="2899" spans="1:5" x14ac:dyDescent="0.3">
      <c r="A2899" s="6" t="s">
        <v>5542</v>
      </c>
      <c r="B2899" t="s">
        <v>9884</v>
      </c>
      <c r="C2899" t="s">
        <v>858</v>
      </c>
    </row>
    <row r="2900" spans="1:5" x14ac:dyDescent="0.3">
      <c r="A2900" s="6" t="s">
        <v>5543</v>
      </c>
      <c r="B2900" t="s">
        <v>9903</v>
      </c>
      <c r="C2900" t="s">
        <v>990</v>
      </c>
      <c r="D2900">
        <v>3</v>
      </c>
      <c r="E2900">
        <v>3</v>
      </c>
    </row>
    <row r="2902" spans="1:5" x14ac:dyDescent="0.3">
      <c r="A2902" s="6" t="s">
        <v>1472</v>
      </c>
    </row>
    <row r="2903" spans="1:5" x14ac:dyDescent="0.3">
      <c r="A2903" s="6" t="s">
        <v>5544</v>
      </c>
    </row>
    <row r="2904" spans="1:5" x14ac:dyDescent="0.3">
      <c r="A2904" s="6" t="s">
        <v>5545</v>
      </c>
    </row>
    <row r="2906" spans="1:5" x14ac:dyDescent="0.3">
      <c r="A2906" s="6" t="s">
        <v>5546</v>
      </c>
      <c r="B2906" t="s">
        <v>9874</v>
      </c>
      <c r="C2906" t="s">
        <v>991</v>
      </c>
      <c r="D2906" t="s">
        <v>992</v>
      </c>
      <c r="E2906" t="s">
        <v>992</v>
      </c>
    </row>
    <row r="2907" spans="1:5" x14ac:dyDescent="0.3">
      <c r="A2907" s="6" t="s">
        <v>5258</v>
      </c>
      <c r="B2907" t="s">
        <v>9855</v>
      </c>
      <c r="C2907" t="s">
        <v>850</v>
      </c>
    </row>
    <row r="2908" spans="1:5" x14ac:dyDescent="0.3">
      <c r="A2908" s="6" t="s">
        <v>5547</v>
      </c>
      <c r="B2908" t="s">
        <v>9884</v>
      </c>
      <c r="C2908" t="s">
        <v>881</v>
      </c>
    </row>
    <row r="2909" spans="1:5" x14ac:dyDescent="0.3">
      <c r="A2909" s="6" t="s">
        <v>5548</v>
      </c>
      <c r="B2909" t="s">
        <v>9914</v>
      </c>
      <c r="C2909" t="s">
        <v>993</v>
      </c>
      <c r="D2909">
        <v>7</v>
      </c>
      <c r="E2909">
        <v>7</v>
      </c>
    </row>
    <row r="2911" spans="1:5" x14ac:dyDescent="0.3">
      <c r="A2911" s="6" t="s">
        <v>1472</v>
      </c>
    </row>
    <row r="2912" spans="1:5" x14ac:dyDescent="0.3">
      <c r="A2912" s="6" t="s">
        <v>5549</v>
      </c>
    </row>
    <row r="2913" spans="1:5" x14ac:dyDescent="0.3">
      <c r="A2913" s="6" t="s">
        <v>5550</v>
      </c>
    </row>
    <row r="2915" spans="1:5" x14ac:dyDescent="0.3">
      <c r="A2915" s="6" t="s">
        <v>5551</v>
      </c>
      <c r="B2915" t="s">
        <v>5746</v>
      </c>
      <c r="C2915" t="s">
        <v>994</v>
      </c>
      <c r="D2915" s="1">
        <v>5.0999999999999999E-27</v>
      </c>
      <c r="E2915" t="s">
        <v>35</v>
      </c>
    </row>
    <row r="2916" spans="1:5" x14ac:dyDescent="0.3">
      <c r="A2916" s="6" t="s">
        <v>5258</v>
      </c>
      <c r="B2916" t="s">
        <v>9855</v>
      </c>
      <c r="C2916" t="s">
        <v>850</v>
      </c>
    </row>
    <row r="2917" spans="1:5" x14ac:dyDescent="0.3">
      <c r="A2917" s="6" t="s">
        <v>5552</v>
      </c>
      <c r="B2917" t="s">
        <v>5472</v>
      </c>
      <c r="C2917" t="s">
        <v>966</v>
      </c>
    </row>
    <row r="2918" spans="1:5" x14ac:dyDescent="0.3">
      <c r="A2918" s="6" t="s">
        <v>5553</v>
      </c>
      <c r="B2918" t="s">
        <v>9915</v>
      </c>
      <c r="C2918" t="s">
        <v>995</v>
      </c>
      <c r="D2918">
        <v>0</v>
      </c>
      <c r="E2918">
        <v>0</v>
      </c>
    </row>
    <row r="2920" spans="1:5" x14ac:dyDescent="0.3">
      <c r="A2920" s="6" t="s">
        <v>1472</v>
      </c>
    </row>
    <row r="2921" spans="1:5" x14ac:dyDescent="0.3">
      <c r="A2921" s="6" t="s">
        <v>5554</v>
      </c>
    </row>
    <row r="2922" spans="1:5" x14ac:dyDescent="0.3">
      <c r="A2922" s="6" t="s">
        <v>5555</v>
      </c>
    </row>
    <row r="2924" spans="1:5" x14ac:dyDescent="0.3">
      <c r="A2924" s="6" t="s">
        <v>5556</v>
      </c>
      <c r="B2924" t="s">
        <v>9874</v>
      </c>
      <c r="C2924" t="s">
        <v>996</v>
      </c>
      <c r="D2924" t="s">
        <v>997</v>
      </c>
      <c r="E2924" t="s">
        <v>997</v>
      </c>
    </row>
    <row r="2925" spans="1:5" x14ac:dyDescent="0.3">
      <c r="A2925" s="6" t="s">
        <v>5258</v>
      </c>
      <c r="B2925" t="s">
        <v>9855</v>
      </c>
      <c r="C2925" t="s">
        <v>850</v>
      </c>
    </row>
    <row r="2926" spans="1:5" x14ac:dyDescent="0.3">
      <c r="A2926" s="6" t="s">
        <v>5557</v>
      </c>
      <c r="B2926" t="s">
        <v>9884</v>
      </c>
      <c r="C2926" t="s">
        <v>881</v>
      </c>
    </row>
    <row r="2927" spans="1:5" x14ac:dyDescent="0.3">
      <c r="A2927" s="6" t="s">
        <v>5558</v>
      </c>
      <c r="B2927" t="s">
        <v>9916</v>
      </c>
      <c r="C2927" t="s">
        <v>993</v>
      </c>
      <c r="D2927">
        <v>9</v>
      </c>
      <c r="E2927">
        <v>9</v>
      </c>
    </row>
    <row r="2929" spans="1:5" x14ac:dyDescent="0.3">
      <c r="A2929" s="6" t="s">
        <v>1472</v>
      </c>
    </row>
    <row r="2930" spans="1:5" x14ac:dyDescent="0.3">
      <c r="A2930" s="6" t="s">
        <v>5559</v>
      </c>
    </row>
    <row r="2931" spans="1:5" x14ac:dyDescent="0.3">
      <c r="A2931" s="6" t="s">
        <v>5560</v>
      </c>
    </row>
    <row r="2933" spans="1:5" x14ac:dyDescent="0.3">
      <c r="A2933" s="6" t="s">
        <v>5561</v>
      </c>
      <c r="B2933" t="s">
        <v>9917</v>
      </c>
      <c r="C2933" t="s">
        <v>998</v>
      </c>
      <c r="D2933" t="s">
        <v>999</v>
      </c>
      <c r="E2933" t="s">
        <v>999</v>
      </c>
    </row>
    <row r="2934" spans="1:5" x14ac:dyDescent="0.3">
      <c r="A2934" s="6" t="s">
        <v>5258</v>
      </c>
      <c r="B2934" t="s">
        <v>9855</v>
      </c>
      <c r="C2934" t="s">
        <v>850</v>
      </c>
    </row>
    <row r="2935" spans="1:5" x14ac:dyDescent="0.3">
      <c r="A2935" s="6" t="s">
        <v>5562</v>
      </c>
      <c r="B2935" t="s">
        <v>5472</v>
      </c>
      <c r="C2935" t="s">
        <v>864</v>
      </c>
    </row>
    <row r="2936" spans="1:5" x14ac:dyDescent="0.3">
      <c r="A2936" s="6" t="s">
        <v>5563</v>
      </c>
      <c r="B2936" t="s">
        <v>9918</v>
      </c>
      <c r="C2936" t="s">
        <v>1000</v>
      </c>
      <c r="D2936">
        <v>8</v>
      </c>
      <c r="E2936">
        <v>8</v>
      </c>
    </row>
    <row r="2938" spans="1:5" x14ac:dyDescent="0.3">
      <c r="A2938" s="6" t="s">
        <v>1472</v>
      </c>
    </row>
    <row r="2939" spans="1:5" x14ac:dyDescent="0.3">
      <c r="A2939" s="6" t="s">
        <v>5564</v>
      </c>
    </row>
    <row r="2940" spans="1:5" x14ac:dyDescent="0.3">
      <c r="A2940" s="6" t="s">
        <v>5565</v>
      </c>
    </row>
    <row r="2942" spans="1:5" x14ac:dyDescent="0.3">
      <c r="A2942" s="6" t="s">
        <v>5566</v>
      </c>
      <c r="B2942" t="s">
        <v>9919</v>
      </c>
      <c r="C2942" t="s">
        <v>1001</v>
      </c>
      <c r="D2942" t="s">
        <v>1002</v>
      </c>
      <c r="E2942" t="s">
        <v>1002</v>
      </c>
    </row>
    <row r="2943" spans="1:5" x14ac:dyDescent="0.3">
      <c r="A2943" s="6" t="s">
        <v>5258</v>
      </c>
      <c r="B2943" t="s">
        <v>9855</v>
      </c>
      <c r="C2943" t="s">
        <v>850</v>
      </c>
    </row>
    <row r="2944" spans="1:5" x14ac:dyDescent="0.3">
      <c r="A2944" s="6" t="s">
        <v>5567</v>
      </c>
      <c r="B2944" t="s">
        <v>9911</v>
      </c>
      <c r="C2944" t="e">
        <f>+GevAF+q</f>
        <v>#NAME?</v>
      </c>
    </row>
    <row r="2945" spans="1:5" x14ac:dyDescent="0.3">
      <c r="A2945" s="6" t="s">
        <v>5568</v>
      </c>
      <c r="B2945" t="s">
        <v>9920</v>
      </c>
      <c r="C2945" t="s">
        <v>1003</v>
      </c>
      <c r="D2945">
        <v>0</v>
      </c>
      <c r="E2945">
        <v>0</v>
      </c>
    </row>
    <row r="2947" spans="1:5" x14ac:dyDescent="0.3">
      <c r="A2947" s="6" t="s">
        <v>1472</v>
      </c>
    </row>
    <row r="2948" spans="1:5" x14ac:dyDescent="0.3">
      <c r="A2948" s="6" t="s">
        <v>5569</v>
      </c>
    </row>
    <row r="2949" spans="1:5" x14ac:dyDescent="0.3">
      <c r="A2949" s="6" t="s">
        <v>5570</v>
      </c>
    </row>
    <row r="2951" spans="1:5" x14ac:dyDescent="0.3">
      <c r="A2951" s="6" t="s">
        <v>5571</v>
      </c>
      <c r="B2951" t="s">
        <v>9919</v>
      </c>
      <c r="C2951" t="s">
        <v>1004</v>
      </c>
      <c r="D2951" t="s">
        <v>1002</v>
      </c>
      <c r="E2951" t="s">
        <v>1002</v>
      </c>
    </row>
    <row r="2952" spans="1:5" x14ac:dyDescent="0.3">
      <c r="A2952" s="6" t="s">
        <v>5258</v>
      </c>
      <c r="B2952" t="s">
        <v>9855</v>
      </c>
      <c r="C2952" t="s">
        <v>850</v>
      </c>
    </row>
    <row r="2953" spans="1:5" x14ac:dyDescent="0.3">
      <c r="A2953" s="6" t="s">
        <v>5567</v>
      </c>
      <c r="B2953" t="s">
        <v>9911</v>
      </c>
      <c r="C2953" t="e">
        <f>+GevAF+q</f>
        <v>#NAME?</v>
      </c>
    </row>
    <row r="2954" spans="1:5" x14ac:dyDescent="0.3">
      <c r="A2954" s="6" t="s">
        <v>5572</v>
      </c>
      <c r="B2954" t="s">
        <v>9920</v>
      </c>
      <c r="C2954" t="s">
        <v>1005</v>
      </c>
      <c r="D2954">
        <v>9</v>
      </c>
      <c r="E2954">
        <v>9</v>
      </c>
    </row>
    <row r="2956" spans="1:5" x14ac:dyDescent="0.3">
      <c r="A2956" s="6" t="s">
        <v>1472</v>
      </c>
    </row>
    <row r="2957" spans="1:5" x14ac:dyDescent="0.3">
      <c r="A2957" s="6" t="s">
        <v>5569</v>
      </c>
    </row>
    <row r="2958" spans="1:5" x14ac:dyDescent="0.3">
      <c r="A2958" s="6" t="s">
        <v>5573</v>
      </c>
    </row>
    <row r="2960" spans="1:5" x14ac:dyDescent="0.3">
      <c r="A2960" s="6" t="s">
        <v>5574</v>
      </c>
      <c r="B2960" t="s">
        <v>9921</v>
      </c>
      <c r="C2960" t="s">
        <v>1006</v>
      </c>
      <c r="D2960" t="s">
        <v>1007</v>
      </c>
      <c r="E2960" t="s">
        <v>1007</v>
      </c>
    </row>
    <row r="2961" spans="1:5" x14ac:dyDescent="0.3">
      <c r="A2961" s="6" t="s">
        <v>5258</v>
      </c>
      <c r="B2961" t="s">
        <v>9855</v>
      </c>
      <c r="C2961" t="s">
        <v>850</v>
      </c>
    </row>
    <row r="2962" spans="1:5" x14ac:dyDescent="0.3">
      <c r="A2962" s="6" t="s">
        <v>5575</v>
      </c>
      <c r="B2962" t="s">
        <v>9922</v>
      </c>
      <c r="C2962" t="s">
        <v>864</v>
      </c>
    </row>
    <row r="2963" spans="1:5" x14ac:dyDescent="0.3">
      <c r="A2963" s="6" t="s">
        <v>5576</v>
      </c>
      <c r="B2963" t="s">
        <v>9923</v>
      </c>
      <c r="C2963" t="s">
        <v>1008</v>
      </c>
      <c r="D2963">
        <v>4</v>
      </c>
      <c r="E2963">
        <v>4</v>
      </c>
    </row>
    <row r="2965" spans="1:5" x14ac:dyDescent="0.3">
      <c r="A2965" s="6" t="s">
        <v>1472</v>
      </c>
    </row>
    <row r="2966" spans="1:5" x14ac:dyDescent="0.3">
      <c r="A2966" s="6" t="s">
        <v>5577</v>
      </c>
    </row>
    <row r="2967" spans="1:5" x14ac:dyDescent="0.3">
      <c r="A2967" s="6" t="s">
        <v>5578</v>
      </c>
    </row>
    <row r="2969" spans="1:5" x14ac:dyDescent="0.3">
      <c r="A2969" s="6" t="s">
        <v>5579</v>
      </c>
      <c r="B2969" t="s">
        <v>9924</v>
      </c>
      <c r="C2969" t="s">
        <v>1009</v>
      </c>
      <c r="D2969" t="s">
        <v>1010</v>
      </c>
      <c r="E2969" t="s">
        <v>1010</v>
      </c>
    </row>
    <row r="2970" spans="1:5" x14ac:dyDescent="0.3">
      <c r="A2970" s="6" t="s">
        <v>5258</v>
      </c>
      <c r="B2970" t="s">
        <v>9855</v>
      </c>
      <c r="C2970" t="s">
        <v>850</v>
      </c>
    </row>
    <row r="2971" spans="1:5" x14ac:dyDescent="0.3">
      <c r="A2971" s="6" t="s">
        <v>5580</v>
      </c>
      <c r="B2971" t="s">
        <v>9911</v>
      </c>
      <c r="C2971" t="e">
        <f>+Ge+AF+q</f>
        <v>#NAME?</v>
      </c>
    </row>
    <row r="2972" spans="1:5" x14ac:dyDescent="0.3">
      <c r="A2972" s="6" t="s">
        <v>5581</v>
      </c>
      <c r="B2972" t="s">
        <v>9925</v>
      </c>
      <c r="C2972" t="s">
        <v>1011</v>
      </c>
      <c r="D2972">
        <v>1</v>
      </c>
      <c r="E2972">
        <v>1</v>
      </c>
    </row>
    <row r="2974" spans="1:5" x14ac:dyDescent="0.3">
      <c r="A2974" s="6" t="s">
        <v>1472</v>
      </c>
    </row>
    <row r="2975" spans="1:5" x14ac:dyDescent="0.3">
      <c r="A2975" s="6" t="s">
        <v>5582</v>
      </c>
    </row>
    <row r="2976" spans="1:5" x14ac:dyDescent="0.3">
      <c r="A2976" s="6" t="s">
        <v>5583</v>
      </c>
    </row>
    <row r="2978" spans="1:5" x14ac:dyDescent="0.3">
      <c r="A2978" s="6" t="s">
        <v>5584</v>
      </c>
      <c r="B2978" t="s">
        <v>9924</v>
      </c>
      <c r="C2978" t="s">
        <v>1009</v>
      </c>
      <c r="D2978" t="s">
        <v>1012</v>
      </c>
      <c r="E2978" t="s">
        <v>1012</v>
      </c>
    </row>
    <row r="2979" spans="1:5" x14ac:dyDescent="0.3">
      <c r="A2979" s="6" t="s">
        <v>5258</v>
      </c>
      <c r="B2979" t="s">
        <v>9855</v>
      </c>
      <c r="C2979" t="s">
        <v>850</v>
      </c>
    </row>
    <row r="2980" spans="1:5" x14ac:dyDescent="0.3">
      <c r="A2980" s="6" t="s">
        <v>5580</v>
      </c>
      <c r="B2980" t="s">
        <v>9911</v>
      </c>
      <c r="C2980" t="e">
        <f>+Ge+AF+q</f>
        <v>#NAME?</v>
      </c>
    </row>
    <row r="2981" spans="1:5" x14ac:dyDescent="0.3">
      <c r="A2981" s="6" t="s">
        <v>5581</v>
      </c>
      <c r="B2981" t="s">
        <v>9926</v>
      </c>
      <c r="C2981" t="s">
        <v>1011</v>
      </c>
      <c r="D2981">
        <v>1</v>
      </c>
      <c r="E2981">
        <v>1</v>
      </c>
    </row>
    <row r="2983" spans="1:5" x14ac:dyDescent="0.3">
      <c r="A2983" s="6" t="s">
        <v>1472</v>
      </c>
    </row>
    <row r="2984" spans="1:5" x14ac:dyDescent="0.3">
      <c r="A2984" s="6" t="s">
        <v>5582</v>
      </c>
    </row>
    <row r="2985" spans="1:5" x14ac:dyDescent="0.3">
      <c r="A2985" s="6" t="s">
        <v>5583</v>
      </c>
    </row>
    <row r="2987" spans="1:5" x14ac:dyDescent="0.3">
      <c r="A2987" s="6" t="s">
        <v>5585</v>
      </c>
      <c r="B2987" t="s">
        <v>5746</v>
      </c>
      <c r="C2987" t="s">
        <v>1013</v>
      </c>
      <c r="D2987" s="1">
        <v>2.6999999999999998E-23</v>
      </c>
      <c r="E2987" t="s">
        <v>36</v>
      </c>
    </row>
    <row r="2988" spans="1:5" x14ac:dyDescent="0.3">
      <c r="A2988" s="6" t="s">
        <v>5258</v>
      </c>
      <c r="B2988" t="s">
        <v>9855</v>
      </c>
      <c r="C2988" t="s">
        <v>850</v>
      </c>
    </row>
    <row r="2989" spans="1:5" x14ac:dyDescent="0.3">
      <c r="A2989" s="6" t="s">
        <v>5580</v>
      </c>
      <c r="B2989" t="s">
        <v>9911</v>
      </c>
      <c r="C2989" t="e">
        <f>+Ge+AF+q</f>
        <v>#NAME?</v>
      </c>
    </row>
    <row r="2990" spans="1:5" x14ac:dyDescent="0.3">
      <c r="A2990" s="6" t="s">
        <v>5586</v>
      </c>
      <c r="B2990" t="s">
        <v>9926</v>
      </c>
      <c r="C2990" t="s">
        <v>1011</v>
      </c>
      <c r="D2990">
        <v>1</v>
      </c>
      <c r="E2990">
        <v>1</v>
      </c>
    </row>
    <row r="2992" spans="1:5" x14ac:dyDescent="0.3">
      <c r="A2992" s="6" t="s">
        <v>1472</v>
      </c>
    </row>
    <row r="2993" spans="1:5" x14ac:dyDescent="0.3">
      <c r="A2993" s="6" t="s">
        <v>5582</v>
      </c>
    </row>
    <row r="2994" spans="1:5" x14ac:dyDescent="0.3">
      <c r="A2994" s="6" t="s">
        <v>5587</v>
      </c>
    </row>
    <row r="2996" spans="1:5" x14ac:dyDescent="0.3">
      <c r="A2996" s="6" t="s">
        <v>5588</v>
      </c>
      <c r="B2996" t="s">
        <v>9917</v>
      </c>
      <c r="C2996" t="s">
        <v>1014</v>
      </c>
      <c r="D2996" t="s">
        <v>1015</v>
      </c>
      <c r="E2996" t="s">
        <v>1015</v>
      </c>
    </row>
    <row r="2997" spans="1:5" x14ac:dyDescent="0.3">
      <c r="A2997" s="6" t="s">
        <v>5258</v>
      </c>
      <c r="B2997" t="s">
        <v>9855</v>
      </c>
      <c r="C2997" t="s">
        <v>850</v>
      </c>
    </row>
    <row r="2998" spans="1:5" x14ac:dyDescent="0.3">
      <c r="A2998" s="6" t="s">
        <v>5589</v>
      </c>
      <c r="B2998" t="s">
        <v>9884</v>
      </c>
      <c r="C2998" t="s">
        <v>881</v>
      </c>
    </row>
    <row r="2999" spans="1:5" x14ac:dyDescent="0.3">
      <c r="A2999" s="6" t="s">
        <v>5590</v>
      </c>
      <c r="B2999" t="s">
        <v>9927</v>
      </c>
      <c r="C2999" t="s">
        <v>1016</v>
      </c>
      <c r="D2999">
        <v>2</v>
      </c>
      <c r="E2999">
        <v>2</v>
      </c>
    </row>
    <row r="3001" spans="1:5" x14ac:dyDescent="0.3">
      <c r="A3001" s="6" t="s">
        <v>1472</v>
      </c>
    </row>
    <row r="3002" spans="1:5" x14ac:dyDescent="0.3">
      <c r="A3002" s="6" t="s">
        <v>5591</v>
      </c>
    </row>
    <row r="3003" spans="1:5" x14ac:dyDescent="0.3">
      <c r="A3003" s="6" t="s">
        <v>5592</v>
      </c>
    </row>
    <row r="3005" spans="1:5" x14ac:dyDescent="0.3">
      <c r="A3005" s="6" t="s">
        <v>5593</v>
      </c>
      <c r="B3005" t="s">
        <v>9921</v>
      </c>
      <c r="C3005" t="s">
        <v>1017</v>
      </c>
      <c r="D3005" t="s">
        <v>1015</v>
      </c>
      <c r="E3005" t="s">
        <v>1015</v>
      </c>
    </row>
    <row r="3006" spans="1:5" x14ac:dyDescent="0.3">
      <c r="A3006" s="6" t="s">
        <v>5258</v>
      </c>
      <c r="B3006" t="s">
        <v>9855</v>
      </c>
      <c r="C3006" t="s">
        <v>850</v>
      </c>
    </row>
    <row r="3007" spans="1:5" x14ac:dyDescent="0.3">
      <c r="A3007" s="6" t="s">
        <v>5589</v>
      </c>
      <c r="B3007" t="s">
        <v>9884</v>
      </c>
      <c r="C3007" t="s">
        <v>881</v>
      </c>
    </row>
    <row r="3008" spans="1:5" x14ac:dyDescent="0.3">
      <c r="A3008" s="6" t="s">
        <v>5594</v>
      </c>
      <c r="B3008" t="s">
        <v>9927</v>
      </c>
      <c r="C3008" t="s">
        <v>1018</v>
      </c>
      <c r="D3008">
        <v>5</v>
      </c>
      <c r="E3008">
        <v>5</v>
      </c>
    </row>
    <row r="3010" spans="1:5" x14ac:dyDescent="0.3">
      <c r="A3010" s="6" t="s">
        <v>1472</v>
      </c>
    </row>
    <row r="3011" spans="1:5" x14ac:dyDescent="0.3">
      <c r="A3011" s="6" t="s">
        <v>5591</v>
      </c>
    </row>
    <row r="3012" spans="1:5" x14ac:dyDescent="0.3">
      <c r="A3012" s="6" t="s">
        <v>5595</v>
      </c>
    </row>
    <row r="3014" spans="1:5" x14ac:dyDescent="0.3">
      <c r="A3014" s="6" t="s">
        <v>5596</v>
      </c>
      <c r="B3014" t="s">
        <v>9921</v>
      </c>
      <c r="C3014" t="s">
        <v>1019</v>
      </c>
      <c r="D3014" t="s">
        <v>1015</v>
      </c>
      <c r="E3014" t="s">
        <v>1015</v>
      </c>
    </row>
    <row r="3015" spans="1:5" x14ac:dyDescent="0.3">
      <c r="A3015" s="6" t="s">
        <v>5258</v>
      </c>
      <c r="B3015" t="s">
        <v>9855</v>
      </c>
      <c r="C3015" t="s">
        <v>850</v>
      </c>
    </row>
    <row r="3016" spans="1:5" x14ac:dyDescent="0.3">
      <c r="A3016" s="6" t="s">
        <v>5589</v>
      </c>
      <c r="B3016" t="s">
        <v>9884</v>
      </c>
      <c r="C3016" t="s">
        <v>881</v>
      </c>
    </row>
    <row r="3017" spans="1:5" x14ac:dyDescent="0.3">
      <c r="A3017" s="6" t="s">
        <v>5597</v>
      </c>
      <c r="B3017" t="s">
        <v>9927</v>
      </c>
      <c r="C3017" t="s">
        <v>1018</v>
      </c>
      <c r="D3017">
        <v>8</v>
      </c>
      <c r="E3017">
        <v>8</v>
      </c>
    </row>
    <row r="3019" spans="1:5" x14ac:dyDescent="0.3">
      <c r="A3019" s="6" t="s">
        <v>1472</v>
      </c>
    </row>
    <row r="3020" spans="1:5" x14ac:dyDescent="0.3">
      <c r="A3020" s="6" t="s">
        <v>5591</v>
      </c>
    </row>
    <row r="3021" spans="1:5" x14ac:dyDescent="0.3">
      <c r="A3021" s="6" t="s">
        <v>5598</v>
      </c>
    </row>
    <row r="3023" spans="1:5" x14ac:dyDescent="0.3">
      <c r="A3023" s="6" t="s">
        <v>5599</v>
      </c>
      <c r="B3023" t="s">
        <v>9917</v>
      </c>
      <c r="C3023" t="s">
        <v>1020</v>
      </c>
      <c r="D3023" t="s">
        <v>1021</v>
      </c>
      <c r="E3023" t="s">
        <v>1021</v>
      </c>
    </row>
    <row r="3024" spans="1:5" x14ac:dyDescent="0.3">
      <c r="A3024" s="6" t="s">
        <v>5258</v>
      </c>
      <c r="B3024" t="s">
        <v>9855</v>
      </c>
      <c r="C3024" t="s">
        <v>850</v>
      </c>
    </row>
    <row r="3025" spans="1:5" x14ac:dyDescent="0.3">
      <c r="A3025" s="6" t="s">
        <v>5600</v>
      </c>
      <c r="B3025" t="s">
        <v>9911</v>
      </c>
      <c r="C3025" t="s">
        <v>966</v>
      </c>
    </row>
    <row r="3026" spans="1:5" x14ac:dyDescent="0.3">
      <c r="A3026" s="6" t="s">
        <v>5601</v>
      </c>
      <c r="B3026" t="s">
        <v>9928</v>
      </c>
      <c r="C3026" t="s">
        <v>1022</v>
      </c>
      <c r="D3026">
        <v>7</v>
      </c>
      <c r="E3026">
        <v>7</v>
      </c>
    </row>
    <row r="3028" spans="1:5" x14ac:dyDescent="0.3">
      <c r="A3028" s="6" t="s">
        <v>1472</v>
      </c>
    </row>
    <row r="3029" spans="1:5" x14ac:dyDescent="0.3">
      <c r="A3029" s="6" t="s">
        <v>5489</v>
      </c>
    </row>
    <row r="3030" spans="1:5" x14ac:dyDescent="0.3">
      <c r="A3030" s="6" t="s">
        <v>5602</v>
      </c>
    </row>
    <row r="3032" spans="1:5" x14ac:dyDescent="0.3">
      <c r="A3032" s="6" t="s">
        <v>5603</v>
      </c>
      <c r="B3032" t="s">
        <v>9924</v>
      </c>
      <c r="C3032" t="s">
        <v>1023</v>
      </c>
      <c r="D3032" t="s">
        <v>1024</v>
      </c>
      <c r="E3032" t="s">
        <v>1024</v>
      </c>
    </row>
    <row r="3033" spans="1:5" x14ac:dyDescent="0.3">
      <c r="A3033" s="6" t="s">
        <v>5258</v>
      </c>
      <c r="B3033" t="s">
        <v>9855</v>
      </c>
      <c r="C3033" t="s">
        <v>850</v>
      </c>
    </row>
    <row r="3034" spans="1:5" x14ac:dyDescent="0.3">
      <c r="A3034" s="6" t="s">
        <v>5604</v>
      </c>
      <c r="B3034" t="s">
        <v>9911</v>
      </c>
      <c r="C3034" t="s">
        <v>1025</v>
      </c>
    </row>
    <row r="3035" spans="1:5" x14ac:dyDescent="0.3">
      <c r="A3035" s="6" t="s">
        <v>5605</v>
      </c>
      <c r="B3035" t="s">
        <v>9925</v>
      </c>
      <c r="C3035" t="s">
        <v>1026</v>
      </c>
      <c r="D3035">
        <v>1</v>
      </c>
      <c r="E3035">
        <v>1</v>
      </c>
    </row>
    <row r="3037" spans="1:5" x14ac:dyDescent="0.3">
      <c r="A3037" s="6" t="s">
        <v>1472</v>
      </c>
    </row>
    <row r="3038" spans="1:5" x14ac:dyDescent="0.3">
      <c r="A3038" s="6" t="s">
        <v>5582</v>
      </c>
    </row>
    <row r="3039" spans="1:5" x14ac:dyDescent="0.3">
      <c r="A3039" s="6" t="s">
        <v>5606</v>
      </c>
    </row>
    <row r="3041" spans="1:5" x14ac:dyDescent="0.3">
      <c r="A3041" s="6" t="s">
        <v>5607</v>
      </c>
      <c r="B3041" t="s">
        <v>9924</v>
      </c>
      <c r="C3041" t="s">
        <v>1023</v>
      </c>
      <c r="D3041" t="s">
        <v>1024</v>
      </c>
      <c r="E3041" t="s">
        <v>1024</v>
      </c>
    </row>
    <row r="3042" spans="1:5" x14ac:dyDescent="0.3">
      <c r="A3042" s="6" t="s">
        <v>5258</v>
      </c>
      <c r="B3042" t="s">
        <v>9855</v>
      </c>
      <c r="C3042" t="s">
        <v>850</v>
      </c>
    </row>
    <row r="3043" spans="1:5" x14ac:dyDescent="0.3">
      <c r="A3043" s="6" t="s">
        <v>5604</v>
      </c>
      <c r="B3043" t="s">
        <v>9911</v>
      </c>
      <c r="C3043" t="s">
        <v>1025</v>
      </c>
    </row>
    <row r="3044" spans="1:5" x14ac:dyDescent="0.3">
      <c r="A3044" s="6" t="s">
        <v>5608</v>
      </c>
      <c r="B3044" t="s">
        <v>9925</v>
      </c>
      <c r="C3044" t="s">
        <v>1026</v>
      </c>
      <c r="D3044">
        <v>1</v>
      </c>
      <c r="E3044">
        <v>1</v>
      </c>
    </row>
    <row r="3046" spans="1:5" x14ac:dyDescent="0.3">
      <c r="A3046" s="6" t="s">
        <v>1472</v>
      </c>
    </row>
    <row r="3047" spans="1:5" x14ac:dyDescent="0.3">
      <c r="A3047" s="6" t="s">
        <v>5582</v>
      </c>
    </row>
    <row r="3048" spans="1:5" x14ac:dyDescent="0.3">
      <c r="A3048" s="6" t="s">
        <v>5609</v>
      </c>
    </row>
    <row r="3050" spans="1:5" x14ac:dyDescent="0.3">
      <c r="A3050" s="6" t="s">
        <v>5610</v>
      </c>
      <c r="B3050" t="s">
        <v>9924</v>
      </c>
      <c r="C3050" t="s">
        <v>1023</v>
      </c>
      <c r="D3050" t="s">
        <v>1024</v>
      </c>
      <c r="E3050" t="s">
        <v>1024</v>
      </c>
    </row>
    <row r="3051" spans="1:5" x14ac:dyDescent="0.3">
      <c r="A3051" s="6" t="s">
        <v>5258</v>
      </c>
      <c r="B3051" t="s">
        <v>9855</v>
      </c>
      <c r="C3051" t="s">
        <v>850</v>
      </c>
    </row>
    <row r="3052" spans="1:5" x14ac:dyDescent="0.3">
      <c r="A3052" s="6" t="s">
        <v>5604</v>
      </c>
      <c r="B3052" t="s">
        <v>9911</v>
      </c>
      <c r="C3052" t="s">
        <v>1025</v>
      </c>
    </row>
    <row r="3053" spans="1:5" x14ac:dyDescent="0.3">
      <c r="A3053" s="6" t="s">
        <v>5611</v>
      </c>
      <c r="B3053" t="s">
        <v>9925</v>
      </c>
      <c r="C3053" t="s">
        <v>1026</v>
      </c>
      <c r="D3053">
        <v>1</v>
      </c>
      <c r="E3053">
        <v>1</v>
      </c>
    </row>
    <row r="3055" spans="1:5" x14ac:dyDescent="0.3">
      <c r="A3055" s="6" t="s">
        <v>1472</v>
      </c>
    </row>
    <row r="3056" spans="1:5" x14ac:dyDescent="0.3">
      <c r="A3056" s="6" t="s">
        <v>5582</v>
      </c>
    </row>
    <row r="3057" spans="1:5" x14ac:dyDescent="0.3">
      <c r="A3057" s="6" t="s">
        <v>5612</v>
      </c>
    </row>
    <row r="3059" spans="1:5" x14ac:dyDescent="0.3">
      <c r="A3059" s="6" t="s">
        <v>5613</v>
      </c>
      <c r="B3059" t="s">
        <v>5746</v>
      </c>
      <c r="C3059" t="s">
        <v>1027</v>
      </c>
      <c r="D3059" s="1">
        <v>1.5E-22</v>
      </c>
      <c r="E3059" t="s">
        <v>37</v>
      </c>
    </row>
    <row r="3060" spans="1:5" x14ac:dyDescent="0.3">
      <c r="A3060" s="6" t="s">
        <v>5258</v>
      </c>
      <c r="B3060" t="s">
        <v>9855</v>
      </c>
      <c r="C3060" t="s">
        <v>850</v>
      </c>
    </row>
    <row r="3061" spans="1:5" x14ac:dyDescent="0.3">
      <c r="A3061" s="6" t="s">
        <v>5604</v>
      </c>
      <c r="B3061" t="s">
        <v>9922</v>
      </c>
      <c r="C3061" t="s">
        <v>864</v>
      </c>
    </row>
    <row r="3062" spans="1:5" x14ac:dyDescent="0.3">
      <c r="A3062" s="6" t="s">
        <v>5614</v>
      </c>
      <c r="B3062" t="s">
        <v>9929</v>
      </c>
      <c r="C3062" t="s">
        <v>1028</v>
      </c>
      <c r="D3062">
        <v>7</v>
      </c>
      <c r="E3062">
        <v>7</v>
      </c>
    </row>
    <row r="3064" spans="1:5" x14ac:dyDescent="0.3">
      <c r="A3064" s="6" t="s">
        <v>1472</v>
      </c>
    </row>
    <row r="3065" spans="1:5" x14ac:dyDescent="0.3">
      <c r="A3065" s="6" t="s">
        <v>5582</v>
      </c>
    </row>
    <row r="3066" spans="1:5" x14ac:dyDescent="0.3">
      <c r="A3066" s="6" t="s">
        <v>5615</v>
      </c>
    </row>
    <row r="3068" spans="1:5" x14ac:dyDescent="0.3">
      <c r="A3068" s="6" t="s">
        <v>5616</v>
      </c>
      <c r="B3068" t="s">
        <v>5746</v>
      </c>
      <c r="C3068" t="s">
        <v>1027</v>
      </c>
      <c r="D3068" s="1">
        <v>1.5E-22</v>
      </c>
      <c r="E3068" t="s">
        <v>37</v>
      </c>
    </row>
    <row r="3069" spans="1:5" x14ac:dyDescent="0.3">
      <c r="A3069" s="6" t="s">
        <v>5258</v>
      </c>
      <c r="B3069" t="s">
        <v>9855</v>
      </c>
      <c r="C3069" t="s">
        <v>850</v>
      </c>
    </row>
    <row r="3070" spans="1:5" x14ac:dyDescent="0.3">
      <c r="A3070" s="6" t="s">
        <v>5604</v>
      </c>
      <c r="B3070" t="s">
        <v>9922</v>
      </c>
      <c r="C3070" t="s">
        <v>864</v>
      </c>
    </row>
    <row r="3071" spans="1:5" x14ac:dyDescent="0.3">
      <c r="A3071" s="6" t="s">
        <v>5617</v>
      </c>
      <c r="B3071" t="s">
        <v>9929</v>
      </c>
      <c r="C3071" t="s">
        <v>1028</v>
      </c>
      <c r="D3071">
        <v>7</v>
      </c>
      <c r="E3071">
        <v>7</v>
      </c>
    </row>
    <row r="3073" spans="1:5" x14ac:dyDescent="0.3">
      <c r="A3073" s="6" t="s">
        <v>1472</v>
      </c>
    </row>
    <row r="3074" spans="1:5" x14ac:dyDescent="0.3">
      <c r="A3074" s="6" t="s">
        <v>5582</v>
      </c>
    </row>
    <row r="3075" spans="1:5" x14ac:dyDescent="0.3">
      <c r="A3075" s="6" t="s">
        <v>5618</v>
      </c>
    </row>
    <row r="3077" spans="1:5" x14ac:dyDescent="0.3">
      <c r="A3077" s="6" t="s">
        <v>5619</v>
      </c>
      <c r="B3077" t="s">
        <v>5746</v>
      </c>
      <c r="C3077" t="s">
        <v>1027</v>
      </c>
      <c r="D3077" s="1">
        <v>1.5E-22</v>
      </c>
      <c r="E3077" t="s">
        <v>37</v>
      </c>
    </row>
    <row r="3078" spans="1:5" x14ac:dyDescent="0.3">
      <c r="A3078" s="6" t="s">
        <v>5258</v>
      </c>
      <c r="B3078" t="s">
        <v>9855</v>
      </c>
      <c r="C3078" t="s">
        <v>850</v>
      </c>
    </row>
    <row r="3079" spans="1:5" x14ac:dyDescent="0.3">
      <c r="A3079" s="6" t="s">
        <v>5604</v>
      </c>
      <c r="B3079" t="s">
        <v>9922</v>
      </c>
      <c r="C3079" t="s">
        <v>864</v>
      </c>
    </row>
    <row r="3080" spans="1:5" x14ac:dyDescent="0.3">
      <c r="A3080" s="6" t="s">
        <v>5620</v>
      </c>
      <c r="B3080" t="s">
        <v>9929</v>
      </c>
      <c r="C3080" t="s">
        <v>1028</v>
      </c>
      <c r="D3080">
        <v>7</v>
      </c>
      <c r="E3080">
        <v>7</v>
      </c>
    </row>
    <row r="3082" spans="1:5" x14ac:dyDescent="0.3">
      <c r="A3082" s="6" t="s">
        <v>1472</v>
      </c>
    </row>
    <row r="3083" spans="1:5" x14ac:dyDescent="0.3">
      <c r="A3083" s="6" t="s">
        <v>5582</v>
      </c>
    </row>
    <row r="3084" spans="1:5" x14ac:dyDescent="0.3">
      <c r="A3084" s="6" t="s">
        <v>5621</v>
      </c>
    </row>
    <row r="3086" spans="1:5" x14ac:dyDescent="0.3">
      <c r="A3086" s="6" t="s">
        <v>5622</v>
      </c>
      <c r="B3086" t="s">
        <v>9917</v>
      </c>
      <c r="C3086" t="s">
        <v>1029</v>
      </c>
      <c r="D3086" t="s">
        <v>1030</v>
      </c>
      <c r="E3086" t="s">
        <v>1030</v>
      </c>
    </row>
    <row r="3087" spans="1:5" x14ac:dyDescent="0.3">
      <c r="A3087" s="6" t="s">
        <v>5258</v>
      </c>
      <c r="B3087" t="s">
        <v>9855</v>
      </c>
      <c r="C3087" t="s">
        <v>850</v>
      </c>
    </row>
    <row r="3088" spans="1:5" x14ac:dyDescent="0.3">
      <c r="A3088" s="6" t="s">
        <v>5623</v>
      </c>
      <c r="B3088" t="s">
        <v>9922</v>
      </c>
      <c r="C3088" t="s">
        <v>1025</v>
      </c>
    </row>
    <row r="3089" spans="1:5" x14ac:dyDescent="0.3">
      <c r="A3089" s="6" t="s">
        <v>5624</v>
      </c>
      <c r="B3089" t="s">
        <v>9930</v>
      </c>
      <c r="C3089" t="s">
        <v>1031</v>
      </c>
      <c r="D3089">
        <v>2</v>
      </c>
      <c r="E3089">
        <v>2</v>
      </c>
    </row>
    <row r="3091" spans="1:5" x14ac:dyDescent="0.3">
      <c r="A3091" s="6" t="s">
        <v>1472</v>
      </c>
    </row>
    <row r="3092" spans="1:5" x14ac:dyDescent="0.3">
      <c r="A3092" s="6" t="s">
        <v>5577</v>
      </c>
    </row>
    <row r="3093" spans="1:5" x14ac:dyDescent="0.3">
      <c r="A3093" s="6" t="s">
        <v>5625</v>
      </c>
    </row>
    <row r="3095" spans="1:5" x14ac:dyDescent="0.3">
      <c r="A3095" s="6" t="s">
        <v>5626</v>
      </c>
      <c r="B3095" t="s">
        <v>9924</v>
      </c>
      <c r="C3095" t="s">
        <v>1032</v>
      </c>
      <c r="D3095" t="s">
        <v>1033</v>
      </c>
      <c r="E3095" t="s">
        <v>1033</v>
      </c>
    </row>
    <row r="3096" spans="1:5" x14ac:dyDescent="0.3">
      <c r="A3096" s="6" t="s">
        <v>5258</v>
      </c>
      <c r="B3096" t="s">
        <v>9855</v>
      </c>
      <c r="C3096" t="s">
        <v>850</v>
      </c>
    </row>
    <row r="3097" spans="1:5" x14ac:dyDescent="0.3">
      <c r="A3097" s="6" t="s">
        <v>5627</v>
      </c>
      <c r="B3097" t="s">
        <v>9922</v>
      </c>
      <c r="C3097" t="e">
        <f>+G+vAF+q</f>
        <v>#NAME?</v>
      </c>
    </row>
    <row r="3098" spans="1:5" x14ac:dyDescent="0.3">
      <c r="A3098" s="6" t="s">
        <v>5628</v>
      </c>
      <c r="B3098" t="s">
        <v>9931</v>
      </c>
      <c r="C3098" t="s">
        <v>1034</v>
      </c>
      <c r="D3098">
        <v>7</v>
      </c>
      <c r="E3098">
        <v>7</v>
      </c>
    </row>
    <row r="3100" spans="1:5" x14ac:dyDescent="0.3">
      <c r="A3100" s="6" t="s">
        <v>1472</v>
      </c>
    </row>
    <row r="3101" spans="1:5" x14ac:dyDescent="0.3">
      <c r="A3101" s="6" t="s">
        <v>5582</v>
      </c>
    </row>
    <row r="3102" spans="1:5" x14ac:dyDescent="0.3">
      <c r="A3102" s="6" t="s">
        <v>5629</v>
      </c>
    </row>
    <row r="3104" spans="1:5" x14ac:dyDescent="0.3">
      <c r="A3104" s="6" t="s">
        <v>5630</v>
      </c>
      <c r="B3104" t="s">
        <v>9932</v>
      </c>
      <c r="C3104" t="s">
        <v>1035</v>
      </c>
      <c r="D3104" t="s">
        <v>1033</v>
      </c>
      <c r="E3104" t="s">
        <v>1033</v>
      </c>
    </row>
    <row r="3105" spans="1:5" x14ac:dyDescent="0.3">
      <c r="A3105" s="6" t="s">
        <v>5258</v>
      </c>
      <c r="B3105" t="s">
        <v>9855</v>
      </c>
      <c r="C3105" t="s">
        <v>850</v>
      </c>
    </row>
    <row r="3106" spans="1:5" x14ac:dyDescent="0.3">
      <c r="A3106" s="6" t="s">
        <v>5627</v>
      </c>
      <c r="B3106" t="s">
        <v>9922</v>
      </c>
      <c r="C3106" t="e">
        <f>+G+vAF+q</f>
        <v>#NAME?</v>
      </c>
    </row>
    <row r="3107" spans="1:5" x14ac:dyDescent="0.3">
      <c r="A3107" s="6" t="s">
        <v>5631</v>
      </c>
      <c r="B3107" t="s">
        <v>9931</v>
      </c>
      <c r="C3107" t="s">
        <v>1034</v>
      </c>
      <c r="D3107">
        <v>3</v>
      </c>
      <c r="E3107">
        <v>3</v>
      </c>
    </row>
    <row r="3109" spans="1:5" x14ac:dyDescent="0.3">
      <c r="A3109" s="6" t="s">
        <v>1472</v>
      </c>
    </row>
    <row r="3110" spans="1:5" x14ac:dyDescent="0.3">
      <c r="A3110" s="6" t="s">
        <v>5582</v>
      </c>
    </row>
    <row r="3111" spans="1:5" x14ac:dyDescent="0.3">
      <c r="A3111" s="6" t="s">
        <v>5632</v>
      </c>
    </row>
    <row r="3113" spans="1:5" x14ac:dyDescent="0.3">
      <c r="A3113" s="6" t="s">
        <v>5633</v>
      </c>
      <c r="B3113" t="s">
        <v>9933</v>
      </c>
      <c r="C3113" t="s">
        <v>1036</v>
      </c>
      <c r="D3113" t="s">
        <v>1037</v>
      </c>
      <c r="E3113" t="s">
        <v>1037</v>
      </c>
    </row>
    <row r="3114" spans="1:5" x14ac:dyDescent="0.3">
      <c r="A3114" s="6" t="s">
        <v>5258</v>
      </c>
      <c r="B3114" t="s">
        <v>9855</v>
      </c>
      <c r="C3114" t="s">
        <v>850</v>
      </c>
    </row>
    <row r="3115" spans="1:5" x14ac:dyDescent="0.3">
      <c r="A3115" s="6" t="s">
        <v>5634</v>
      </c>
      <c r="B3115" t="s">
        <v>9934</v>
      </c>
      <c r="C3115" t="s">
        <v>1038</v>
      </c>
    </row>
    <row r="3116" spans="1:5" x14ac:dyDescent="0.3">
      <c r="A3116" s="6" t="s">
        <v>5635</v>
      </c>
      <c r="B3116" t="s">
        <v>9935</v>
      </c>
      <c r="C3116" t="s">
        <v>1039</v>
      </c>
      <c r="D3116">
        <v>3</v>
      </c>
      <c r="E3116">
        <v>3</v>
      </c>
    </row>
    <row r="3118" spans="1:5" x14ac:dyDescent="0.3">
      <c r="A3118" s="6" t="s">
        <v>1472</v>
      </c>
    </row>
    <row r="3119" spans="1:5" x14ac:dyDescent="0.3">
      <c r="A3119" s="6" t="s">
        <v>5636</v>
      </c>
    </row>
    <row r="3120" spans="1:5" x14ac:dyDescent="0.3">
      <c r="A3120" s="6" t="s">
        <v>5637</v>
      </c>
    </row>
    <row r="3122" spans="1:5" x14ac:dyDescent="0.3">
      <c r="A3122" s="6" t="s">
        <v>5638</v>
      </c>
      <c r="B3122" t="s">
        <v>9936</v>
      </c>
      <c r="C3122" t="s">
        <v>1040</v>
      </c>
      <c r="D3122" t="s">
        <v>1041</v>
      </c>
      <c r="E3122" t="s">
        <v>1041</v>
      </c>
    </row>
    <row r="3123" spans="1:5" x14ac:dyDescent="0.3">
      <c r="A3123" s="6" t="s">
        <v>5258</v>
      </c>
      <c r="B3123" t="s">
        <v>9855</v>
      </c>
      <c r="C3123" t="s">
        <v>850</v>
      </c>
    </row>
    <row r="3124" spans="1:5" x14ac:dyDescent="0.3">
      <c r="A3124" s="6" t="s">
        <v>5639</v>
      </c>
      <c r="B3124" t="e">
        <f>+ +A</f>
        <v>#NAME?</v>
      </c>
      <c r="C3124" t="e">
        <f>+G +AF+q</f>
        <v>#NAME?</v>
      </c>
    </row>
    <row r="3125" spans="1:5" x14ac:dyDescent="0.3">
      <c r="A3125" s="6" t="s">
        <v>5640</v>
      </c>
      <c r="B3125" t="s">
        <v>9937</v>
      </c>
      <c r="C3125" t="s">
        <v>1042</v>
      </c>
      <c r="D3125">
        <v>2</v>
      </c>
      <c r="E3125">
        <v>2</v>
      </c>
    </row>
    <row r="3127" spans="1:5" x14ac:dyDescent="0.3">
      <c r="A3127" s="6" t="s">
        <v>1472</v>
      </c>
    </row>
    <row r="3128" spans="1:5" x14ac:dyDescent="0.3">
      <c r="A3128" s="6" t="s">
        <v>5641</v>
      </c>
    </row>
    <row r="3129" spans="1:5" x14ac:dyDescent="0.3">
      <c r="A3129" s="6" t="s">
        <v>5642</v>
      </c>
    </row>
    <row r="3131" spans="1:5" x14ac:dyDescent="0.3">
      <c r="A3131" s="6" t="s">
        <v>5643</v>
      </c>
      <c r="B3131" t="s">
        <v>9938</v>
      </c>
      <c r="C3131" t="s">
        <v>1043</v>
      </c>
      <c r="D3131" s="1">
        <v>5.9999999999999999E-16</v>
      </c>
      <c r="E3131" s="1">
        <v>5.9999999999999999E-16</v>
      </c>
    </row>
    <row r="3132" spans="1:5" x14ac:dyDescent="0.3">
      <c r="A3132" s="6" t="s">
        <v>5258</v>
      </c>
      <c r="B3132" t="s">
        <v>9855</v>
      </c>
      <c r="C3132" t="s">
        <v>850</v>
      </c>
    </row>
    <row r="3133" spans="1:5" x14ac:dyDescent="0.3">
      <c r="A3133" s="6" t="s">
        <v>5644</v>
      </c>
      <c r="B3133" t="e">
        <f>+ pa</f>
        <v>#NAME?</v>
      </c>
      <c r="C3133" t="s">
        <v>1044</v>
      </c>
    </row>
    <row r="3134" spans="1:5" x14ac:dyDescent="0.3">
      <c r="A3134" s="6" t="s">
        <v>5645</v>
      </c>
      <c r="B3134" t="s">
        <v>9939</v>
      </c>
      <c r="C3134" t="s">
        <v>1045</v>
      </c>
      <c r="D3134">
        <v>1</v>
      </c>
      <c r="E3134">
        <v>1</v>
      </c>
    </row>
    <row r="3136" spans="1:5" x14ac:dyDescent="0.3">
      <c r="A3136" s="6" t="s">
        <v>1472</v>
      </c>
    </row>
    <row r="3137" spans="1:5" x14ac:dyDescent="0.3">
      <c r="A3137" s="6" t="s">
        <v>5646</v>
      </c>
    </row>
    <row r="3138" spans="1:5" x14ac:dyDescent="0.3">
      <c r="A3138" s="6" t="s">
        <v>5647</v>
      </c>
    </row>
    <row r="3140" spans="1:5" x14ac:dyDescent="0.3">
      <c r="A3140" s="6" t="s">
        <v>5648</v>
      </c>
      <c r="B3140" t="s">
        <v>9940</v>
      </c>
      <c r="C3140" t="s">
        <v>1046</v>
      </c>
      <c r="D3140" t="s">
        <v>1047</v>
      </c>
      <c r="E3140" t="s">
        <v>1047</v>
      </c>
    </row>
    <row r="3141" spans="1:5" x14ac:dyDescent="0.3">
      <c r="A3141" s="6" t="s">
        <v>5258</v>
      </c>
      <c r="B3141" t="s">
        <v>9855</v>
      </c>
      <c r="C3141" t="s">
        <v>850</v>
      </c>
    </row>
    <row r="3142" spans="1:5" x14ac:dyDescent="0.3">
      <c r="A3142" s="6" t="s">
        <v>5649</v>
      </c>
      <c r="B3142" t="s">
        <v>2065</v>
      </c>
      <c r="C3142" t="e">
        <f>++AF+q</f>
        <v>#NAME?</v>
      </c>
    </row>
    <row r="3143" spans="1:5" x14ac:dyDescent="0.3">
      <c r="A3143" s="6" t="s">
        <v>5650</v>
      </c>
      <c r="B3143" t="s">
        <v>9941</v>
      </c>
      <c r="C3143" t="s">
        <v>1048</v>
      </c>
      <c r="D3143">
        <v>2</v>
      </c>
      <c r="E3143">
        <v>2</v>
      </c>
    </row>
    <row r="3145" spans="1:5" x14ac:dyDescent="0.3">
      <c r="A3145" s="6" t="s">
        <v>1472</v>
      </c>
    </row>
    <row r="3146" spans="1:5" x14ac:dyDescent="0.3">
      <c r="A3146" s="6" t="s">
        <v>5651</v>
      </c>
    </row>
    <row r="3147" spans="1:5" x14ac:dyDescent="0.3">
      <c r="A3147" s="6" t="s">
        <v>5652</v>
      </c>
    </row>
    <row r="3149" spans="1:5" x14ac:dyDescent="0.3">
      <c r="A3149" s="6" t="s">
        <v>5653</v>
      </c>
      <c r="B3149" t="s">
        <v>5746</v>
      </c>
      <c r="C3149" t="s">
        <v>1049</v>
      </c>
      <c r="D3149" s="1">
        <v>1.8000000000000001E-15</v>
      </c>
      <c r="E3149" t="s">
        <v>38</v>
      </c>
    </row>
    <row r="3150" spans="1:5" x14ac:dyDescent="0.3">
      <c r="A3150" s="6" t="s">
        <v>5258</v>
      </c>
      <c r="B3150" t="s">
        <v>9855</v>
      </c>
      <c r="C3150" t="s">
        <v>850</v>
      </c>
    </row>
    <row r="3151" spans="1:5" x14ac:dyDescent="0.3">
      <c r="A3151" s="6" t="s">
        <v>5654</v>
      </c>
      <c r="B3151" t="s">
        <v>9575</v>
      </c>
      <c r="C3151" t="s">
        <v>1050</v>
      </c>
    </row>
    <row r="3152" spans="1:5" x14ac:dyDescent="0.3">
      <c r="A3152" s="6" t="s">
        <v>5655</v>
      </c>
      <c r="B3152" t="s">
        <v>9942</v>
      </c>
      <c r="C3152" t="s">
        <v>1051</v>
      </c>
      <c r="D3152">
        <v>4</v>
      </c>
      <c r="E3152">
        <v>4</v>
      </c>
    </row>
    <row r="3154" spans="1:5" x14ac:dyDescent="0.3">
      <c r="A3154" s="6" t="s">
        <v>1472</v>
      </c>
    </row>
    <row r="3155" spans="1:5" x14ac:dyDescent="0.3">
      <c r="A3155" s="6" t="s">
        <v>5656</v>
      </c>
    </row>
    <row r="3156" spans="1:5" x14ac:dyDescent="0.3">
      <c r="A3156" s="6" t="s">
        <v>5657</v>
      </c>
    </row>
    <row r="3158" spans="1:5" x14ac:dyDescent="0.3">
      <c r="A3158" s="6" t="s">
        <v>5658</v>
      </c>
      <c r="B3158" t="s">
        <v>9917</v>
      </c>
      <c r="C3158" t="s">
        <v>1052</v>
      </c>
      <c r="D3158" t="s">
        <v>1053</v>
      </c>
      <c r="E3158" t="s">
        <v>1053</v>
      </c>
    </row>
    <row r="3159" spans="1:5" x14ac:dyDescent="0.3">
      <c r="A3159" s="6" t="s">
        <v>5258</v>
      </c>
      <c r="B3159" t="s">
        <v>9943</v>
      </c>
      <c r="C3159" t="s">
        <v>1054</v>
      </c>
    </row>
    <row r="3160" spans="1:5" x14ac:dyDescent="0.3">
      <c r="A3160" s="6" t="s">
        <v>5659</v>
      </c>
      <c r="B3160" t="e">
        <f>++ p d</f>
        <v>#NAME?</v>
      </c>
      <c r="C3160" t="e">
        <f>++ +vAF</f>
        <v>#NAME?</v>
      </c>
    </row>
    <row r="3161" spans="1:5" x14ac:dyDescent="0.3">
      <c r="A3161" s="6" t="s">
        <v>5660</v>
      </c>
      <c r="B3161" t="s">
        <v>9944</v>
      </c>
      <c r="C3161" t="s">
        <v>1055</v>
      </c>
      <c r="D3161">
        <v>2</v>
      </c>
      <c r="E3161">
        <v>2</v>
      </c>
    </row>
    <row r="3163" spans="1:5" x14ac:dyDescent="0.3">
      <c r="A3163" s="6" t="s">
        <v>5661</v>
      </c>
    </row>
    <row r="3164" spans="1:5" x14ac:dyDescent="0.3">
      <c r="A3164" s="6" t="s">
        <v>5662</v>
      </c>
    </row>
    <row r="3165" spans="1:5" x14ac:dyDescent="0.3">
      <c r="A3165" s="6" t="s">
        <v>5663</v>
      </c>
    </row>
    <row r="3167" spans="1:5" x14ac:dyDescent="0.3">
      <c r="A3167" s="6" t="s">
        <v>5664</v>
      </c>
      <c r="B3167" t="s">
        <v>5746</v>
      </c>
      <c r="C3167" t="s">
        <v>1056</v>
      </c>
      <c r="D3167" s="1">
        <v>2.0000000000000002E-15</v>
      </c>
      <c r="E3167" s="1">
        <v>2.0000000000000002E-15</v>
      </c>
    </row>
    <row r="3168" spans="1:5" x14ac:dyDescent="0.3">
      <c r="A3168" s="6" t="s">
        <v>5258</v>
      </c>
      <c r="B3168" t="s">
        <v>9855</v>
      </c>
      <c r="C3168" t="s">
        <v>850</v>
      </c>
    </row>
    <row r="3169" spans="1:5" x14ac:dyDescent="0.3">
      <c r="A3169" s="6" t="s">
        <v>5665</v>
      </c>
      <c r="B3169" t="s">
        <v>9945</v>
      </c>
      <c r="C3169" t="s">
        <v>1057</v>
      </c>
    </row>
    <row r="3170" spans="1:5" x14ac:dyDescent="0.3">
      <c r="A3170" s="6" t="s">
        <v>5666</v>
      </c>
      <c r="B3170" t="s">
        <v>9946</v>
      </c>
      <c r="C3170" t="s">
        <v>1058</v>
      </c>
      <c r="D3170">
        <v>3</v>
      </c>
      <c r="E3170">
        <v>3</v>
      </c>
    </row>
    <row r="3172" spans="1:5" x14ac:dyDescent="0.3">
      <c r="A3172" s="6" t="s">
        <v>1472</v>
      </c>
    </row>
    <row r="3173" spans="1:5" x14ac:dyDescent="0.3">
      <c r="A3173" s="6" t="s">
        <v>5667</v>
      </c>
    </row>
    <row r="3174" spans="1:5" x14ac:dyDescent="0.3">
      <c r="A3174" s="6" t="s">
        <v>5668</v>
      </c>
    </row>
    <row r="3176" spans="1:5" x14ac:dyDescent="0.3">
      <c r="A3176" s="6" t="s">
        <v>5669</v>
      </c>
      <c r="B3176" t="s">
        <v>5746</v>
      </c>
      <c r="C3176" t="s">
        <v>1059</v>
      </c>
      <c r="D3176" s="1">
        <v>7.6000000000000004E-15</v>
      </c>
      <c r="E3176" t="s">
        <v>39</v>
      </c>
    </row>
    <row r="3177" spans="1:5" x14ac:dyDescent="0.3">
      <c r="A3177" s="6" t="s">
        <v>5258</v>
      </c>
      <c r="B3177" t="s">
        <v>9855</v>
      </c>
      <c r="C3177" t="s">
        <v>850</v>
      </c>
    </row>
    <row r="3178" spans="1:5" x14ac:dyDescent="0.3">
      <c r="A3178" s="6" t="s">
        <v>5670</v>
      </c>
      <c r="B3178" t="s">
        <v>1202</v>
      </c>
      <c r="C3178" t="e">
        <f>+ e+AFtq</f>
        <v>#NAME?</v>
      </c>
    </row>
    <row r="3179" spans="1:5" x14ac:dyDescent="0.3">
      <c r="A3179" s="6" t="s">
        <v>5671</v>
      </c>
      <c r="B3179" t="e">
        <f>--YKIS</f>
        <v>#NAME?</v>
      </c>
      <c r="C3179" t="s">
        <v>1060</v>
      </c>
      <c r="D3179">
        <v>3</v>
      </c>
      <c r="E3179">
        <v>3</v>
      </c>
    </row>
    <row r="3181" spans="1:5" x14ac:dyDescent="0.3">
      <c r="A3181" s="6" t="s">
        <v>1472</v>
      </c>
    </row>
    <row r="3182" spans="1:5" x14ac:dyDescent="0.3">
      <c r="A3182" s="6" t="s">
        <v>5646</v>
      </c>
    </row>
    <row r="3183" spans="1:5" x14ac:dyDescent="0.3">
      <c r="A3183" s="6" t="s">
        <v>5672</v>
      </c>
    </row>
    <row r="3185" spans="1:5" x14ac:dyDescent="0.3">
      <c r="A3185" s="6" t="s">
        <v>5673</v>
      </c>
      <c r="B3185" t="s">
        <v>5746</v>
      </c>
      <c r="C3185" t="s">
        <v>1061</v>
      </c>
      <c r="D3185" s="1">
        <v>2E-14</v>
      </c>
      <c r="E3185" s="1">
        <v>2E-14</v>
      </c>
    </row>
    <row r="3186" spans="1:5" x14ac:dyDescent="0.3">
      <c r="A3186" s="6" t="s">
        <v>5258</v>
      </c>
      <c r="B3186" t="s">
        <v>9855</v>
      </c>
      <c r="C3186" t="s">
        <v>850</v>
      </c>
    </row>
    <row r="3187" spans="1:5" x14ac:dyDescent="0.3">
      <c r="A3187" s="6" t="s">
        <v>5670</v>
      </c>
      <c r="B3187" t="s">
        <v>1202</v>
      </c>
      <c r="C3187" t="e">
        <f>+ e+AFtq</f>
        <v>#NAME?</v>
      </c>
    </row>
    <row r="3188" spans="1:5" x14ac:dyDescent="0.3">
      <c r="A3188" s="6" t="s">
        <v>5674</v>
      </c>
      <c r="B3188" t="e">
        <f>--YKIS</f>
        <v>#NAME?</v>
      </c>
      <c r="C3188" t="s">
        <v>1060</v>
      </c>
      <c r="D3188">
        <v>4</v>
      </c>
      <c r="E3188">
        <v>4</v>
      </c>
    </row>
    <row r="3190" spans="1:5" x14ac:dyDescent="0.3">
      <c r="A3190" s="6" t="s">
        <v>1472</v>
      </c>
    </row>
    <row r="3191" spans="1:5" x14ac:dyDescent="0.3">
      <c r="A3191" s="6" t="s">
        <v>5675</v>
      </c>
    </row>
    <row r="3192" spans="1:5" x14ac:dyDescent="0.3">
      <c r="A3192" s="6" t="s">
        <v>5676</v>
      </c>
    </row>
    <row r="3194" spans="1:5" x14ac:dyDescent="0.3">
      <c r="A3194" s="6" t="s">
        <v>5677</v>
      </c>
      <c r="B3194" t="s">
        <v>5746</v>
      </c>
      <c r="C3194" t="s">
        <v>1062</v>
      </c>
      <c r="D3194" s="1">
        <v>2.9000000000000003E-14</v>
      </c>
      <c r="E3194" t="s">
        <v>40</v>
      </c>
    </row>
    <row r="3195" spans="1:5" x14ac:dyDescent="0.3">
      <c r="A3195" s="6" t="s">
        <v>5258</v>
      </c>
      <c r="B3195" t="s">
        <v>9855</v>
      </c>
      <c r="C3195" t="s">
        <v>850</v>
      </c>
    </row>
    <row r="3196" spans="1:5" x14ac:dyDescent="0.3">
      <c r="A3196" s="6" t="s">
        <v>5678</v>
      </c>
      <c r="B3196" t="s">
        <v>1202</v>
      </c>
      <c r="C3196" t="s">
        <v>1063</v>
      </c>
    </row>
    <row r="3197" spans="1:5" x14ac:dyDescent="0.3">
      <c r="A3197" s="6" t="s">
        <v>5679</v>
      </c>
      <c r="B3197" t="e">
        <f>--IKVK</f>
        <v>#NAME?</v>
      </c>
      <c r="C3197" t="s">
        <v>1064</v>
      </c>
      <c r="D3197">
        <v>9</v>
      </c>
      <c r="E3197">
        <v>9</v>
      </c>
    </row>
    <row r="3199" spans="1:5" x14ac:dyDescent="0.3">
      <c r="A3199" s="6" t="s">
        <v>1472</v>
      </c>
    </row>
    <row r="3200" spans="1:5" x14ac:dyDescent="0.3">
      <c r="A3200" s="6" t="s">
        <v>5680</v>
      </c>
    </row>
    <row r="3201" spans="1:5" x14ac:dyDescent="0.3">
      <c r="A3201" s="6" t="s">
        <v>5681</v>
      </c>
    </row>
    <row r="3203" spans="1:5" x14ac:dyDescent="0.3">
      <c r="A3203" s="6" t="s">
        <v>5682</v>
      </c>
      <c r="B3203" t="s">
        <v>9901</v>
      </c>
      <c r="C3203" t="s">
        <v>1065</v>
      </c>
      <c r="D3203" t="s">
        <v>1066</v>
      </c>
      <c r="E3203" t="s">
        <v>1066</v>
      </c>
    </row>
    <row r="3204" spans="1:5" x14ac:dyDescent="0.3">
      <c r="A3204" s="6" t="s">
        <v>5258</v>
      </c>
      <c r="B3204" t="s">
        <v>9855</v>
      </c>
      <c r="C3204" t="s">
        <v>850</v>
      </c>
    </row>
    <row r="3205" spans="1:5" x14ac:dyDescent="0.3">
      <c r="A3205" s="6" t="s">
        <v>5678</v>
      </c>
      <c r="B3205" t="s">
        <v>1202</v>
      </c>
      <c r="C3205" t="s">
        <v>1063</v>
      </c>
    </row>
    <row r="3206" spans="1:5" x14ac:dyDescent="0.3">
      <c r="A3206" s="6" t="s">
        <v>5683</v>
      </c>
      <c r="B3206" t="e">
        <f>--IKVK</f>
        <v>#NAME?</v>
      </c>
      <c r="C3206" t="s">
        <v>1067</v>
      </c>
      <c r="D3206">
        <v>3</v>
      </c>
      <c r="E3206">
        <v>3</v>
      </c>
    </row>
    <row r="3208" spans="1:5" x14ac:dyDescent="0.3">
      <c r="A3208" s="6" t="s">
        <v>1472</v>
      </c>
    </row>
    <row r="3209" spans="1:5" x14ac:dyDescent="0.3">
      <c r="A3209" s="6" t="s">
        <v>5680</v>
      </c>
    </row>
    <row r="3210" spans="1:5" x14ac:dyDescent="0.3">
      <c r="A3210" s="6" t="s">
        <v>5684</v>
      </c>
    </row>
    <row r="3212" spans="1:5" x14ac:dyDescent="0.3">
      <c r="A3212" s="6" t="s">
        <v>5685</v>
      </c>
      <c r="B3212" t="s">
        <v>5746</v>
      </c>
      <c r="C3212" t="s">
        <v>1068</v>
      </c>
      <c r="D3212" s="1">
        <v>3.2999999999999998E-14</v>
      </c>
      <c r="E3212" t="s">
        <v>41</v>
      </c>
    </row>
    <row r="3213" spans="1:5" x14ac:dyDescent="0.3">
      <c r="A3213" s="6" t="s">
        <v>5258</v>
      </c>
      <c r="B3213" t="s">
        <v>9855</v>
      </c>
      <c r="C3213" t="s">
        <v>850</v>
      </c>
    </row>
    <row r="3214" spans="1:5" x14ac:dyDescent="0.3">
      <c r="A3214" s="6" t="s">
        <v>5686</v>
      </c>
      <c r="B3214" t="s">
        <v>9945</v>
      </c>
      <c r="C3214" t="s">
        <v>1057</v>
      </c>
    </row>
    <row r="3215" spans="1:5" x14ac:dyDescent="0.3">
      <c r="A3215" s="6" t="s">
        <v>5687</v>
      </c>
      <c r="B3215" t="s">
        <v>9946</v>
      </c>
      <c r="C3215" t="s">
        <v>1058</v>
      </c>
      <c r="D3215">
        <v>3</v>
      </c>
      <c r="E3215">
        <v>3</v>
      </c>
    </row>
    <row r="3217" spans="1:5" x14ac:dyDescent="0.3">
      <c r="A3217" s="6" t="s">
        <v>1472</v>
      </c>
    </row>
    <row r="3218" spans="1:5" x14ac:dyDescent="0.3">
      <c r="A3218" s="6" t="s">
        <v>5688</v>
      </c>
    </row>
    <row r="3219" spans="1:5" x14ac:dyDescent="0.3">
      <c r="A3219" s="6" t="s">
        <v>5689</v>
      </c>
    </row>
    <row r="3221" spans="1:5" x14ac:dyDescent="0.3">
      <c r="A3221" s="6" t="s">
        <v>5690</v>
      </c>
      <c r="B3221" t="s">
        <v>5746</v>
      </c>
      <c r="C3221" t="s">
        <v>1069</v>
      </c>
      <c r="D3221" s="1">
        <v>3.4E-14</v>
      </c>
      <c r="E3221" t="s">
        <v>42</v>
      </c>
    </row>
    <row r="3222" spans="1:5" x14ac:dyDescent="0.3">
      <c r="A3222" s="6" t="s">
        <v>5258</v>
      </c>
      <c r="B3222" t="s">
        <v>9855</v>
      </c>
      <c r="C3222" t="s">
        <v>850</v>
      </c>
    </row>
    <row r="3223" spans="1:5" x14ac:dyDescent="0.3">
      <c r="A3223" s="6" t="s">
        <v>5691</v>
      </c>
      <c r="B3223" t="s">
        <v>9475</v>
      </c>
      <c r="C3223" t="s">
        <v>1070</v>
      </c>
    </row>
    <row r="3224" spans="1:5" x14ac:dyDescent="0.3">
      <c r="A3224" s="6" t="s">
        <v>5692</v>
      </c>
      <c r="B3224" t="s">
        <v>9947</v>
      </c>
      <c r="C3224" t="s">
        <v>1071</v>
      </c>
      <c r="D3224">
        <v>0</v>
      </c>
      <c r="E3224">
        <v>0</v>
      </c>
    </row>
    <row r="3226" spans="1:5" x14ac:dyDescent="0.3">
      <c r="A3226" s="6" t="s">
        <v>1472</v>
      </c>
    </row>
    <row r="3227" spans="1:5" x14ac:dyDescent="0.3">
      <c r="A3227" s="6" t="s">
        <v>5693</v>
      </c>
    </row>
    <row r="3228" spans="1:5" x14ac:dyDescent="0.3">
      <c r="A3228" s="6" t="s">
        <v>5694</v>
      </c>
    </row>
    <row r="3230" spans="1:5" x14ac:dyDescent="0.3">
      <c r="A3230" s="6" t="s">
        <v>5695</v>
      </c>
      <c r="B3230" t="s">
        <v>9948</v>
      </c>
      <c r="C3230" t="s">
        <v>1072</v>
      </c>
      <c r="D3230" t="s">
        <v>1073</v>
      </c>
      <c r="E3230" t="s">
        <v>1073</v>
      </c>
    </row>
    <row r="3231" spans="1:5" x14ac:dyDescent="0.3">
      <c r="A3231" s="6" t="s">
        <v>5258</v>
      </c>
      <c r="B3231" t="s">
        <v>9855</v>
      </c>
      <c r="C3231" t="s">
        <v>850</v>
      </c>
    </row>
    <row r="3232" spans="1:5" x14ac:dyDescent="0.3">
      <c r="A3232" s="6" t="s">
        <v>5696</v>
      </c>
      <c r="B3232" t="s">
        <v>9904</v>
      </c>
      <c r="C3232" t="s">
        <v>1044</v>
      </c>
    </row>
    <row r="3233" spans="1:5" x14ac:dyDescent="0.3">
      <c r="A3233" s="6" t="s">
        <v>5697</v>
      </c>
      <c r="B3233" t="s">
        <v>9949</v>
      </c>
      <c r="C3233" t="s">
        <v>1074</v>
      </c>
      <c r="D3233">
        <v>6</v>
      </c>
      <c r="E3233">
        <v>6</v>
      </c>
    </row>
    <row r="3235" spans="1:5" x14ac:dyDescent="0.3">
      <c r="A3235" s="6" t="s">
        <v>1472</v>
      </c>
    </row>
    <row r="3236" spans="1:5" x14ac:dyDescent="0.3">
      <c r="A3236" s="6" t="s">
        <v>5698</v>
      </c>
    </row>
    <row r="3237" spans="1:5" x14ac:dyDescent="0.3">
      <c r="A3237" s="6" t="s">
        <v>5699</v>
      </c>
    </row>
    <row r="3239" spans="1:5" x14ac:dyDescent="0.3">
      <c r="A3239" s="6" t="s">
        <v>5700</v>
      </c>
      <c r="B3239" t="s">
        <v>5746</v>
      </c>
      <c r="C3239" t="s">
        <v>1075</v>
      </c>
      <c r="D3239" s="1">
        <v>4.1999999999999998E-14</v>
      </c>
      <c r="E3239" t="s">
        <v>43</v>
      </c>
    </row>
    <row r="3240" spans="1:5" x14ac:dyDescent="0.3">
      <c r="A3240" s="6" t="s">
        <v>5258</v>
      </c>
      <c r="B3240" t="s">
        <v>9855</v>
      </c>
      <c r="C3240" t="s">
        <v>850</v>
      </c>
    </row>
    <row r="3241" spans="1:5" x14ac:dyDescent="0.3">
      <c r="A3241" s="6" t="s">
        <v>5701</v>
      </c>
      <c r="B3241" t="s">
        <v>2548</v>
      </c>
      <c r="C3241" t="s">
        <v>1076</v>
      </c>
    </row>
    <row r="3242" spans="1:5" x14ac:dyDescent="0.3">
      <c r="A3242" s="6" t="s">
        <v>5702</v>
      </c>
      <c r="B3242" t="s">
        <v>9950</v>
      </c>
      <c r="C3242" t="s">
        <v>1077</v>
      </c>
      <c r="D3242">
        <v>9</v>
      </c>
      <c r="E3242">
        <v>9</v>
      </c>
    </row>
    <row r="3244" spans="1:5" x14ac:dyDescent="0.3">
      <c r="A3244" s="6" t="s">
        <v>1472</v>
      </c>
    </row>
    <row r="3245" spans="1:5" x14ac:dyDescent="0.3">
      <c r="A3245" s="6" t="s">
        <v>5703</v>
      </c>
    </row>
    <row r="3246" spans="1:5" x14ac:dyDescent="0.3">
      <c r="A3246" s="6" t="s">
        <v>5704</v>
      </c>
    </row>
    <row r="3248" spans="1:5" x14ac:dyDescent="0.3">
      <c r="A3248" s="6" t="s">
        <v>5705</v>
      </c>
      <c r="B3248" t="s">
        <v>9901</v>
      </c>
      <c r="C3248" t="s">
        <v>1078</v>
      </c>
      <c r="D3248" t="s">
        <v>1079</v>
      </c>
      <c r="E3248" t="s">
        <v>1079</v>
      </c>
    </row>
    <row r="3249" spans="1:5" x14ac:dyDescent="0.3">
      <c r="A3249" s="6" t="s">
        <v>5258</v>
      </c>
      <c r="B3249" t="s">
        <v>9855</v>
      </c>
      <c r="C3249" t="s">
        <v>850</v>
      </c>
    </row>
    <row r="3250" spans="1:5" x14ac:dyDescent="0.3">
      <c r="A3250" s="6" t="s">
        <v>5706</v>
      </c>
      <c r="B3250" t="s">
        <v>2787</v>
      </c>
      <c r="C3250" t="e">
        <f>++AF+q</f>
        <v>#NAME?</v>
      </c>
    </row>
    <row r="3251" spans="1:5" x14ac:dyDescent="0.3">
      <c r="A3251" s="6" t="s">
        <v>5707</v>
      </c>
      <c r="B3251" t="s">
        <v>9951</v>
      </c>
      <c r="C3251" t="s">
        <v>1080</v>
      </c>
      <c r="D3251">
        <v>5</v>
      </c>
      <c r="E3251">
        <v>5</v>
      </c>
    </row>
    <row r="3253" spans="1:5" x14ac:dyDescent="0.3">
      <c r="A3253" s="6" t="s">
        <v>1472</v>
      </c>
    </row>
    <row r="3254" spans="1:5" x14ac:dyDescent="0.3">
      <c r="A3254" s="6" t="s">
        <v>5708</v>
      </c>
    </row>
    <row r="3255" spans="1:5" x14ac:dyDescent="0.3">
      <c r="A3255" s="6" t="s">
        <v>5709</v>
      </c>
    </row>
    <row r="3257" spans="1:5" x14ac:dyDescent="0.3">
      <c r="A3257" s="6" t="s">
        <v>5710</v>
      </c>
      <c r="B3257" t="s">
        <v>9948</v>
      </c>
      <c r="C3257" t="s">
        <v>1082</v>
      </c>
      <c r="D3257" t="s">
        <v>1083</v>
      </c>
      <c r="E3257" t="s">
        <v>1083</v>
      </c>
    </row>
    <row r="3258" spans="1:5" x14ac:dyDescent="0.3">
      <c r="A3258" s="6" t="s">
        <v>5258</v>
      </c>
      <c r="B3258" t="s">
        <v>9952</v>
      </c>
      <c r="C3258" t="s">
        <v>1054</v>
      </c>
    </row>
    <row r="3259" spans="1:5" x14ac:dyDescent="0.3">
      <c r="A3259" s="6" t="s">
        <v>5711</v>
      </c>
      <c r="B3259" t="s">
        <v>9953</v>
      </c>
      <c r="C3259" t="e">
        <f>+  + AF</f>
        <v>#NAME?</v>
      </c>
    </row>
    <row r="3260" spans="1:5" x14ac:dyDescent="0.3">
      <c r="A3260" s="6" t="s">
        <v>5712</v>
      </c>
      <c r="B3260" t="s">
        <v>9954</v>
      </c>
      <c r="C3260" t="s">
        <v>1084</v>
      </c>
      <c r="D3260">
        <v>8</v>
      </c>
      <c r="E3260">
        <v>8</v>
      </c>
    </row>
    <row r="3262" spans="1:5" x14ac:dyDescent="0.3">
      <c r="A3262" s="6" t="s">
        <v>5661</v>
      </c>
    </row>
    <row r="3263" spans="1:5" x14ac:dyDescent="0.3">
      <c r="A3263" s="6" t="s">
        <v>5662</v>
      </c>
    </row>
    <row r="3264" spans="1:5" x14ac:dyDescent="0.3">
      <c r="A3264" s="6" t="s">
        <v>5713</v>
      </c>
    </row>
    <row r="3266" spans="1:5" x14ac:dyDescent="0.3">
      <c r="A3266" s="6" t="s">
        <v>5714</v>
      </c>
      <c r="B3266" t="s">
        <v>5746</v>
      </c>
      <c r="C3266" t="s">
        <v>1085</v>
      </c>
      <c r="D3266" s="1">
        <v>5.0999999999999997E-14</v>
      </c>
      <c r="E3266" t="s">
        <v>44</v>
      </c>
    </row>
    <row r="3267" spans="1:5" x14ac:dyDescent="0.3">
      <c r="A3267" s="6" t="s">
        <v>5258</v>
      </c>
      <c r="B3267" t="s">
        <v>9952</v>
      </c>
      <c r="C3267" t="s">
        <v>1054</v>
      </c>
    </row>
    <row r="3268" spans="1:5" x14ac:dyDescent="0.3">
      <c r="A3268" s="6" t="s">
        <v>5711</v>
      </c>
      <c r="B3268" t="s">
        <v>9953</v>
      </c>
      <c r="C3268" t="e">
        <f>+  + AF</f>
        <v>#NAME?</v>
      </c>
    </row>
    <row r="3269" spans="1:5" x14ac:dyDescent="0.3">
      <c r="A3269" s="6" t="s">
        <v>5715</v>
      </c>
      <c r="B3269" t="s">
        <v>9954</v>
      </c>
      <c r="C3269" t="s">
        <v>1084</v>
      </c>
      <c r="D3269">
        <v>8</v>
      </c>
      <c r="E3269">
        <v>8</v>
      </c>
    </row>
    <row r="3271" spans="1:5" x14ac:dyDescent="0.3">
      <c r="A3271" s="6" t="s">
        <v>5661</v>
      </c>
    </row>
    <row r="3272" spans="1:5" x14ac:dyDescent="0.3">
      <c r="A3272" s="6" t="s">
        <v>5662</v>
      </c>
    </row>
    <row r="3273" spans="1:5" x14ac:dyDescent="0.3">
      <c r="A3273" s="6" t="s">
        <v>5716</v>
      </c>
    </row>
    <row r="3275" spans="1:5" x14ac:dyDescent="0.3">
      <c r="A3275" s="6" t="s">
        <v>5717</v>
      </c>
      <c r="B3275" t="s">
        <v>9955</v>
      </c>
      <c r="C3275" t="s">
        <v>1086</v>
      </c>
      <c r="D3275" t="s">
        <v>1087</v>
      </c>
      <c r="E3275" t="s">
        <v>1087</v>
      </c>
    </row>
    <row r="3276" spans="1:5" x14ac:dyDescent="0.3">
      <c r="A3276" s="6" t="s">
        <v>5258</v>
      </c>
      <c r="B3276" t="s">
        <v>9956</v>
      </c>
      <c r="C3276" t="s">
        <v>1088</v>
      </c>
    </row>
    <row r="3277" spans="1:5" x14ac:dyDescent="0.3">
      <c r="A3277" s="6" t="s">
        <v>5718</v>
      </c>
      <c r="B3277" t="s">
        <v>9957</v>
      </c>
      <c r="C3277" t="s">
        <v>1089</v>
      </c>
    </row>
    <row r="3278" spans="1:5" x14ac:dyDescent="0.3">
      <c r="A3278" s="6" t="s">
        <v>5719</v>
      </c>
      <c r="B3278" t="s">
        <v>9958</v>
      </c>
      <c r="C3278" t="s">
        <v>1090</v>
      </c>
      <c r="D3278">
        <v>9</v>
      </c>
      <c r="E3278">
        <v>9</v>
      </c>
    </row>
    <row r="3280" spans="1:5" x14ac:dyDescent="0.3">
      <c r="A3280" s="6" t="s">
        <v>5720</v>
      </c>
    </row>
    <row r="3281" spans="1:5" x14ac:dyDescent="0.3">
      <c r="A3281" s="6" t="s">
        <v>5721</v>
      </c>
    </row>
    <row r="3282" spans="1:5" x14ac:dyDescent="0.3">
      <c r="A3282" s="6" t="s">
        <v>5722</v>
      </c>
    </row>
    <row r="3284" spans="1:5" x14ac:dyDescent="0.3">
      <c r="A3284" s="6" t="s">
        <v>5723</v>
      </c>
      <c r="B3284" t="s">
        <v>9959</v>
      </c>
      <c r="C3284" t="s">
        <v>1091</v>
      </c>
      <c r="D3284" t="s">
        <v>1092</v>
      </c>
      <c r="E3284" t="s">
        <v>1092</v>
      </c>
    </row>
    <row r="3285" spans="1:5" x14ac:dyDescent="0.3">
      <c r="A3285" s="6" t="s">
        <v>5258</v>
      </c>
      <c r="B3285" t="s">
        <v>9952</v>
      </c>
      <c r="C3285" t="s">
        <v>1054</v>
      </c>
    </row>
    <row r="3286" spans="1:5" x14ac:dyDescent="0.3">
      <c r="A3286" s="6" t="s">
        <v>5724</v>
      </c>
      <c r="B3286" t="s">
        <v>9960</v>
      </c>
      <c r="C3286" t="e">
        <f>++ +vAF</f>
        <v>#NAME?</v>
      </c>
    </row>
    <row r="3287" spans="1:5" x14ac:dyDescent="0.3">
      <c r="A3287" s="6" t="s">
        <v>5725</v>
      </c>
      <c r="B3287" t="s">
        <v>9961</v>
      </c>
      <c r="C3287" t="s">
        <v>1093</v>
      </c>
      <c r="D3287">
        <v>6</v>
      </c>
      <c r="E3287">
        <v>6</v>
      </c>
    </row>
    <row r="3289" spans="1:5" x14ac:dyDescent="0.3">
      <c r="A3289" s="6" t="s">
        <v>5661</v>
      </c>
    </row>
    <row r="3290" spans="1:5" x14ac:dyDescent="0.3">
      <c r="A3290" s="6" t="s">
        <v>5726</v>
      </c>
    </row>
    <row r="3291" spans="1:5" x14ac:dyDescent="0.3">
      <c r="A3291" s="6" t="s">
        <v>5727</v>
      </c>
    </row>
    <row r="3293" spans="1:5" x14ac:dyDescent="0.3">
      <c r="A3293" s="6" t="s">
        <v>5728</v>
      </c>
      <c r="B3293" t="s">
        <v>5746</v>
      </c>
      <c r="C3293" t="s">
        <v>1094</v>
      </c>
      <c r="D3293" s="1">
        <v>1.1E-13</v>
      </c>
      <c r="E3293" t="s">
        <v>45</v>
      </c>
    </row>
    <row r="3294" spans="1:5" x14ac:dyDescent="0.3">
      <c r="A3294" s="6" t="s">
        <v>5258</v>
      </c>
      <c r="B3294" t="s">
        <v>9855</v>
      </c>
      <c r="C3294" t="s">
        <v>850</v>
      </c>
    </row>
    <row r="3295" spans="1:5" x14ac:dyDescent="0.3">
      <c r="A3295" s="6" t="s">
        <v>5729</v>
      </c>
      <c r="B3295" t="s">
        <v>1202</v>
      </c>
      <c r="C3295" t="s">
        <v>1063</v>
      </c>
    </row>
    <row r="3296" spans="1:5" x14ac:dyDescent="0.3">
      <c r="A3296" s="6" t="s">
        <v>5730</v>
      </c>
      <c r="B3296" t="s">
        <v>9962</v>
      </c>
      <c r="C3296" t="s">
        <v>1095</v>
      </c>
      <c r="D3296">
        <v>7</v>
      </c>
      <c r="E3296">
        <v>7</v>
      </c>
    </row>
    <row r="3298" spans="1:5" x14ac:dyDescent="0.3">
      <c r="A3298" s="6" t="s">
        <v>1472</v>
      </c>
    </row>
    <row r="3299" spans="1:5" x14ac:dyDescent="0.3">
      <c r="A3299" s="6" t="s">
        <v>5703</v>
      </c>
    </row>
    <row r="3300" spans="1:5" x14ac:dyDescent="0.3">
      <c r="A3300" s="6" t="s">
        <v>5731</v>
      </c>
    </row>
    <row r="3302" spans="1:5" x14ac:dyDescent="0.3">
      <c r="A3302" s="6" t="s">
        <v>5732</v>
      </c>
      <c r="B3302" t="s">
        <v>5746</v>
      </c>
      <c r="C3302" t="s">
        <v>1096</v>
      </c>
      <c r="D3302" s="1">
        <v>1.4999999999999999E-13</v>
      </c>
      <c r="E3302" t="s">
        <v>46</v>
      </c>
    </row>
    <row r="3303" spans="1:5" x14ac:dyDescent="0.3">
      <c r="A3303" s="6" t="s">
        <v>5258</v>
      </c>
      <c r="B3303" t="s">
        <v>9855</v>
      </c>
      <c r="C3303" t="s">
        <v>850</v>
      </c>
    </row>
    <row r="3304" spans="1:5" x14ac:dyDescent="0.3">
      <c r="A3304" s="6" t="s">
        <v>5733</v>
      </c>
      <c r="B3304" t="s">
        <v>1202</v>
      </c>
      <c r="C3304" t="s">
        <v>1097</v>
      </c>
    </row>
    <row r="3305" spans="1:5" x14ac:dyDescent="0.3">
      <c r="A3305" s="6" t="s">
        <v>5734</v>
      </c>
      <c r="B3305" t="e">
        <f>--MKVE</f>
        <v>#NAME?</v>
      </c>
      <c r="C3305" t="s">
        <v>1098</v>
      </c>
      <c r="D3305">
        <v>2</v>
      </c>
      <c r="E3305">
        <v>2</v>
      </c>
    </row>
    <row r="3307" spans="1:5" x14ac:dyDescent="0.3">
      <c r="A3307" s="6" t="s">
        <v>1472</v>
      </c>
    </row>
    <row r="3308" spans="1:5" x14ac:dyDescent="0.3">
      <c r="A3308" s="6" t="s">
        <v>5735</v>
      </c>
    </row>
    <row r="3309" spans="1:5" x14ac:dyDescent="0.3">
      <c r="A3309" s="6" t="s">
        <v>5736</v>
      </c>
    </row>
    <row r="3311" spans="1:5" x14ac:dyDescent="0.3">
      <c r="A3311" s="6" t="s">
        <v>5737</v>
      </c>
      <c r="B3311" t="s">
        <v>9948</v>
      </c>
      <c r="C3311" t="s">
        <v>1099</v>
      </c>
      <c r="D3311" t="s">
        <v>1100</v>
      </c>
      <c r="E3311" t="s">
        <v>1100</v>
      </c>
    </row>
    <row r="3312" spans="1:5" x14ac:dyDescent="0.3">
      <c r="A3312" s="6" t="s">
        <v>5258</v>
      </c>
      <c r="B3312" t="s">
        <v>9952</v>
      </c>
      <c r="C3312" t="s">
        <v>1054</v>
      </c>
    </row>
    <row r="3313" spans="1:5" x14ac:dyDescent="0.3">
      <c r="A3313" s="6" t="s">
        <v>5711</v>
      </c>
      <c r="B3313" t="s">
        <v>9960</v>
      </c>
      <c r="C3313" t="e">
        <f>+  + AF</f>
        <v>#NAME?</v>
      </c>
    </row>
    <row r="3314" spans="1:5" x14ac:dyDescent="0.3">
      <c r="A3314" s="6" t="s">
        <v>5738</v>
      </c>
      <c r="B3314" t="s">
        <v>9963</v>
      </c>
      <c r="C3314" t="s">
        <v>1101</v>
      </c>
      <c r="D3314">
        <v>7</v>
      </c>
      <c r="E3314">
        <v>7</v>
      </c>
    </row>
    <row r="3316" spans="1:5" x14ac:dyDescent="0.3">
      <c r="A3316" s="6" t="s">
        <v>5661</v>
      </c>
    </row>
    <row r="3317" spans="1:5" x14ac:dyDescent="0.3">
      <c r="A3317" s="6" t="s">
        <v>5662</v>
      </c>
    </row>
    <row r="3318" spans="1:5" x14ac:dyDescent="0.3">
      <c r="A3318" s="6" t="s">
        <v>5739</v>
      </c>
    </row>
    <row r="3320" spans="1:5" x14ac:dyDescent="0.3">
      <c r="A3320" s="6" t="s">
        <v>5740</v>
      </c>
      <c r="B3320" t="s">
        <v>5746</v>
      </c>
      <c r="C3320" t="s">
        <v>1102</v>
      </c>
      <c r="D3320" s="1">
        <v>1.7000000000000001E-13</v>
      </c>
      <c r="E3320" t="s">
        <v>47</v>
      </c>
    </row>
    <row r="3321" spans="1:5" x14ac:dyDescent="0.3">
      <c r="A3321" s="6" t="s">
        <v>5258</v>
      </c>
      <c r="B3321" t="s">
        <v>9855</v>
      </c>
      <c r="C3321" t="s">
        <v>850</v>
      </c>
    </row>
    <row r="3322" spans="1:5" x14ac:dyDescent="0.3">
      <c r="A3322" s="6" t="s">
        <v>5741</v>
      </c>
      <c r="B3322" t="s">
        <v>9964</v>
      </c>
      <c r="C3322" t="e">
        <f>+vAF+q</f>
        <v>#NAME?</v>
      </c>
    </row>
    <row r="3323" spans="1:5" x14ac:dyDescent="0.3">
      <c r="A3323" s="6" t="s">
        <v>5742</v>
      </c>
      <c r="B3323" t="s">
        <v>9965</v>
      </c>
      <c r="C3323" t="s">
        <v>1103</v>
      </c>
      <c r="D3323">
        <v>4</v>
      </c>
      <c r="E3323">
        <v>4</v>
      </c>
    </row>
    <row r="3325" spans="1:5" x14ac:dyDescent="0.3">
      <c r="A3325" s="6" t="s">
        <v>1472</v>
      </c>
    </row>
    <row r="3326" spans="1:5" x14ac:dyDescent="0.3">
      <c r="A3326" s="6" t="s">
        <v>5743</v>
      </c>
    </row>
    <row r="3327" spans="1:5" x14ac:dyDescent="0.3">
      <c r="A3327" s="6" t="s">
        <v>5744</v>
      </c>
    </row>
    <row r="3329" spans="1:5" x14ac:dyDescent="0.3">
      <c r="A3329" s="6" t="s">
        <v>5745</v>
      </c>
      <c r="B3329" t="s">
        <v>5746</v>
      </c>
      <c r="C3329" t="s">
        <v>1104</v>
      </c>
      <c r="D3329" s="1">
        <v>8E-14</v>
      </c>
      <c r="E3329" t="s">
        <v>1105</v>
      </c>
    </row>
    <row r="3330" spans="1:5" x14ac:dyDescent="0.3">
      <c r="A3330" s="6" t="s">
        <v>5258</v>
      </c>
      <c r="B3330" t="s">
        <v>9855</v>
      </c>
      <c r="C3330" t="s">
        <v>850</v>
      </c>
    </row>
    <row r="3331" spans="1:5" x14ac:dyDescent="0.3">
      <c r="A3331" s="6" t="s">
        <v>5747</v>
      </c>
      <c r="B3331" t="s">
        <v>2787</v>
      </c>
      <c r="C3331" t="e">
        <f>+ AF+q</f>
        <v>#NAME?</v>
      </c>
    </row>
    <row r="3332" spans="1:5" x14ac:dyDescent="0.3">
      <c r="A3332" s="6" t="s">
        <v>5748</v>
      </c>
      <c r="B3332" t="s">
        <v>9966</v>
      </c>
      <c r="C3332" t="s">
        <v>1106</v>
      </c>
      <c r="D3332">
        <v>0</v>
      </c>
      <c r="E3332">
        <v>0</v>
      </c>
    </row>
    <row r="3334" spans="1:5" x14ac:dyDescent="0.3">
      <c r="A3334" s="6" t="s">
        <v>1472</v>
      </c>
    </row>
    <row r="3335" spans="1:5" x14ac:dyDescent="0.3">
      <c r="A3335" s="6" t="s">
        <v>5749</v>
      </c>
    </row>
    <row r="3336" spans="1:5" x14ac:dyDescent="0.3">
      <c r="A3336" s="6" t="s">
        <v>5750</v>
      </c>
    </row>
    <row r="3338" spans="1:5" x14ac:dyDescent="0.3">
      <c r="A3338" s="6" t="s">
        <v>5751</v>
      </c>
      <c r="B3338" t="s">
        <v>9967</v>
      </c>
      <c r="C3338" t="s">
        <v>1107</v>
      </c>
      <c r="D3338" t="s">
        <v>1108</v>
      </c>
      <c r="E3338" t="s">
        <v>1108</v>
      </c>
    </row>
    <row r="3339" spans="1:5" x14ac:dyDescent="0.3">
      <c r="A3339" s="6" t="s">
        <v>5258</v>
      </c>
      <c r="B3339" t="s">
        <v>9855</v>
      </c>
      <c r="C3339" t="s">
        <v>850</v>
      </c>
    </row>
    <row r="3340" spans="1:5" x14ac:dyDescent="0.3">
      <c r="A3340" s="6" t="s">
        <v>5752</v>
      </c>
      <c r="B3340" t="s">
        <v>1202</v>
      </c>
      <c r="C3340" t="s">
        <v>1109</v>
      </c>
    </row>
    <row r="3341" spans="1:5" x14ac:dyDescent="0.3">
      <c r="A3341" s="6" t="s">
        <v>5753</v>
      </c>
      <c r="B3341" t="e">
        <f>--MKIP</f>
        <v>#NAME?</v>
      </c>
      <c r="C3341" t="s">
        <v>1110</v>
      </c>
      <c r="D3341">
        <v>4</v>
      </c>
      <c r="E3341">
        <v>4</v>
      </c>
    </row>
    <row r="3343" spans="1:5" x14ac:dyDescent="0.3">
      <c r="A3343" s="6" t="s">
        <v>1472</v>
      </c>
    </row>
    <row r="3344" spans="1:5" x14ac:dyDescent="0.3">
      <c r="A3344" s="6" t="s">
        <v>5754</v>
      </c>
    </row>
    <row r="3345" spans="1:5" x14ac:dyDescent="0.3">
      <c r="A3345" s="6" t="s">
        <v>5755</v>
      </c>
    </row>
    <row r="3347" spans="1:5" x14ac:dyDescent="0.3">
      <c r="A3347" s="6" t="s">
        <v>5756</v>
      </c>
      <c r="B3347" t="s">
        <v>5746</v>
      </c>
      <c r="C3347" t="s">
        <v>1111</v>
      </c>
      <c r="D3347" s="1">
        <v>2.2E-13</v>
      </c>
      <c r="E3347" t="s">
        <v>48</v>
      </c>
    </row>
    <row r="3348" spans="1:5" x14ac:dyDescent="0.3">
      <c r="A3348" s="6" t="s">
        <v>5258</v>
      </c>
      <c r="B3348" t="s">
        <v>9952</v>
      </c>
      <c r="C3348" t="s">
        <v>1054</v>
      </c>
    </row>
    <row r="3349" spans="1:5" x14ac:dyDescent="0.3">
      <c r="A3349" s="6" t="s">
        <v>5757</v>
      </c>
      <c r="B3349" t="s">
        <v>9960</v>
      </c>
      <c r="C3349" t="e">
        <f>++ +vAF</f>
        <v>#NAME?</v>
      </c>
    </row>
    <row r="3350" spans="1:5" x14ac:dyDescent="0.3">
      <c r="A3350" s="6" t="s">
        <v>5758</v>
      </c>
      <c r="B3350" t="s">
        <v>9968</v>
      </c>
      <c r="C3350" t="s">
        <v>1112</v>
      </c>
      <c r="D3350">
        <v>5</v>
      </c>
      <c r="E3350">
        <v>5</v>
      </c>
    </row>
    <row r="3352" spans="1:5" x14ac:dyDescent="0.3">
      <c r="A3352" s="6" t="s">
        <v>5661</v>
      </c>
    </row>
    <row r="3353" spans="1:5" x14ac:dyDescent="0.3">
      <c r="A3353" s="6" t="s">
        <v>5759</v>
      </c>
    </row>
    <row r="3354" spans="1:5" x14ac:dyDescent="0.3">
      <c r="A3354" s="6" t="s">
        <v>5760</v>
      </c>
    </row>
    <row r="3356" spans="1:5" x14ac:dyDescent="0.3">
      <c r="A3356" s="6" t="s">
        <v>5761</v>
      </c>
      <c r="B3356" t="s">
        <v>9969</v>
      </c>
      <c r="C3356" t="s">
        <v>1113</v>
      </c>
      <c r="D3356" t="s">
        <v>1114</v>
      </c>
      <c r="E3356" t="s">
        <v>1114</v>
      </c>
    </row>
    <row r="3357" spans="1:5" x14ac:dyDescent="0.3">
      <c r="A3357" s="6" t="s">
        <v>5258</v>
      </c>
      <c r="B3357" t="s">
        <v>9855</v>
      </c>
      <c r="C3357" t="s">
        <v>850</v>
      </c>
    </row>
    <row r="3358" spans="1:5" x14ac:dyDescent="0.3">
      <c r="A3358" s="6" t="s">
        <v>5762</v>
      </c>
      <c r="B3358" t="s">
        <v>1791</v>
      </c>
      <c r="C3358" t="e">
        <f>+ +vAF+q</f>
        <v>#NAME?</v>
      </c>
    </row>
    <row r="3359" spans="1:5" x14ac:dyDescent="0.3">
      <c r="A3359" s="6" t="s">
        <v>5763</v>
      </c>
      <c r="B3359" t="e">
        <f>--MEIK</f>
        <v>#NAME?</v>
      </c>
      <c r="C3359" t="s">
        <v>1115</v>
      </c>
      <c r="D3359">
        <v>0</v>
      </c>
      <c r="E3359">
        <v>0</v>
      </c>
    </row>
    <row r="3361" spans="1:5" x14ac:dyDescent="0.3">
      <c r="A3361" s="6" t="s">
        <v>1472</v>
      </c>
    </row>
    <row r="3362" spans="1:5" x14ac:dyDescent="0.3">
      <c r="A3362" s="6" t="s">
        <v>5764</v>
      </c>
    </row>
    <row r="3363" spans="1:5" x14ac:dyDescent="0.3">
      <c r="A3363" s="6" t="s">
        <v>5765</v>
      </c>
    </row>
    <row r="3365" spans="1:5" x14ac:dyDescent="0.3">
      <c r="A3365" s="6" t="s">
        <v>5766</v>
      </c>
      <c r="B3365" t="s">
        <v>9970</v>
      </c>
      <c r="C3365" t="s">
        <v>1116</v>
      </c>
      <c r="D3365" s="1">
        <v>7.0000000000000005E-13</v>
      </c>
      <c r="E3365" s="1">
        <v>7.0000000000000005E-13</v>
      </c>
    </row>
    <row r="3366" spans="1:5" x14ac:dyDescent="0.3">
      <c r="A3366" s="6" t="s">
        <v>5258</v>
      </c>
      <c r="B3366" t="s">
        <v>9855</v>
      </c>
      <c r="C3366" t="s">
        <v>850</v>
      </c>
    </row>
    <row r="3367" spans="1:5" x14ac:dyDescent="0.3">
      <c r="A3367" s="6" t="s">
        <v>5767</v>
      </c>
      <c r="B3367" t="s">
        <v>1281</v>
      </c>
      <c r="C3367" t="s">
        <v>1117</v>
      </c>
    </row>
    <row r="3368" spans="1:5" x14ac:dyDescent="0.3">
      <c r="A3368" s="6" t="s">
        <v>5768</v>
      </c>
      <c r="B3368" t="s">
        <v>9971</v>
      </c>
      <c r="C3368" t="s">
        <v>1118</v>
      </c>
      <c r="D3368">
        <v>8</v>
      </c>
      <c r="E3368">
        <v>8</v>
      </c>
    </row>
    <row r="3370" spans="1:5" x14ac:dyDescent="0.3">
      <c r="A3370" s="6" t="s">
        <v>1472</v>
      </c>
    </row>
    <row r="3371" spans="1:5" x14ac:dyDescent="0.3">
      <c r="A3371" s="6" t="s">
        <v>5769</v>
      </c>
    </row>
    <row r="3372" spans="1:5" x14ac:dyDescent="0.3">
      <c r="A3372" s="6" t="s">
        <v>5770</v>
      </c>
    </row>
    <row r="3374" spans="1:5" x14ac:dyDescent="0.3">
      <c r="A3374" s="6" t="s">
        <v>5771</v>
      </c>
      <c r="B3374" t="s">
        <v>9878</v>
      </c>
      <c r="C3374" t="s">
        <v>1119</v>
      </c>
      <c r="D3374" t="s">
        <v>1120</v>
      </c>
      <c r="E3374" t="s">
        <v>1120</v>
      </c>
    </row>
    <row r="3375" spans="1:5" x14ac:dyDescent="0.3">
      <c r="A3375" s="6" t="s">
        <v>5258</v>
      </c>
      <c r="B3375" t="s">
        <v>9855</v>
      </c>
      <c r="C3375" t="s">
        <v>850</v>
      </c>
    </row>
    <row r="3376" spans="1:5" x14ac:dyDescent="0.3">
      <c r="A3376" s="6" t="s">
        <v>5767</v>
      </c>
      <c r="B3376" t="s">
        <v>1281</v>
      </c>
      <c r="C3376" t="s">
        <v>1117</v>
      </c>
    </row>
    <row r="3377" spans="1:5" x14ac:dyDescent="0.3">
      <c r="A3377" s="6" t="s">
        <v>5772</v>
      </c>
      <c r="B3377" t="s">
        <v>9971</v>
      </c>
      <c r="C3377" t="s">
        <v>1118</v>
      </c>
      <c r="D3377">
        <v>8</v>
      </c>
      <c r="E3377">
        <v>8</v>
      </c>
    </row>
    <row r="3379" spans="1:5" x14ac:dyDescent="0.3">
      <c r="A3379" s="6" t="s">
        <v>1472</v>
      </c>
    </row>
    <row r="3380" spans="1:5" x14ac:dyDescent="0.3">
      <c r="A3380" s="6" t="s">
        <v>5769</v>
      </c>
    </row>
    <row r="3381" spans="1:5" x14ac:dyDescent="0.3">
      <c r="A3381" s="6" t="s">
        <v>5773</v>
      </c>
    </row>
    <row r="3383" spans="1:5" x14ac:dyDescent="0.3">
      <c r="A3383" s="6" t="s">
        <v>5774</v>
      </c>
      <c r="B3383" t="s">
        <v>5746</v>
      </c>
      <c r="C3383" t="s">
        <v>1121</v>
      </c>
      <c r="D3383" s="1">
        <v>3.0999999999999999E-13</v>
      </c>
      <c r="E3383" t="s">
        <v>49</v>
      </c>
    </row>
    <row r="3384" spans="1:5" x14ac:dyDescent="0.3">
      <c r="A3384" s="6" t="s">
        <v>5258</v>
      </c>
      <c r="B3384" t="s">
        <v>9855</v>
      </c>
      <c r="C3384" t="s">
        <v>850</v>
      </c>
    </row>
    <row r="3385" spans="1:5" x14ac:dyDescent="0.3">
      <c r="A3385" s="6" t="s">
        <v>5775</v>
      </c>
      <c r="B3385" t="s">
        <v>9972</v>
      </c>
      <c r="C3385" t="e">
        <f>+vAF+q</f>
        <v>#NAME?</v>
      </c>
    </row>
    <row r="3386" spans="1:5" x14ac:dyDescent="0.3">
      <c r="A3386" s="6" t="s">
        <v>5776</v>
      </c>
      <c r="B3386" t="s">
        <v>9973</v>
      </c>
      <c r="C3386" t="s">
        <v>1103</v>
      </c>
      <c r="D3386">
        <v>1</v>
      </c>
      <c r="E3386">
        <v>1</v>
      </c>
    </row>
    <row r="3388" spans="1:5" x14ac:dyDescent="0.3">
      <c r="A3388" s="6" t="s">
        <v>1472</v>
      </c>
    </row>
    <row r="3389" spans="1:5" x14ac:dyDescent="0.3">
      <c r="A3389" s="6" t="s">
        <v>5777</v>
      </c>
    </row>
    <row r="3390" spans="1:5" x14ac:dyDescent="0.3">
      <c r="A3390" s="6" t="s">
        <v>5778</v>
      </c>
    </row>
    <row r="3392" spans="1:5" x14ac:dyDescent="0.3">
      <c r="A3392" s="6" t="s">
        <v>5779</v>
      </c>
      <c r="B3392" t="s">
        <v>5746</v>
      </c>
      <c r="C3392" t="s">
        <v>1122</v>
      </c>
      <c r="D3392" s="1">
        <v>3.2E-13</v>
      </c>
      <c r="E3392" t="s">
        <v>50</v>
      </c>
    </row>
    <row r="3393" spans="1:5" x14ac:dyDescent="0.3">
      <c r="A3393" s="6" t="s">
        <v>5258</v>
      </c>
      <c r="B3393" t="s">
        <v>9855</v>
      </c>
      <c r="C3393" t="s">
        <v>850</v>
      </c>
    </row>
    <row r="3394" spans="1:5" x14ac:dyDescent="0.3">
      <c r="A3394" s="6" t="s">
        <v>5780</v>
      </c>
      <c r="B3394" t="e">
        <f>+d A</f>
        <v>#NAME?</v>
      </c>
      <c r="C3394" t="s">
        <v>1076</v>
      </c>
    </row>
    <row r="3395" spans="1:5" x14ac:dyDescent="0.3">
      <c r="A3395" s="6" t="s">
        <v>5781</v>
      </c>
      <c r="B3395" t="s">
        <v>9974</v>
      </c>
      <c r="C3395" t="s">
        <v>1123</v>
      </c>
      <c r="D3395">
        <v>7</v>
      </c>
      <c r="E3395">
        <v>7</v>
      </c>
    </row>
    <row r="3397" spans="1:5" x14ac:dyDescent="0.3">
      <c r="A3397" s="6" t="s">
        <v>1472</v>
      </c>
    </row>
    <row r="3398" spans="1:5" x14ac:dyDescent="0.3">
      <c r="A3398" s="6" t="s">
        <v>5782</v>
      </c>
    </row>
    <row r="3399" spans="1:5" x14ac:dyDescent="0.3">
      <c r="A3399" s="6" t="s">
        <v>5783</v>
      </c>
    </row>
    <row r="3401" spans="1:5" x14ac:dyDescent="0.3">
      <c r="A3401" s="6" t="s">
        <v>5784</v>
      </c>
      <c r="B3401" t="s">
        <v>5746</v>
      </c>
      <c r="C3401" t="s">
        <v>1124</v>
      </c>
      <c r="D3401" s="1">
        <v>2E-14</v>
      </c>
      <c r="E3401" t="s">
        <v>1125</v>
      </c>
    </row>
    <row r="3402" spans="1:5" x14ac:dyDescent="0.3">
      <c r="A3402" s="6" t="s">
        <v>5258</v>
      </c>
      <c r="B3402" t="s">
        <v>9855</v>
      </c>
      <c r="C3402" t="s">
        <v>850</v>
      </c>
    </row>
    <row r="3403" spans="1:5" x14ac:dyDescent="0.3">
      <c r="A3403" s="6" t="s">
        <v>5747</v>
      </c>
      <c r="B3403" t="s">
        <v>2787</v>
      </c>
      <c r="C3403" t="e">
        <f>+ AF+q</f>
        <v>#NAME?</v>
      </c>
    </row>
    <row r="3404" spans="1:5" x14ac:dyDescent="0.3">
      <c r="A3404" s="6" t="s">
        <v>5785</v>
      </c>
      <c r="B3404" t="s">
        <v>9966</v>
      </c>
      <c r="C3404" t="s">
        <v>1106</v>
      </c>
      <c r="D3404">
        <v>0</v>
      </c>
      <c r="E3404">
        <v>0</v>
      </c>
    </row>
    <row r="3406" spans="1:5" x14ac:dyDescent="0.3">
      <c r="A3406" s="6" t="s">
        <v>1472</v>
      </c>
    </row>
    <row r="3407" spans="1:5" x14ac:dyDescent="0.3">
      <c r="A3407" s="6" t="s">
        <v>5749</v>
      </c>
    </row>
    <row r="3408" spans="1:5" x14ac:dyDescent="0.3">
      <c r="A3408" s="6" t="s">
        <v>5786</v>
      </c>
    </row>
    <row r="3410" spans="1:5" x14ac:dyDescent="0.3">
      <c r="A3410" s="6" t="s">
        <v>5787</v>
      </c>
      <c r="B3410" t="s">
        <v>9874</v>
      </c>
      <c r="C3410" t="s">
        <v>1126</v>
      </c>
      <c r="D3410" t="s">
        <v>1127</v>
      </c>
      <c r="E3410" t="s">
        <v>1127</v>
      </c>
    </row>
    <row r="3411" spans="1:5" x14ac:dyDescent="0.3">
      <c r="A3411" s="6" t="s">
        <v>5258</v>
      </c>
      <c r="B3411" t="s">
        <v>9956</v>
      </c>
      <c r="C3411" t="s">
        <v>1088</v>
      </c>
    </row>
    <row r="3412" spans="1:5" x14ac:dyDescent="0.3">
      <c r="A3412" s="6" t="s">
        <v>5788</v>
      </c>
      <c r="B3412" t="s">
        <v>9975</v>
      </c>
      <c r="C3412" t="s">
        <v>1089</v>
      </c>
    </row>
    <row r="3413" spans="1:5" x14ac:dyDescent="0.3">
      <c r="A3413" s="6" t="s">
        <v>5789</v>
      </c>
      <c r="B3413" t="s">
        <v>9976</v>
      </c>
      <c r="C3413" t="s">
        <v>1128</v>
      </c>
      <c r="D3413">
        <v>1</v>
      </c>
      <c r="E3413">
        <v>1</v>
      </c>
    </row>
    <row r="3415" spans="1:5" x14ac:dyDescent="0.3">
      <c r="A3415" s="6" t="s">
        <v>5720</v>
      </c>
    </row>
    <row r="3416" spans="1:5" x14ac:dyDescent="0.3">
      <c r="A3416" s="6" t="s">
        <v>5721</v>
      </c>
    </row>
    <row r="3417" spans="1:5" x14ac:dyDescent="0.3">
      <c r="A3417" s="6" t="s">
        <v>5790</v>
      </c>
    </row>
    <row r="3419" spans="1:5" x14ac:dyDescent="0.3">
      <c r="A3419" s="6" t="s">
        <v>5791</v>
      </c>
      <c r="B3419" t="s">
        <v>9899</v>
      </c>
      <c r="C3419" t="s">
        <v>1129</v>
      </c>
      <c r="D3419" t="s">
        <v>1130</v>
      </c>
      <c r="E3419" t="s">
        <v>1130</v>
      </c>
    </row>
    <row r="3420" spans="1:5" x14ac:dyDescent="0.3">
      <c r="A3420" s="6" t="s">
        <v>5258</v>
      </c>
      <c r="B3420" t="s">
        <v>9855</v>
      </c>
      <c r="C3420" t="s">
        <v>850</v>
      </c>
    </row>
    <row r="3421" spans="1:5" x14ac:dyDescent="0.3">
      <c r="A3421" s="6" t="s">
        <v>5792</v>
      </c>
      <c r="B3421" t="s">
        <v>1636</v>
      </c>
      <c r="C3421" t="s">
        <v>1131</v>
      </c>
    </row>
    <row r="3422" spans="1:5" x14ac:dyDescent="0.3">
      <c r="A3422" s="6" t="s">
        <v>5793</v>
      </c>
      <c r="B3422" t="e">
        <f>--LKVE</f>
        <v>#NAME?</v>
      </c>
      <c r="C3422" t="s">
        <v>1132</v>
      </c>
      <c r="D3422">
        <v>2</v>
      </c>
      <c r="E3422">
        <v>2</v>
      </c>
    </row>
    <row r="3424" spans="1:5" x14ac:dyDescent="0.3">
      <c r="A3424" s="6" t="s">
        <v>1472</v>
      </c>
    </row>
    <row r="3425" spans="1:5" x14ac:dyDescent="0.3">
      <c r="A3425" s="6" t="s">
        <v>5794</v>
      </c>
    </row>
    <row r="3426" spans="1:5" x14ac:dyDescent="0.3">
      <c r="A3426" s="6" t="s">
        <v>5795</v>
      </c>
    </row>
    <row r="3428" spans="1:5" x14ac:dyDescent="0.3">
      <c r="A3428" s="6" t="s">
        <v>5796</v>
      </c>
      <c r="B3428" t="s">
        <v>5746</v>
      </c>
      <c r="C3428" t="s">
        <v>1133</v>
      </c>
      <c r="D3428" s="1">
        <v>4.0000000000000001E-13</v>
      </c>
      <c r="E3428" s="1">
        <v>4.0000000000000001E-13</v>
      </c>
    </row>
    <row r="3429" spans="1:5" x14ac:dyDescent="0.3">
      <c r="A3429" s="6" t="s">
        <v>5797</v>
      </c>
      <c r="B3429" t="s">
        <v>5295</v>
      </c>
      <c r="C3429" t="s">
        <v>1134</v>
      </c>
    </row>
    <row r="3430" spans="1:5" x14ac:dyDescent="0.3">
      <c r="A3430" s="6" t="s">
        <v>5798</v>
      </c>
      <c r="B3430" t="s">
        <v>1762</v>
      </c>
      <c r="C3430" t="e">
        <f>++ +kG+v</f>
        <v>#NAME?</v>
      </c>
    </row>
    <row r="3431" spans="1:5" x14ac:dyDescent="0.3">
      <c r="A3431" s="6" t="s">
        <v>5799</v>
      </c>
      <c r="B3431" t="s">
        <v>9977</v>
      </c>
      <c r="C3431" t="s">
        <v>1135</v>
      </c>
      <c r="D3431">
        <v>5</v>
      </c>
      <c r="E3431">
        <v>5</v>
      </c>
    </row>
    <row r="3433" spans="1:5" x14ac:dyDescent="0.3">
      <c r="A3433" s="6" t="s">
        <v>5800</v>
      </c>
    </row>
    <row r="3434" spans="1:5" x14ac:dyDescent="0.3">
      <c r="A3434" s="6" t="s">
        <v>5801</v>
      </c>
    </row>
    <row r="3435" spans="1:5" x14ac:dyDescent="0.3">
      <c r="A3435" s="6" t="s">
        <v>5802</v>
      </c>
    </row>
    <row r="3437" spans="1:5" x14ac:dyDescent="0.3">
      <c r="A3437" s="6" t="s">
        <v>5803</v>
      </c>
      <c r="B3437" t="s">
        <v>9978</v>
      </c>
      <c r="C3437" t="s">
        <v>1136</v>
      </c>
      <c r="D3437">
        <f xml:space="preserve"> 0.00000000000042</f>
        <v>4.1999999999999998E-13</v>
      </c>
      <c r="E3437" t="s">
        <v>1137</v>
      </c>
    </row>
    <row r="3438" spans="1:5" x14ac:dyDescent="0.3">
      <c r="A3438" s="6" t="s">
        <v>5258</v>
      </c>
      <c r="B3438" t="s">
        <v>9956</v>
      </c>
      <c r="C3438" t="s">
        <v>1088</v>
      </c>
    </row>
    <row r="3439" spans="1:5" x14ac:dyDescent="0.3">
      <c r="A3439" s="6" t="s">
        <v>5788</v>
      </c>
      <c r="B3439" t="s">
        <v>9979</v>
      </c>
      <c r="C3439" t="s">
        <v>1089</v>
      </c>
    </row>
    <row r="3440" spans="1:5" x14ac:dyDescent="0.3">
      <c r="A3440" s="6" t="s">
        <v>5804</v>
      </c>
      <c r="B3440" t="s">
        <v>9980</v>
      </c>
      <c r="C3440" t="s">
        <v>1138</v>
      </c>
      <c r="D3440">
        <v>42</v>
      </c>
      <c r="E3440">
        <v>42</v>
      </c>
    </row>
    <row r="3442" spans="1:5" x14ac:dyDescent="0.3">
      <c r="A3442" s="6" t="s">
        <v>5720</v>
      </c>
    </row>
    <row r="3443" spans="1:5" x14ac:dyDescent="0.3">
      <c r="A3443" s="6" t="s">
        <v>5721</v>
      </c>
    </row>
    <row r="3444" spans="1:5" x14ac:dyDescent="0.3">
      <c r="A3444" s="6" t="s">
        <v>5805</v>
      </c>
    </row>
    <row r="3446" spans="1:5" x14ac:dyDescent="0.3">
      <c r="A3446" s="6" t="s">
        <v>5806</v>
      </c>
      <c r="B3446" t="s">
        <v>9936</v>
      </c>
      <c r="C3446" t="s">
        <v>1139</v>
      </c>
      <c r="D3446" t="s">
        <v>1140</v>
      </c>
      <c r="E3446" t="s">
        <v>1140</v>
      </c>
    </row>
    <row r="3447" spans="1:5" x14ac:dyDescent="0.3">
      <c r="A3447" s="6" t="s">
        <v>5258</v>
      </c>
      <c r="B3447" t="s">
        <v>9855</v>
      </c>
      <c r="C3447" t="s">
        <v>850</v>
      </c>
    </row>
    <row r="3448" spans="1:5" x14ac:dyDescent="0.3">
      <c r="A3448" s="6" t="s">
        <v>5775</v>
      </c>
      <c r="B3448" t="e">
        <f>++pa</f>
        <v>#NAME?</v>
      </c>
      <c r="C3448" t="e">
        <f>+vAF+q</f>
        <v>#NAME?</v>
      </c>
    </row>
    <row r="3449" spans="1:5" x14ac:dyDescent="0.3">
      <c r="A3449" s="6" t="s">
        <v>5807</v>
      </c>
      <c r="B3449" t="s">
        <v>9981</v>
      </c>
      <c r="C3449" t="s">
        <v>1141</v>
      </c>
      <c r="D3449">
        <v>9</v>
      </c>
      <c r="E3449">
        <v>9</v>
      </c>
    </row>
    <row r="3451" spans="1:5" x14ac:dyDescent="0.3">
      <c r="A3451" s="6" t="s">
        <v>1472</v>
      </c>
    </row>
    <row r="3452" spans="1:5" x14ac:dyDescent="0.3">
      <c r="A3452" s="6" t="s">
        <v>5777</v>
      </c>
    </row>
    <row r="3453" spans="1:5" x14ac:dyDescent="0.3">
      <c r="A3453" s="6" t="s">
        <v>5808</v>
      </c>
    </row>
    <row r="3455" spans="1:5" x14ac:dyDescent="0.3">
      <c r="A3455" s="6" t="s">
        <v>5809</v>
      </c>
      <c r="B3455" t="s">
        <v>9936</v>
      </c>
      <c r="C3455" t="s">
        <v>1139</v>
      </c>
      <c r="D3455" t="s">
        <v>1140</v>
      </c>
      <c r="E3455" t="s">
        <v>1140</v>
      </c>
    </row>
    <row r="3456" spans="1:5" x14ac:dyDescent="0.3">
      <c r="A3456" s="6" t="s">
        <v>5258</v>
      </c>
      <c r="B3456" t="s">
        <v>9855</v>
      </c>
      <c r="C3456" t="s">
        <v>850</v>
      </c>
    </row>
    <row r="3457" spans="1:5" x14ac:dyDescent="0.3">
      <c r="A3457" s="6" t="s">
        <v>5775</v>
      </c>
      <c r="B3457" t="e">
        <f>++pa</f>
        <v>#NAME?</v>
      </c>
      <c r="C3457" t="e">
        <f>+vAF+q</f>
        <v>#NAME?</v>
      </c>
    </row>
    <row r="3458" spans="1:5" x14ac:dyDescent="0.3">
      <c r="A3458" s="6" t="s">
        <v>5810</v>
      </c>
      <c r="B3458" t="s">
        <v>9981</v>
      </c>
      <c r="C3458" t="s">
        <v>1141</v>
      </c>
      <c r="D3458">
        <v>9</v>
      </c>
      <c r="E3458">
        <v>9</v>
      </c>
    </row>
    <row r="3460" spans="1:5" x14ac:dyDescent="0.3">
      <c r="A3460" s="6" t="s">
        <v>1472</v>
      </c>
    </row>
    <row r="3461" spans="1:5" x14ac:dyDescent="0.3">
      <c r="A3461" s="6" t="s">
        <v>5777</v>
      </c>
    </row>
    <row r="3462" spans="1:5" x14ac:dyDescent="0.3">
      <c r="A3462" s="6" t="s">
        <v>5811</v>
      </c>
    </row>
    <row r="3464" spans="1:5" x14ac:dyDescent="0.3">
      <c r="A3464" s="6" t="s">
        <v>5812</v>
      </c>
      <c r="B3464" t="s">
        <v>9982</v>
      </c>
      <c r="C3464" t="s">
        <v>1142</v>
      </c>
      <c r="D3464" t="s">
        <v>1140</v>
      </c>
      <c r="E3464" t="s">
        <v>1140</v>
      </c>
    </row>
    <row r="3465" spans="1:5" x14ac:dyDescent="0.3">
      <c r="A3465" s="6" t="s">
        <v>5258</v>
      </c>
      <c r="B3465" t="s">
        <v>9855</v>
      </c>
      <c r="C3465" t="s">
        <v>850</v>
      </c>
    </row>
    <row r="3466" spans="1:5" x14ac:dyDescent="0.3">
      <c r="A3466" s="6" t="s">
        <v>5775</v>
      </c>
      <c r="B3466" t="e">
        <f>++pa</f>
        <v>#NAME?</v>
      </c>
      <c r="C3466" t="e">
        <f>+vAF+q</f>
        <v>#NAME?</v>
      </c>
    </row>
    <row r="3467" spans="1:5" x14ac:dyDescent="0.3">
      <c r="A3467" s="6" t="s">
        <v>5813</v>
      </c>
      <c r="B3467" t="s">
        <v>9981</v>
      </c>
      <c r="C3467" t="s">
        <v>1143</v>
      </c>
      <c r="D3467">
        <v>7</v>
      </c>
      <c r="E3467">
        <v>7</v>
      </c>
    </row>
    <row r="3469" spans="1:5" x14ac:dyDescent="0.3">
      <c r="A3469" s="6" t="s">
        <v>1472</v>
      </c>
    </row>
    <row r="3470" spans="1:5" x14ac:dyDescent="0.3">
      <c r="A3470" s="6" t="s">
        <v>5777</v>
      </c>
    </row>
    <row r="3471" spans="1:5" x14ac:dyDescent="0.3">
      <c r="A3471" s="6" t="s">
        <v>5814</v>
      </c>
    </row>
    <row r="3473" spans="1:5" x14ac:dyDescent="0.3">
      <c r="A3473" s="6" t="s">
        <v>5815</v>
      </c>
      <c r="B3473" t="s">
        <v>5746</v>
      </c>
      <c r="C3473" t="s">
        <v>1144</v>
      </c>
      <c r="D3473" s="1">
        <v>4.9000000000000003E-13</v>
      </c>
      <c r="E3473" t="s">
        <v>51</v>
      </c>
    </row>
    <row r="3474" spans="1:5" x14ac:dyDescent="0.3">
      <c r="A3474" s="6" t="s">
        <v>5258</v>
      </c>
      <c r="B3474" t="s">
        <v>9855</v>
      </c>
      <c r="C3474" t="s">
        <v>850</v>
      </c>
    </row>
    <row r="3475" spans="1:5" x14ac:dyDescent="0.3">
      <c r="A3475" s="6" t="s">
        <v>5780</v>
      </c>
      <c r="B3475" t="e">
        <f>++ A</f>
        <v>#NAME?</v>
      </c>
      <c r="C3475" t="s">
        <v>1076</v>
      </c>
    </row>
    <row r="3476" spans="1:5" x14ac:dyDescent="0.3">
      <c r="A3476" s="6" t="s">
        <v>5816</v>
      </c>
      <c r="B3476" t="s">
        <v>9983</v>
      </c>
      <c r="C3476" t="s">
        <v>1145</v>
      </c>
      <c r="D3476">
        <v>6</v>
      </c>
      <c r="E3476">
        <v>6</v>
      </c>
    </row>
    <row r="3478" spans="1:5" x14ac:dyDescent="0.3">
      <c r="A3478" s="6" t="s">
        <v>1472</v>
      </c>
    </row>
    <row r="3479" spans="1:5" x14ac:dyDescent="0.3">
      <c r="A3479" s="6" t="s">
        <v>1473</v>
      </c>
    </row>
    <row r="3480" spans="1:5" x14ac:dyDescent="0.3">
      <c r="A3480" s="6" t="s">
        <v>5817</v>
      </c>
    </row>
    <row r="3482" spans="1:5" x14ac:dyDescent="0.3">
      <c r="A3482" s="6" t="s">
        <v>5818</v>
      </c>
      <c r="B3482" t="s">
        <v>5746</v>
      </c>
      <c r="C3482" t="s">
        <v>1144</v>
      </c>
      <c r="D3482" s="1">
        <v>4.9000000000000003E-13</v>
      </c>
      <c r="E3482" t="s">
        <v>51</v>
      </c>
    </row>
    <row r="3483" spans="1:5" x14ac:dyDescent="0.3">
      <c r="A3483" s="6" t="s">
        <v>5258</v>
      </c>
      <c r="B3483" t="s">
        <v>9855</v>
      </c>
      <c r="C3483" t="s">
        <v>850</v>
      </c>
    </row>
    <row r="3484" spans="1:5" x14ac:dyDescent="0.3">
      <c r="A3484" s="6" t="s">
        <v>5780</v>
      </c>
      <c r="B3484" t="e">
        <f>++ A</f>
        <v>#NAME?</v>
      </c>
      <c r="C3484" t="s">
        <v>1076</v>
      </c>
    </row>
    <row r="3485" spans="1:5" x14ac:dyDescent="0.3">
      <c r="A3485" s="6" t="s">
        <v>5819</v>
      </c>
      <c r="B3485" t="s">
        <v>9983</v>
      </c>
      <c r="C3485" t="s">
        <v>1145</v>
      </c>
      <c r="D3485">
        <v>6</v>
      </c>
      <c r="E3485">
        <v>6</v>
      </c>
    </row>
    <row r="3487" spans="1:5" x14ac:dyDescent="0.3">
      <c r="A3487" s="6" t="s">
        <v>1472</v>
      </c>
    </row>
    <row r="3488" spans="1:5" x14ac:dyDescent="0.3">
      <c r="A3488" s="6" t="s">
        <v>1473</v>
      </c>
    </row>
    <row r="3489" spans="1:5" x14ac:dyDescent="0.3">
      <c r="A3489" s="6" t="s">
        <v>5820</v>
      </c>
    </row>
    <row r="3491" spans="1:5" x14ac:dyDescent="0.3">
      <c r="A3491" s="6" t="s">
        <v>5821</v>
      </c>
      <c r="B3491" t="s">
        <v>9982</v>
      </c>
      <c r="C3491" t="s">
        <v>1146</v>
      </c>
      <c r="D3491" t="s">
        <v>1147</v>
      </c>
      <c r="E3491" t="s">
        <v>1147</v>
      </c>
    </row>
    <row r="3492" spans="1:5" x14ac:dyDescent="0.3">
      <c r="A3492" s="6" t="s">
        <v>5258</v>
      </c>
      <c r="B3492" t="s">
        <v>9855</v>
      </c>
      <c r="C3492" t="s">
        <v>850</v>
      </c>
    </row>
    <row r="3493" spans="1:5" x14ac:dyDescent="0.3">
      <c r="A3493" s="6" t="s">
        <v>5822</v>
      </c>
      <c r="B3493" t="e">
        <f>++p</f>
        <v>#NAME?</v>
      </c>
      <c r="C3493" t="e">
        <f>+vAF+q</f>
        <v>#NAME?</v>
      </c>
    </row>
    <row r="3494" spans="1:5" x14ac:dyDescent="0.3">
      <c r="A3494" s="6" t="s">
        <v>5823</v>
      </c>
      <c r="B3494" t="s">
        <v>9984</v>
      </c>
      <c r="C3494" t="s">
        <v>1143</v>
      </c>
      <c r="D3494">
        <v>4</v>
      </c>
      <c r="E3494">
        <v>4</v>
      </c>
    </row>
    <row r="3496" spans="1:5" x14ac:dyDescent="0.3">
      <c r="A3496" s="6" t="s">
        <v>1472</v>
      </c>
    </row>
    <row r="3497" spans="1:5" x14ac:dyDescent="0.3">
      <c r="A3497" s="6" t="s">
        <v>5824</v>
      </c>
    </row>
    <row r="3498" spans="1:5" x14ac:dyDescent="0.3">
      <c r="A3498" s="6" t="s">
        <v>5825</v>
      </c>
    </row>
    <row r="3500" spans="1:5" x14ac:dyDescent="0.3">
      <c r="A3500" s="6" t="s">
        <v>5826</v>
      </c>
      <c r="B3500" t="s">
        <v>9913</v>
      </c>
      <c r="C3500" t="s">
        <v>1148</v>
      </c>
      <c r="D3500" t="s">
        <v>1149</v>
      </c>
      <c r="E3500" t="s">
        <v>1149</v>
      </c>
    </row>
    <row r="3501" spans="1:5" x14ac:dyDescent="0.3">
      <c r="A3501" s="6" t="s">
        <v>5258</v>
      </c>
      <c r="B3501" t="s">
        <v>9855</v>
      </c>
      <c r="C3501" t="s">
        <v>850</v>
      </c>
    </row>
    <row r="3502" spans="1:5" x14ac:dyDescent="0.3">
      <c r="A3502" s="6" t="s">
        <v>5827</v>
      </c>
      <c r="B3502" t="s">
        <v>2787</v>
      </c>
      <c r="C3502" t="s">
        <v>1044</v>
      </c>
    </row>
    <row r="3503" spans="1:5" x14ac:dyDescent="0.3">
      <c r="A3503" s="6" t="s">
        <v>5828</v>
      </c>
      <c r="B3503" t="s">
        <v>9985</v>
      </c>
      <c r="C3503" t="s">
        <v>1150</v>
      </c>
      <c r="D3503">
        <v>6</v>
      </c>
      <c r="E3503">
        <v>6</v>
      </c>
    </row>
    <row r="3505" spans="1:5" x14ac:dyDescent="0.3">
      <c r="A3505" s="6" t="s">
        <v>1472</v>
      </c>
    </row>
    <row r="3506" spans="1:5" x14ac:dyDescent="0.3">
      <c r="A3506" s="6" t="s">
        <v>5829</v>
      </c>
    </row>
    <row r="3507" spans="1:5" x14ac:dyDescent="0.3">
      <c r="A3507" s="6" t="s">
        <v>5830</v>
      </c>
    </row>
    <row r="3509" spans="1:5" x14ac:dyDescent="0.3">
      <c r="A3509" s="6" t="s">
        <v>5831</v>
      </c>
      <c r="B3509" t="s">
        <v>5746</v>
      </c>
      <c r="C3509" t="s">
        <v>1151</v>
      </c>
      <c r="D3509" s="1">
        <v>6.1999999999999998E-13</v>
      </c>
      <c r="E3509" t="s">
        <v>52</v>
      </c>
    </row>
    <row r="3510" spans="1:5" x14ac:dyDescent="0.3">
      <c r="A3510" s="6" t="s">
        <v>5258</v>
      </c>
      <c r="B3510" t="s">
        <v>9855</v>
      </c>
      <c r="C3510" t="s">
        <v>850</v>
      </c>
    </row>
    <row r="3511" spans="1:5" x14ac:dyDescent="0.3">
      <c r="A3511" s="6" t="s">
        <v>5832</v>
      </c>
      <c r="B3511" t="s">
        <v>1791</v>
      </c>
      <c r="C3511" t="s">
        <v>1152</v>
      </c>
    </row>
    <row r="3512" spans="1:5" x14ac:dyDescent="0.3">
      <c r="A3512" s="6" t="s">
        <v>5833</v>
      </c>
      <c r="B3512" t="s">
        <v>9986</v>
      </c>
      <c r="C3512" t="s">
        <v>1153</v>
      </c>
      <c r="D3512">
        <v>5</v>
      </c>
      <c r="E3512">
        <v>5</v>
      </c>
    </row>
    <row r="3514" spans="1:5" x14ac:dyDescent="0.3">
      <c r="A3514" s="6" t="s">
        <v>1472</v>
      </c>
    </row>
    <row r="3515" spans="1:5" x14ac:dyDescent="0.3">
      <c r="A3515" s="6" t="s">
        <v>5703</v>
      </c>
    </row>
    <row r="3516" spans="1:5" x14ac:dyDescent="0.3">
      <c r="A3516" s="6" t="s">
        <v>5834</v>
      </c>
    </row>
    <row r="3518" spans="1:5" x14ac:dyDescent="0.3">
      <c r="A3518" s="6" t="s">
        <v>5835</v>
      </c>
      <c r="B3518" t="s">
        <v>9987</v>
      </c>
      <c r="C3518" t="s">
        <v>1154</v>
      </c>
      <c r="D3518">
        <f xml:space="preserve"> 0.00000000000066</f>
        <v>6.6000000000000001E-13</v>
      </c>
      <c r="E3518" t="s">
        <v>1155</v>
      </c>
    </row>
    <row r="3519" spans="1:5" x14ac:dyDescent="0.3">
      <c r="A3519" s="6" t="s">
        <v>5258</v>
      </c>
      <c r="B3519" t="s">
        <v>9956</v>
      </c>
      <c r="C3519" t="s">
        <v>1088</v>
      </c>
    </row>
    <row r="3520" spans="1:5" x14ac:dyDescent="0.3">
      <c r="A3520" s="6" t="s">
        <v>5788</v>
      </c>
      <c r="B3520" t="s">
        <v>9988</v>
      </c>
      <c r="C3520" t="s">
        <v>1156</v>
      </c>
    </row>
    <row r="3521" spans="1:5" x14ac:dyDescent="0.3">
      <c r="A3521" s="6" t="s">
        <v>5836</v>
      </c>
      <c r="B3521" t="s">
        <v>9989</v>
      </c>
      <c r="C3521" t="s">
        <v>1157</v>
      </c>
      <c r="D3521">
        <v>17</v>
      </c>
      <c r="E3521">
        <v>17</v>
      </c>
    </row>
    <row r="3523" spans="1:5" x14ac:dyDescent="0.3">
      <c r="A3523" s="6" t="s">
        <v>5720</v>
      </c>
    </row>
    <row r="3524" spans="1:5" x14ac:dyDescent="0.3">
      <c r="A3524" s="6" t="s">
        <v>5721</v>
      </c>
    </row>
    <row r="3525" spans="1:5" x14ac:dyDescent="0.3">
      <c r="A3525" s="6" t="s">
        <v>5837</v>
      </c>
    </row>
    <row r="3527" spans="1:5" x14ac:dyDescent="0.3">
      <c r="A3527" s="6" t="s">
        <v>5838</v>
      </c>
      <c r="B3527" t="s">
        <v>9990</v>
      </c>
      <c r="C3527" t="s">
        <v>1154</v>
      </c>
      <c r="D3527">
        <f xml:space="preserve"> 0.00000000000066</f>
        <v>6.6000000000000001E-13</v>
      </c>
      <c r="E3527" t="s">
        <v>1155</v>
      </c>
    </row>
    <row r="3528" spans="1:5" x14ac:dyDescent="0.3">
      <c r="A3528" s="6" t="s">
        <v>5258</v>
      </c>
      <c r="B3528" t="s">
        <v>9956</v>
      </c>
      <c r="C3528" t="s">
        <v>1088</v>
      </c>
    </row>
    <row r="3529" spans="1:5" x14ac:dyDescent="0.3">
      <c r="A3529" s="6" t="s">
        <v>5788</v>
      </c>
      <c r="B3529" t="s">
        <v>9988</v>
      </c>
      <c r="C3529" t="s">
        <v>1156</v>
      </c>
    </row>
    <row r="3530" spans="1:5" x14ac:dyDescent="0.3">
      <c r="A3530" s="6" t="s">
        <v>5839</v>
      </c>
      <c r="B3530" t="s">
        <v>9989</v>
      </c>
      <c r="C3530" t="s">
        <v>1158</v>
      </c>
      <c r="D3530">
        <v>48</v>
      </c>
      <c r="E3530">
        <v>48</v>
      </c>
    </row>
    <row r="3532" spans="1:5" x14ac:dyDescent="0.3">
      <c r="A3532" s="6" t="s">
        <v>5720</v>
      </c>
    </row>
    <row r="3533" spans="1:5" x14ac:dyDescent="0.3">
      <c r="A3533" s="6" t="s">
        <v>5721</v>
      </c>
    </row>
    <row r="3534" spans="1:5" x14ac:dyDescent="0.3">
      <c r="A3534" s="6" t="s">
        <v>5840</v>
      </c>
    </row>
    <row r="3536" spans="1:5" x14ac:dyDescent="0.3">
      <c r="A3536" s="6" t="s">
        <v>5841</v>
      </c>
      <c r="B3536" t="s">
        <v>5746</v>
      </c>
      <c r="C3536" t="s">
        <v>1159</v>
      </c>
      <c r="D3536" s="1">
        <v>2.9999999999999998E-14</v>
      </c>
      <c r="E3536" t="s">
        <v>1160</v>
      </c>
    </row>
    <row r="3537" spans="1:5" x14ac:dyDescent="0.3">
      <c r="A3537" s="6" t="s">
        <v>5258</v>
      </c>
      <c r="B3537" t="s">
        <v>9855</v>
      </c>
      <c r="C3537" t="s">
        <v>850</v>
      </c>
    </row>
    <row r="3538" spans="1:5" x14ac:dyDescent="0.3">
      <c r="A3538" s="6" t="s">
        <v>5747</v>
      </c>
      <c r="B3538" t="s">
        <v>2787</v>
      </c>
      <c r="C3538" t="e">
        <f>+ AF+q</f>
        <v>#NAME?</v>
      </c>
    </row>
    <row r="3539" spans="1:5" x14ac:dyDescent="0.3">
      <c r="A3539" s="6" t="s">
        <v>5842</v>
      </c>
      <c r="B3539" t="s">
        <v>9966</v>
      </c>
      <c r="C3539" t="s">
        <v>1106</v>
      </c>
      <c r="D3539">
        <v>0</v>
      </c>
      <c r="E3539">
        <v>0</v>
      </c>
    </row>
    <row r="3541" spans="1:5" x14ac:dyDescent="0.3">
      <c r="A3541" s="6" t="s">
        <v>1472</v>
      </c>
    </row>
    <row r="3542" spans="1:5" x14ac:dyDescent="0.3">
      <c r="A3542" s="6" t="s">
        <v>5749</v>
      </c>
    </row>
    <row r="3543" spans="1:5" x14ac:dyDescent="0.3">
      <c r="A3543" s="6" t="s">
        <v>5843</v>
      </c>
    </row>
    <row r="3545" spans="1:5" x14ac:dyDescent="0.3">
      <c r="A3545" s="6" t="s">
        <v>5844</v>
      </c>
      <c r="B3545" t="s">
        <v>5746</v>
      </c>
      <c r="C3545" t="s">
        <v>1161</v>
      </c>
      <c r="D3545" s="1">
        <v>7.3999999999999998E-13</v>
      </c>
      <c r="E3545" t="s">
        <v>53</v>
      </c>
    </row>
    <row r="3546" spans="1:5" x14ac:dyDescent="0.3">
      <c r="A3546" s="6" t="s">
        <v>5258</v>
      </c>
      <c r="B3546" t="s">
        <v>9956</v>
      </c>
      <c r="C3546" t="s">
        <v>1088</v>
      </c>
    </row>
    <row r="3547" spans="1:5" x14ac:dyDescent="0.3">
      <c r="A3547" s="6" t="s">
        <v>5788</v>
      </c>
      <c r="B3547" t="s">
        <v>9988</v>
      </c>
      <c r="C3547" t="s">
        <v>1156</v>
      </c>
    </row>
    <row r="3548" spans="1:5" x14ac:dyDescent="0.3">
      <c r="A3548" s="6" t="s">
        <v>5845</v>
      </c>
      <c r="B3548" t="s">
        <v>9991</v>
      </c>
      <c r="C3548" t="s">
        <v>1162</v>
      </c>
      <c r="D3548">
        <v>3</v>
      </c>
      <c r="E3548">
        <v>3</v>
      </c>
    </row>
    <row r="3550" spans="1:5" x14ac:dyDescent="0.3">
      <c r="A3550" s="6" t="s">
        <v>5720</v>
      </c>
    </row>
    <row r="3551" spans="1:5" x14ac:dyDescent="0.3">
      <c r="A3551" s="6" t="s">
        <v>5846</v>
      </c>
    </row>
    <row r="3552" spans="1:5" x14ac:dyDescent="0.3">
      <c r="A3552" s="6" t="s">
        <v>5847</v>
      </c>
    </row>
    <row r="3554" spans="1:5" x14ac:dyDescent="0.3">
      <c r="A3554" s="6" t="s">
        <v>5848</v>
      </c>
      <c r="B3554" t="s">
        <v>9992</v>
      </c>
      <c r="C3554" t="s">
        <v>1163</v>
      </c>
      <c r="D3554" t="s">
        <v>1164</v>
      </c>
      <c r="E3554" t="s">
        <v>1164</v>
      </c>
    </row>
    <row r="3555" spans="1:5" x14ac:dyDescent="0.3">
      <c r="A3555" s="6" t="s">
        <v>5258</v>
      </c>
      <c r="B3555" t="s">
        <v>9956</v>
      </c>
      <c r="C3555" t="s">
        <v>1088</v>
      </c>
    </row>
    <row r="3556" spans="1:5" x14ac:dyDescent="0.3">
      <c r="A3556" s="6" t="s">
        <v>5788</v>
      </c>
      <c r="B3556" t="s">
        <v>9988</v>
      </c>
      <c r="C3556" t="s">
        <v>1156</v>
      </c>
    </row>
    <row r="3557" spans="1:5" x14ac:dyDescent="0.3">
      <c r="A3557" s="6" t="s">
        <v>5849</v>
      </c>
      <c r="B3557" t="s">
        <v>9989</v>
      </c>
      <c r="C3557" t="s">
        <v>1157</v>
      </c>
      <c r="D3557">
        <v>15</v>
      </c>
      <c r="E3557">
        <v>15</v>
      </c>
    </row>
    <row r="3559" spans="1:5" x14ac:dyDescent="0.3">
      <c r="A3559" s="6" t="s">
        <v>5720</v>
      </c>
    </row>
    <row r="3560" spans="1:5" x14ac:dyDescent="0.3">
      <c r="A3560" s="6" t="s">
        <v>5721</v>
      </c>
    </row>
    <row r="3561" spans="1:5" x14ac:dyDescent="0.3">
      <c r="A3561" s="6" t="s">
        <v>5850</v>
      </c>
    </row>
    <row r="3563" spans="1:5" x14ac:dyDescent="0.3">
      <c r="A3563" s="6" t="s">
        <v>5851</v>
      </c>
      <c r="B3563" t="s">
        <v>5746</v>
      </c>
      <c r="C3563" t="s">
        <v>1165</v>
      </c>
      <c r="D3563" s="1">
        <v>8.5000000000000001E-13</v>
      </c>
      <c r="E3563" t="s">
        <v>54</v>
      </c>
    </row>
    <row r="3564" spans="1:5" x14ac:dyDescent="0.3">
      <c r="A3564" s="6" t="s">
        <v>5258</v>
      </c>
      <c r="B3564" t="s">
        <v>9855</v>
      </c>
      <c r="C3564" t="s">
        <v>850</v>
      </c>
    </row>
    <row r="3565" spans="1:5" x14ac:dyDescent="0.3">
      <c r="A3565" s="6" t="s">
        <v>5852</v>
      </c>
      <c r="B3565" t="s">
        <v>1202</v>
      </c>
      <c r="C3565" t="s">
        <v>1063</v>
      </c>
    </row>
    <row r="3566" spans="1:5" x14ac:dyDescent="0.3">
      <c r="A3566" s="6" t="s">
        <v>5853</v>
      </c>
      <c r="B3566" t="e">
        <f>--ITVK</f>
        <v>#NAME?</v>
      </c>
      <c r="C3566" t="s">
        <v>1067</v>
      </c>
      <c r="D3566">
        <v>7</v>
      </c>
      <c r="E3566">
        <v>7</v>
      </c>
    </row>
    <row r="3568" spans="1:5" x14ac:dyDescent="0.3">
      <c r="A3568" s="6" t="s">
        <v>1472</v>
      </c>
    </row>
    <row r="3569" spans="1:5" x14ac:dyDescent="0.3">
      <c r="A3569" s="6" t="s">
        <v>5854</v>
      </c>
    </row>
    <row r="3570" spans="1:5" x14ac:dyDescent="0.3">
      <c r="A3570" s="6" t="s">
        <v>5855</v>
      </c>
    </row>
    <row r="3572" spans="1:5" x14ac:dyDescent="0.3">
      <c r="A3572" s="6" t="s">
        <v>5856</v>
      </c>
      <c r="B3572" t="s">
        <v>9993</v>
      </c>
      <c r="C3572" t="s">
        <v>1166</v>
      </c>
      <c r="D3572" t="s">
        <v>1167</v>
      </c>
      <c r="E3572" t="s">
        <v>1167</v>
      </c>
    </row>
    <row r="3573" spans="1:5" x14ac:dyDescent="0.3">
      <c r="A3573" s="6" t="s">
        <v>5258</v>
      </c>
      <c r="B3573" t="s">
        <v>9855</v>
      </c>
      <c r="C3573" t="s">
        <v>850</v>
      </c>
    </row>
    <row r="3574" spans="1:5" x14ac:dyDescent="0.3">
      <c r="A3574" s="6" t="s">
        <v>5857</v>
      </c>
      <c r="B3574" t="s">
        <v>1791</v>
      </c>
      <c r="C3574" t="e">
        <f>+G++AF+q</f>
        <v>#NAME?</v>
      </c>
    </row>
    <row r="3575" spans="1:5" x14ac:dyDescent="0.3">
      <c r="A3575" s="6" t="s">
        <v>5858</v>
      </c>
      <c r="B3575" t="e">
        <f>--MEIP</f>
        <v>#NAME?</v>
      </c>
      <c r="C3575" t="s">
        <v>1168</v>
      </c>
      <c r="D3575">
        <v>8</v>
      </c>
      <c r="E3575">
        <v>8</v>
      </c>
    </row>
    <row r="3577" spans="1:5" x14ac:dyDescent="0.3">
      <c r="A3577" s="6" t="s">
        <v>1472</v>
      </c>
    </row>
    <row r="3578" spans="1:5" x14ac:dyDescent="0.3">
      <c r="A3578" s="6" t="s">
        <v>5859</v>
      </c>
    </row>
    <row r="3579" spans="1:5" x14ac:dyDescent="0.3">
      <c r="A3579" s="6" t="s">
        <v>5860</v>
      </c>
    </row>
    <row r="3581" spans="1:5" x14ac:dyDescent="0.3">
      <c r="A3581" s="6" t="s">
        <v>5861</v>
      </c>
      <c r="B3581" t="s">
        <v>5746</v>
      </c>
      <c r="C3581" t="s">
        <v>1169</v>
      </c>
      <c r="D3581" s="1">
        <v>1.1E-12</v>
      </c>
      <c r="E3581" t="s">
        <v>55</v>
      </c>
    </row>
    <row r="3582" spans="1:5" x14ac:dyDescent="0.3">
      <c r="A3582" s="6" t="s">
        <v>5258</v>
      </c>
      <c r="B3582" t="s">
        <v>9855</v>
      </c>
      <c r="C3582" t="s">
        <v>850</v>
      </c>
    </row>
    <row r="3583" spans="1:5" x14ac:dyDescent="0.3">
      <c r="A3583" s="6" t="s">
        <v>5862</v>
      </c>
      <c r="B3583" t="s">
        <v>1281</v>
      </c>
      <c r="C3583" t="s">
        <v>1170</v>
      </c>
    </row>
    <row r="3584" spans="1:5" x14ac:dyDescent="0.3">
      <c r="A3584" s="6" t="s">
        <v>5863</v>
      </c>
      <c r="B3584" t="e">
        <f>--LEIE</f>
        <v>#NAME?</v>
      </c>
      <c r="C3584" t="s">
        <v>1171</v>
      </c>
      <c r="D3584">
        <v>4</v>
      </c>
      <c r="E3584">
        <v>4</v>
      </c>
    </row>
    <row r="3586" spans="1:5" x14ac:dyDescent="0.3">
      <c r="A3586" s="6" t="s">
        <v>1472</v>
      </c>
    </row>
    <row r="3587" spans="1:5" x14ac:dyDescent="0.3">
      <c r="A3587" s="6" t="s">
        <v>5864</v>
      </c>
    </row>
    <row r="3588" spans="1:5" x14ac:dyDescent="0.3">
      <c r="A3588" s="6" t="s">
        <v>5865</v>
      </c>
    </row>
    <row r="3590" spans="1:5" x14ac:dyDescent="0.3">
      <c r="A3590" s="6" t="s">
        <v>5866</v>
      </c>
      <c r="B3590" t="s">
        <v>5746</v>
      </c>
      <c r="C3590" t="s">
        <v>1169</v>
      </c>
      <c r="D3590" s="1">
        <v>1.1E-12</v>
      </c>
      <c r="E3590" t="s">
        <v>55</v>
      </c>
    </row>
    <row r="3591" spans="1:5" x14ac:dyDescent="0.3">
      <c r="A3591" s="6" t="s">
        <v>5258</v>
      </c>
      <c r="B3591" t="s">
        <v>9855</v>
      </c>
      <c r="C3591" t="s">
        <v>850</v>
      </c>
    </row>
    <row r="3592" spans="1:5" x14ac:dyDescent="0.3">
      <c r="A3592" s="6" t="s">
        <v>5780</v>
      </c>
      <c r="B3592" t="s">
        <v>1791</v>
      </c>
      <c r="C3592" t="s">
        <v>1152</v>
      </c>
    </row>
    <row r="3593" spans="1:5" x14ac:dyDescent="0.3">
      <c r="A3593" s="6" t="s">
        <v>5867</v>
      </c>
      <c r="B3593" t="s">
        <v>9994</v>
      </c>
      <c r="C3593" t="s">
        <v>1172</v>
      </c>
      <c r="D3593">
        <v>1</v>
      </c>
      <c r="E3593">
        <v>1</v>
      </c>
    </row>
    <row r="3595" spans="1:5" x14ac:dyDescent="0.3">
      <c r="A3595" s="6" t="s">
        <v>1472</v>
      </c>
    </row>
    <row r="3596" spans="1:5" x14ac:dyDescent="0.3">
      <c r="A3596" s="6" t="s">
        <v>1473</v>
      </c>
    </row>
    <row r="3597" spans="1:5" x14ac:dyDescent="0.3">
      <c r="A3597" s="6" t="s">
        <v>5868</v>
      </c>
    </row>
    <row r="3599" spans="1:5" x14ac:dyDescent="0.3">
      <c r="A3599" s="6" t="s">
        <v>5869</v>
      </c>
      <c r="B3599" t="s">
        <v>9936</v>
      </c>
      <c r="C3599" t="s">
        <v>1173</v>
      </c>
      <c r="D3599" t="s">
        <v>1174</v>
      </c>
      <c r="E3599" t="s">
        <v>1174</v>
      </c>
    </row>
    <row r="3600" spans="1:5" x14ac:dyDescent="0.3">
      <c r="A3600" s="6" t="s">
        <v>5258</v>
      </c>
      <c r="B3600" t="s">
        <v>9855</v>
      </c>
      <c r="C3600" t="s">
        <v>850</v>
      </c>
    </row>
    <row r="3601" spans="1:5" x14ac:dyDescent="0.3">
      <c r="A3601" s="6" t="s">
        <v>5775</v>
      </c>
      <c r="B3601" t="s">
        <v>9972</v>
      </c>
      <c r="C3601" t="e">
        <f>++AF+q</f>
        <v>#NAME?</v>
      </c>
    </row>
    <row r="3602" spans="1:5" x14ac:dyDescent="0.3">
      <c r="A3602" s="6" t="s">
        <v>5870</v>
      </c>
      <c r="B3602" t="s">
        <v>9973</v>
      </c>
      <c r="C3602" t="s">
        <v>1175</v>
      </c>
      <c r="D3602">
        <v>3</v>
      </c>
      <c r="E3602">
        <v>3</v>
      </c>
    </row>
    <row r="3604" spans="1:5" x14ac:dyDescent="0.3">
      <c r="A3604" s="6" t="s">
        <v>1472</v>
      </c>
    </row>
    <row r="3605" spans="1:5" x14ac:dyDescent="0.3">
      <c r="A3605" s="6" t="s">
        <v>5777</v>
      </c>
    </row>
    <row r="3606" spans="1:5" x14ac:dyDescent="0.3">
      <c r="A3606" s="6" t="s">
        <v>5871</v>
      </c>
    </row>
    <row r="3608" spans="1:5" x14ac:dyDescent="0.3">
      <c r="A3608" s="6" t="s">
        <v>5872</v>
      </c>
      <c r="B3608" t="s">
        <v>9982</v>
      </c>
      <c r="C3608" t="s">
        <v>1176</v>
      </c>
      <c r="D3608" t="s">
        <v>1174</v>
      </c>
      <c r="E3608" t="s">
        <v>1174</v>
      </c>
    </row>
    <row r="3609" spans="1:5" x14ac:dyDescent="0.3">
      <c r="A3609" s="6" t="s">
        <v>5258</v>
      </c>
      <c r="B3609" t="s">
        <v>9855</v>
      </c>
      <c r="C3609" t="s">
        <v>850</v>
      </c>
    </row>
    <row r="3610" spans="1:5" x14ac:dyDescent="0.3">
      <c r="A3610" s="6" t="s">
        <v>5775</v>
      </c>
      <c r="B3610" t="s">
        <v>9972</v>
      </c>
      <c r="C3610" t="e">
        <f>++AF+q</f>
        <v>#NAME?</v>
      </c>
    </row>
    <row r="3611" spans="1:5" x14ac:dyDescent="0.3">
      <c r="A3611" s="6" t="s">
        <v>5873</v>
      </c>
      <c r="B3611" t="s">
        <v>9973</v>
      </c>
      <c r="C3611" t="s">
        <v>1177</v>
      </c>
      <c r="D3611">
        <v>1</v>
      </c>
      <c r="E3611">
        <v>1</v>
      </c>
    </row>
    <row r="3613" spans="1:5" x14ac:dyDescent="0.3">
      <c r="A3613" s="6" t="s">
        <v>1472</v>
      </c>
    </row>
    <row r="3614" spans="1:5" x14ac:dyDescent="0.3">
      <c r="A3614" s="6" t="s">
        <v>5777</v>
      </c>
    </row>
    <row r="3615" spans="1:5" x14ac:dyDescent="0.3">
      <c r="A3615" s="6" t="s">
        <v>5874</v>
      </c>
    </row>
    <row r="3617" spans="1:5" x14ac:dyDescent="0.3">
      <c r="A3617" s="6" t="s">
        <v>5875</v>
      </c>
      <c r="B3617" t="s">
        <v>5746</v>
      </c>
      <c r="C3617" t="s">
        <v>1178</v>
      </c>
      <c r="D3617" s="1">
        <v>1.1E-12</v>
      </c>
      <c r="E3617" t="s">
        <v>55</v>
      </c>
    </row>
    <row r="3618" spans="1:5" x14ac:dyDescent="0.3">
      <c r="A3618" s="6" t="s">
        <v>5258</v>
      </c>
      <c r="B3618" t="s">
        <v>9855</v>
      </c>
      <c r="C3618" t="s">
        <v>850</v>
      </c>
    </row>
    <row r="3619" spans="1:5" x14ac:dyDescent="0.3">
      <c r="A3619" s="6" t="s">
        <v>5775</v>
      </c>
      <c r="B3619" t="s">
        <v>9972</v>
      </c>
      <c r="C3619" t="e">
        <f>++AF+q</f>
        <v>#NAME?</v>
      </c>
    </row>
    <row r="3620" spans="1:5" x14ac:dyDescent="0.3">
      <c r="A3620" s="6" t="s">
        <v>5876</v>
      </c>
      <c r="B3620" t="s">
        <v>9973</v>
      </c>
      <c r="C3620" t="s">
        <v>1177</v>
      </c>
      <c r="D3620">
        <v>1</v>
      </c>
      <c r="E3620">
        <v>1</v>
      </c>
    </row>
    <row r="3622" spans="1:5" x14ac:dyDescent="0.3">
      <c r="A3622" s="6" t="s">
        <v>1472</v>
      </c>
    </row>
    <row r="3623" spans="1:5" x14ac:dyDescent="0.3">
      <c r="A3623" s="6" t="s">
        <v>5777</v>
      </c>
    </row>
    <row r="3624" spans="1:5" x14ac:dyDescent="0.3">
      <c r="A3624" s="6" t="s">
        <v>5877</v>
      </c>
    </row>
    <row r="3626" spans="1:5" x14ac:dyDescent="0.3">
      <c r="A3626" s="6" t="s">
        <v>5878</v>
      </c>
      <c r="B3626" t="s">
        <v>5746</v>
      </c>
      <c r="C3626" t="s">
        <v>1179</v>
      </c>
      <c r="D3626" s="1">
        <v>1.1999999999999999E-12</v>
      </c>
      <c r="E3626" t="s">
        <v>56</v>
      </c>
    </row>
    <row r="3627" spans="1:5" x14ac:dyDescent="0.3">
      <c r="A3627" s="6" t="s">
        <v>5258</v>
      </c>
      <c r="B3627" t="s">
        <v>9855</v>
      </c>
      <c r="C3627" t="s">
        <v>850</v>
      </c>
    </row>
    <row r="3628" spans="1:5" x14ac:dyDescent="0.3">
      <c r="A3628" s="6" t="s">
        <v>5780</v>
      </c>
      <c r="B3628" t="e">
        <f>+d A</f>
        <v>#NAME?</v>
      </c>
      <c r="C3628" t="s">
        <v>1076</v>
      </c>
    </row>
    <row r="3629" spans="1:5" x14ac:dyDescent="0.3">
      <c r="A3629" s="6" t="s">
        <v>5879</v>
      </c>
      <c r="B3629" t="s">
        <v>9974</v>
      </c>
      <c r="C3629" t="s">
        <v>1145</v>
      </c>
      <c r="D3629">
        <v>8</v>
      </c>
      <c r="E3629">
        <v>8</v>
      </c>
    </row>
    <row r="3631" spans="1:5" x14ac:dyDescent="0.3">
      <c r="A3631" s="6" t="s">
        <v>1472</v>
      </c>
    </row>
    <row r="3632" spans="1:5" x14ac:dyDescent="0.3">
      <c r="A3632" s="6" t="s">
        <v>5782</v>
      </c>
    </row>
    <row r="3633" spans="1:5" x14ac:dyDescent="0.3">
      <c r="A3633" s="6" t="s">
        <v>5880</v>
      </c>
    </row>
    <row r="3635" spans="1:5" x14ac:dyDescent="0.3">
      <c r="A3635" s="6" t="s">
        <v>5881</v>
      </c>
      <c r="B3635" t="s">
        <v>9993</v>
      </c>
      <c r="C3635" t="s">
        <v>1180</v>
      </c>
      <c r="D3635" t="s">
        <v>1181</v>
      </c>
      <c r="E3635" t="s">
        <v>1181</v>
      </c>
    </row>
    <row r="3636" spans="1:5" x14ac:dyDescent="0.3">
      <c r="A3636" s="6" t="s">
        <v>5258</v>
      </c>
      <c r="B3636" t="s">
        <v>9855</v>
      </c>
      <c r="C3636" t="s">
        <v>850</v>
      </c>
    </row>
    <row r="3637" spans="1:5" x14ac:dyDescent="0.3">
      <c r="A3637" s="6" t="s">
        <v>5882</v>
      </c>
      <c r="B3637" t="s">
        <v>1791</v>
      </c>
      <c r="C3637" t="s">
        <v>1076</v>
      </c>
    </row>
    <row r="3638" spans="1:5" x14ac:dyDescent="0.3">
      <c r="A3638" s="6" t="s">
        <v>5883</v>
      </c>
      <c r="B3638" t="s">
        <v>9995</v>
      </c>
      <c r="C3638" t="s">
        <v>1182</v>
      </c>
      <c r="D3638">
        <v>2</v>
      </c>
      <c r="E3638">
        <v>2</v>
      </c>
    </row>
    <row r="3640" spans="1:5" x14ac:dyDescent="0.3">
      <c r="A3640" s="6" t="s">
        <v>1472</v>
      </c>
    </row>
    <row r="3641" spans="1:5" x14ac:dyDescent="0.3">
      <c r="A3641" s="6" t="s">
        <v>1473</v>
      </c>
    </row>
    <row r="3642" spans="1:5" x14ac:dyDescent="0.3">
      <c r="A3642" s="6" t="s">
        <v>5884</v>
      </c>
    </row>
    <row r="3644" spans="1:5" x14ac:dyDescent="0.3">
      <c r="A3644" s="6" t="s">
        <v>5885</v>
      </c>
      <c r="B3644" t="s">
        <v>9948</v>
      </c>
      <c r="C3644" t="s">
        <v>1183</v>
      </c>
      <c r="D3644" t="s">
        <v>1184</v>
      </c>
      <c r="E3644" t="s">
        <v>1184</v>
      </c>
    </row>
    <row r="3645" spans="1:5" x14ac:dyDescent="0.3">
      <c r="A3645" s="6" t="s">
        <v>5258</v>
      </c>
      <c r="B3645" t="s">
        <v>9855</v>
      </c>
      <c r="C3645" t="s">
        <v>850</v>
      </c>
    </row>
    <row r="3646" spans="1:5" x14ac:dyDescent="0.3">
      <c r="A3646" s="6" t="s">
        <v>5886</v>
      </c>
      <c r="B3646" t="s">
        <v>1791</v>
      </c>
      <c r="C3646" t="s">
        <v>1185</v>
      </c>
    </row>
    <row r="3647" spans="1:5" x14ac:dyDescent="0.3">
      <c r="A3647" s="6" t="s">
        <v>5887</v>
      </c>
      <c r="B3647" t="e">
        <f>--MEIP</f>
        <v>#NAME?</v>
      </c>
      <c r="C3647" t="s">
        <v>1186</v>
      </c>
      <c r="D3647">
        <v>6</v>
      </c>
      <c r="E3647">
        <v>6</v>
      </c>
    </row>
    <row r="3649" spans="1:5" x14ac:dyDescent="0.3">
      <c r="A3649" s="6" t="s">
        <v>1472</v>
      </c>
    </row>
    <row r="3650" spans="1:5" x14ac:dyDescent="0.3">
      <c r="A3650" s="6" t="s">
        <v>5888</v>
      </c>
    </row>
    <row r="3651" spans="1:5" x14ac:dyDescent="0.3">
      <c r="A3651" s="6" t="s">
        <v>5889</v>
      </c>
    </row>
    <row r="3653" spans="1:5" x14ac:dyDescent="0.3">
      <c r="A3653" s="6" t="s">
        <v>5890</v>
      </c>
      <c r="B3653" t="s">
        <v>5746</v>
      </c>
      <c r="C3653" t="s">
        <v>1187</v>
      </c>
      <c r="D3653" s="1">
        <v>1.5000000000000001E-12</v>
      </c>
      <c r="E3653" t="s">
        <v>57</v>
      </c>
    </row>
    <row r="3654" spans="1:5" x14ac:dyDescent="0.3">
      <c r="A3654" s="6" t="s">
        <v>5258</v>
      </c>
      <c r="B3654" t="s">
        <v>9855</v>
      </c>
      <c r="C3654" t="s">
        <v>850</v>
      </c>
    </row>
    <row r="3655" spans="1:5" x14ac:dyDescent="0.3">
      <c r="A3655" s="6" t="s">
        <v>5891</v>
      </c>
      <c r="B3655" t="s">
        <v>2253</v>
      </c>
      <c r="C3655" t="e">
        <f>+ ++AF+q</f>
        <v>#NAME?</v>
      </c>
    </row>
    <row r="3656" spans="1:5" x14ac:dyDescent="0.3">
      <c r="A3656" s="6" t="s">
        <v>5892</v>
      </c>
      <c r="B3656" t="s">
        <v>9996</v>
      </c>
      <c r="C3656" t="s">
        <v>1188</v>
      </c>
      <c r="D3656">
        <v>4</v>
      </c>
      <c r="E3656">
        <v>4</v>
      </c>
    </row>
    <row r="3658" spans="1:5" x14ac:dyDescent="0.3">
      <c r="A3658" s="6" t="s">
        <v>1472</v>
      </c>
    </row>
    <row r="3659" spans="1:5" x14ac:dyDescent="0.3">
      <c r="A3659" s="6" t="s">
        <v>5893</v>
      </c>
    </row>
    <row r="3660" spans="1:5" x14ac:dyDescent="0.3">
      <c r="A3660" s="6" t="s">
        <v>5894</v>
      </c>
    </row>
    <row r="3662" spans="1:5" x14ac:dyDescent="0.3">
      <c r="A3662" s="6" t="s">
        <v>5895</v>
      </c>
      <c r="B3662" t="s">
        <v>9993</v>
      </c>
      <c r="C3662" t="s">
        <v>1189</v>
      </c>
      <c r="D3662" t="s">
        <v>1190</v>
      </c>
      <c r="E3662" t="s">
        <v>1190</v>
      </c>
    </row>
    <row r="3663" spans="1:5" x14ac:dyDescent="0.3">
      <c r="A3663" s="6" t="s">
        <v>5258</v>
      </c>
      <c r="B3663" t="s">
        <v>9855</v>
      </c>
      <c r="C3663" t="s">
        <v>850</v>
      </c>
    </row>
    <row r="3664" spans="1:5" x14ac:dyDescent="0.3">
      <c r="A3664" s="6" t="s">
        <v>5896</v>
      </c>
      <c r="B3664" t="s">
        <v>1281</v>
      </c>
      <c r="C3664" t="s">
        <v>1152</v>
      </c>
    </row>
    <row r="3665" spans="1:5" x14ac:dyDescent="0.3">
      <c r="A3665" s="6" t="s">
        <v>5897</v>
      </c>
      <c r="B3665" t="e">
        <f>--LNVD</f>
        <v>#NAME?</v>
      </c>
      <c r="C3665" t="s">
        <v>1191</v>
      </c>
      <c r="D3665">
        <v>7</v>
      </c>
      <c r="E3665">
        <v>7</v>
      </c>
    </row>
    <row r="3667" spans="1:5" x14ac:dyDescent="0.3">
      <c r="A3667" s="6" t="s">
        <v>1472</v>
      </c>
    </row>
    <row r="3668" spans="1:5" x14ac:dyDescent="0.3">
      <c r="A3668" s="6" t="s">
        <v>1473</v>
      </c>
    </row>
    <row r="3669" spans="1:5" x14ac:dyDescent="0.3">
      <c r="A3669" s="6" t="s">
        <v>5898</v>
      </c>
    </row>
    <row r="3671" spans="1:5" x14ac:dyDescent="0.3">
      <c r="A3671" s="6" t="s">
        <v>5899</v>
      </c>
      <c r="B3671" t="s">
        <v>5746</v>
      </c>
      <c r="C3671" t="s">
        <v>1192</v>
      </c>
      <c r="D3671" s="1">
        <v>1.7E-12</v>
      </c>
      <c r="E3671" t="s">
        <v>58</v>
      </c>
    </row>
    <row r="3672" spans="1:5" x14ac:dyDescent="0.3">
      <c r="A3672" s="6" t="s">
        <v>5258</v>
      </c>
      <c r="B3672" t="s">
        <v>9855</v>
      </c>
      <c r="C3672" t="s">
        <v>850</v>
      </c>
    </row>
    <row r="3673" spans="1:5" x14ac:dyDescent="0.3">
      <c r="A3673" s="6" t="s">
        <v>5762</v>
      </c>
      <c r="B3673" t="e">
        <f>++ A</f>
        <v>#NAME?</v>
      </c>
      <c r="C3673" t="e">
        <f>+ evAF+q</f>
        <v>#NAME?</v>
      </c>
    </row>
    <row r="3674" spans="1:5" x14ac:dyDescent="0.3">
      <c r="A3674" s="6" t="s">
        <v>5900</v>
      </c>
      <c r="B3674" t="e">
        <f>--MEIA</f>
        <v>#NAME?</v>
      </c>
      <c r="C3674" t="s">
        <v>1193</v>
      </c>
      <c r="D3674">
        <v>5</v>
      </c>
      <c r="E3674">
        <v>5</v>
      </c>
    </row>
    <row r="3676" spans="1:5" x14ac:dyDescent="0.3">
      <c r="A3676" s="6" t="s">
        <v>1472</v>
      </c>
    </row>
    <row r="3677" spans="1:5" x14ac:dyDescent="0.3">
      <c r="A3677" s="6" t="s">
        <v>5901</v>
      </c>
    </row>
    <row r="3678" spans="1:5" x14ac:dyDescent="0.3">
      <c r="A3678" s="6" t="s">
        <v>5902</v>
      </c>
    </row>
    <row r="3680" spans="1:5" x14ac:dyDescent="0.3">
      <c r="A3680" s="6" t="s">
        <v>5903</v>
      </c>
      <c r="B3680" t="s">
        <v>9997</v>
      </c>
      <c r="C3680" t="s">
        <v>1194</v>
      </c>
      <c r="D3680" t="s">
        <v>1195</v>
      </c>
      <c r="E3680" t="s">
        <v>1195</v>
      </c>
    </row>
    <row r="3681" spans="1:5" x14ac:dyDescent="0.3">
      <c r="A3681" s="6" t="s">
        <v>5258</v>
      </c>
      <c r="B3681" t="s">
        <v>9855</v>
      </c>
      <c r="C3681" t="s">
        <v>850</v>
      </c>
    </row>
    <row r="3682" spans="1:5" x14ac:dyDescent="0.3">
      <c r="A3682" s="6" t="s">
        <v>5822</v>
      </c>
      <c r="B3682" t="s">
        <v>1791</v>
      </c>
      <c r="C3682" t="e">
        <f>+ +vAF+q</f>
        <v>#NAME?</v>
      </c>
    </row>
    <row r="3683" spans="1:5" x14ac:dyDescent="0.3">
      <c r="A3683" s="6" t="s">
        <v>5904</v>
      </c>
      <c r="B3683" t="e">
        <f>--MEIE</f>
        <v>#NAME?</v>
      </c>
      <c r="C3683" t="s">
        <v>1196</v>
      </c>
      <c r="D3683">
        <v>4</v>
      </c>
      <c r="E3683">
        <v>4</v>
      </c>
    </row>
    <row r="3685" spans="1:5" x14ac:dyDescent="0.3">
      <c r="A3685" s="6" t="s">
        <v>1472</v>
      </c>
    </row>
    <row r="3686" spans="1:5" x14ac:dyDescent="0.3">
      <c r="A3686" s="6" t="s">
        <v>5824</v>
      </c>
    </row>
    <row r="3687" spans="1:5" x14ac:dyDescent="0.3">
      <c r="A3687" s="6" t="s">
        <v>5905</v>
      </c>
    </row>
    <row r="3689" spans="1:5" x14ac:dyDescent="0.3">
      <c r="A3689" s="6" t="s">
        <v>5906</v>
      </c>
      <c r="B3689" t="s">
        <v>9997</v>
      </c>
      <c r="C3689" t="s">
        <v>1197</v>
      </c>
      <c r="D3689" t="s">
        <v>1195</v>
      </c>
      <c r="E3689" t="s">
        <v>1195</v>
      </c>
    </row>
    <row r="3690" spans="1:5" x14ac:dyDescent="0.3">
      <c r="A3690" s="6" t="s">
        <v>5258</v>
      </c>
      <c r="B3690" t="s">
        <v>9855</v>
      </c>
      <c r="C3690" t="s">
        <v>850</v>
      </c>
    </row>
    <row r="3691" spans="1:5" x14ac:dyDescent="0.3">
      <c r="A3691" s="6" t="s">
        <v>5822</v>
      </c>
      <c r="B3691" t="s">
        <v>1791</v>
      </c>
      <c r="C3691" t="e">
        <f>+ +vAF+q</f>
        <v>#NAME?</v>
      </c>
    </row>
    <row r="3692" spans="1:5" x14ac:dyDescent="0.3">
      <c r="A3692" s="6" t="s">
        <v>5907</v>
      </c>
      <c r="B3692" t="e">
        <f>--MEIE</f>
        <v>#NAME?</v>
      </c>
      <c r="C3692" t="s">
        <v>1196</v>
      </c>
      <c r="D3692">
        <v>5</v>
      </c>
      <c r="E3692">
        <v>5</v>
      </c>
    </row>
    <row r="3694" spans="1:5" x14ac:dyDescent="0.3">
      <c r="A3694" s="6" t="s">
        <v>1472</v>
      </c>
    </row>
    <row r="3695" spans="1:5" x14ac:dyDescent="0.3">
      <c r="A3695" s="6" t="s">
        <v>5824</v>
      </c>
    </row>
    <row r="3696" spans="1:5" x14ac:dyDescent="0.3">
      <c r="A3696" s="6" t="s">
        <v>5908</v>
      </c>
    </row>
    <row r="3698" spans="1:5" x14ac:dyDescent="0.3">
      <c r="A3698" s="6" t="s">
        <v>5909</v>
      </c>
      <c r="B3698" t="s">
        <v>9982</v>
      </c>
      <c r="C3698" t="s">
        <v>1189</v>
      </c>
      <c r="D3698" t="s">
        <v>1198</v>
      </c>
      <c r="E3698" t="s">
        <v>1198</v>
      </c>
    </row>
    <row r="3699" spans="1:5" x14ac:dyDescent="0.3">
      <c r="A3699" s="6" t="s">
        <v>5258</v>
      </c>
      <c r="B3699" t="s">
        <v>9855</v>
      </c>
      <c r="C3699" t="s">
        <v>850</v>
      </c>
    </row>
    <row r="3700" spans="1:5" x14ac:dyDescent="0.3">
      <c r="A3700" s="6" t="s">
        <v>5775</v>
      </c>
      <c r="B3700" t="e">
        <f>+dpa</f>
        <v>#NAME?</v>
      </c>
      <c r="C3700" t="e">
        <f>+vAF+q</f>
        <v>#NAME?</v>
      </c>
    </row>
    <row r="3701" spans="1:5" x14ac:dyDescent="0.3">
      <c r="A3701" s="6" t="s">
        <v>5910</v>
      </c>
      <c r="B3701" t="s">
        <v>9998</v>
      </c>
      <c r="C3701" t="s">
        <v>1143</v>
      </c>
      <c r="D3701">
        <v>7</v>
      </c>
      <c r="E3701">
        <v>7</v>
      </c>
    </row>
    <row r="3703" spans="1:5" x14ac:dyDescent="0.3">
      <c r="A3703" s="6" t="s">
        <v>1472</v>
      </c>
    </row>
    <row r="3704" spans="1:5" x14ac:dyDescent="0.3">
      <c r="A3704" s="6" t="s">
        <v>5911</v>
      </c>
    </row>
    <row r="3705" spans="1:5" x14ac:dyDescent="0.3">
      <c r="A3705" s="6" t="s">
        <v>5912</v>
      </c>
    </row>
    <row r="3707" spans="1:5" x14ac:dyDescent="0.3">
      <c r="A3707" s="6" t="s">
        <v>5913</v>
      </c>
      <c r="B3707" t="s">
        <v>9982</v>
      </c>
      <c r="C3707" t="s">
        <v>1189</v>
      </c>
      <c r="D3707" t="s">
        <v>1198</v>
      </c>
      <c r="E3707" t="s">
        <v>1198</v>
      </c>
    </row>
    <row r="3708" spans="1:5" x14ac:dyDescent="0.3">
      <c r="A3708" s="6" t="s">
        <v>5258</v>
      </c>
      <c r="B3708" t="s">
        <v>9855</v>
      </c>
      <c r="C3708" t="s">
        <v>850</v>
      </c>
    </row>
    <row r="3709" spans="1:5" x14ac:dyDescent="0.3">
      <c r="A3709" s="6" t="s">
        <v>5775</v>
      </c>
      <c r="B3709" t="e">
        <f>+dpa</f>
        <v>#NAME?</v>
      </c>
      <c r="C3709" t="e">
        <f>+vAF+q</f>
        <v>#NAME?</v>
      </c>
    </row>
    <row r="3710" spans="1:5" x14ac:dyDescent="0.3">
      <c r="A3710" s="6" t="s">
        <v>5914</v>
      </c>
      <c r="B3710" t="s">
        <v>9998</v>
      </c>
      <c r="C3710" t="s">
        <v>1143</v>
      </c>
      <c r="D3710">
        <v>7</v>
      </c>
      <c r="E3710">
        <v>7</v>
      </c>
    </row>
    <row r="3712" spans="1:5" x14ac:dyDescent="0.3">
      <c r="A3712" s="6" t="s">
        <v>1472</v>
      </c>
    </row>
    <row r="3713" spans="1:5" x14ac:dyDescent="0.3">
      <c r="A3713" s="6" t="s">
        <v>5911</v>
      </c>
    </row>
    <row r="3714" spans="1:5" x14ac:dyDescent="0.3">
      <c r="A3714" s="6" t="s">
        <v>5915</v>
      </c>
    </row>
    <row r="3716" spans="1:5" x14ac:dyDescent="0.3">
      <c r="A3716" s="6" t="s">
        <v>5916</v>
      </c>
      <c r="B3716" t="s">
        <v>9854</v>
      </c>
      <c r="C3716" t="s">
        <v>1197</v>
      </c>
      <c r="D3716" t="s">
        <v>1199</v>
      </c>
      <c r="E3716" t="s">
        <v>1199</v>
      </c>
    </row>
    <row r="3717" spans="1:5" x14ac:dyDescent="0.3">
      <c r="A3717" s="6" t="s">
        <v>5258</v>
      </c>
      <c r="B3717" t="s">
        <v>9855</v>
      </c>
      <c r="C3717" t="s">
        <v>850</v>
      </c>
    </row>
    <row r="3718" spans="1:5" x14ac:dyDescent="0.3">
      <c r="A3718" s="6" t="s">
        <v>5852</v>
      </c>
      <c r="B3718" t="s">
        <v>1202</v>
      </c>
      <c r="C3718" t="s">
        <v>1063</v>
      </c>
    </row>
    <row r="3719" spans="1:5" x14ac:dyDescent="0.3">
      <c r="A3719" s="6" t="s">
        <v>5917</v>
      </c>
      <c r="B3719" t="e">
        <f>--MTVK</f>
        <v>#NAME?</v>
      </c>
      <c r="C3719" t="s">
        <v>1067</v>
      </c>
      <c r="D3719">
        <v>5</v>
      </c>
      <c r="E3719">
        <v>5</v>
      </c>
    </row>
    <row r="3721" spans="1:5" x14ac:dyDescent="0.3">
      <c r="A3721" s="6" t="s">
        <v>1472</v>
      </c>
    </row>
    <row r="3722" spans="1:5" x14ac:dyDescent="0.3">
      <c r="A3722" s="6" t="s">
        <v>5854</v>
      </c>
    </row>
    <row r="3723" spans="1:5" x14ac:dyDescent="0.3">
      <c r="A3723" s="6" t="s">
        <v>5918</v>
      </c>
    </row>
    <row r="3725" spans="1:5" x14ac:dyDescent="0.3">
      <c r="A3725" s="6" t="s">
        <v>5919</v>
      </c>
      <c r="B3725" t="s">
        <v>9982</v>
      </c>
      <c r="C3725" t="s">
        <v>1173</v>
      </c>
      <c r="D3725" t="s">
        <v>1200</v>
      </c>
      <c r="E3725" t="s">
        <v>1200</v>
      </c>
    </row>
    <row r="3726" spans="1:5" x14ac:dyDescent="0.3">
      <c r="A3726" s="6" t="s">
        <v>5258</v>
      </c>
      <c r="B3726" t="s">
        <v>9855</v>
      </c>
      <c r="C3726" t="s">
        <v>850</v>
      </c>
    </row>
    <row r="3727" spans="1:5" x14ac:dyDescent="0.3">
      <c r="A3727" s="6" t="s">
        <v>5775</v>
      </c>
      <c r="B3727" t="e">
        <f>++p</f>
        <v>#NAME?</v>
      </c>
      <c r="C3727" t="e">
        <f>+vAF+q</f>
        <v>#NAME?</v>
      </c>
    </row>
    <row r="3728" spans="1:5" x14ac:dyDescent="0.3">
      <c r="A3728" s="6" t="s">
        <v>5920</v>
      </c>
      <c r="B3728" t="s">
        <v>9984</v>
      </c>
      <c r="C3728" t="s">
        <v>1103</v>
      </c>
      <c r="D3728">
        <v>3</v>
      </c>
      <c r="E3728">
        <v>3</v>
      </c>
    </row>
    <row r="3730" spans="1:5" x14ac:dyDescent="0.3">
      <c r="A3730" s="6" t="s">
        <v>1472</v>
      </c>
    </row>
    <row r="3731" spans="1:5" x14ac:dyDescent="0.3">
      <c r="A3731" s="6" t="s">
        <v>5921</v>
      </c>
    </row>
    <row r="3732" spans="1:5" x14ac:dyDescent="0.3">
      <c r="A3732" s="6" t="s">
        <v>5922</v>
      </c>
    </row>
    <row r="3734" spans="1:5" x14ac:dyDescent="0.3">
      <c r="A3734" s="6" t="s">
        <v>5923</v>
      </c>
      <c r="B3734" t="s">
        <v>5746</v>
      </c>
      <c r="C3734" t="s">
        <v>1201</v>
      </c>
      <c r="D3734" s="1">
        <v>2.2999999999999999E-12</v>
      </c>
      <c r="E3734" t="s">
        <v>59</v>
      </c>
    </row>
    <row r="3735" spans="1:5" x14ac:dyDescent="0.3">
      <c r="A3735" s="6" t="s">
        <v>5258</v>
      </c>
      <c r="B3735" t="s">
        <v>9855</v>
      </c>
      <c r="C3735" t="s">
        <v>850</v>
      </c>
    </row>
    <row r="3736" spans="1:5" x14ac:dyDescent="0.3">
      <c r="A3736" s="6" t="s">
        <v>5924</v>
      </c>
      <c r="B3736" t="s">
        <v>1202</v>
      </c>
      <c r="C3736" t="s">
        <v>1152</v>
      </c>
    </row>
    <row r="3737" spans="1:5" x14ac:dyDescent="0.3">
      <c r="A3737" s="6" t="s">
        <v>5925</v>
      </c>
      <c r="B3737" t="s">
        <v>9999</v>
      </c>
      <c r="C3737" t="s">
        <v>1203</v>
      </c>
      <c r="D3737">
        <v>7</v>
      </c>
      <c r="E3737">
        <v>7</v>
      </c>
    </row>
    <row r="3739" spans="1:5" x14ac:dyDescent="0.3">
      <c r="A3739" s="6" t="s">
        <v>1472</v>
      </c>
    </row>
    <row r="3740" spans="1:5" x14ac:dyDescent="0.3">
      <c r="A3740" s="6" t="s">
        <v>5754</v>
      </c>
    </row>
    <row r="3741" spans="1:5" x14ac:dyDescent="0.3">
      <c r="A3741" s="6" t="s">
        <v>5926</v>
      </c>
    </row>
    <row r="3743" spans="1:5" x14ac:dyDescent="0.3">
      <c r="A3743" s="6" t="s">
        <v>5927</v>
      </c>
      <c r="B3743" t="s">
        <v>9901</v>
      </c>
      <c r="C3743" t="s">
        <v>1204</v>
      </c>
      <c r="D3743" t="s">
        <v>1205</v>
      </c>
      <c r="E3743" t="s">
        <v>1205</v>
      </c>
    </row>
    <row r="3744" spans="1:5" x14ac:dyDescent="0.3">
      <c r="A3744" s="6" t="s">
        <v>5258</v>
      </c>
      <c r="B3744" t="s">
        <v>9855</v>
      </c>
      <c r="C3744" t="s">
        <v>850</v>
      </c>
    </row>
    <row r="3745" spans="1:5" x14ac:dyDescent="0.3">
      <c r="A3745" s="6" t="s">
        <v>5928</v>
      </c>
      <c r="B3745" t="s">
        <v>1281</v>
      </c>
      <c r="C3745" t="e">
        <f>+ ++AF+q</f>
        <v>#NAME?</v>
      </c>
    </row>
    <row r="3746" spans="1:5" x14ac:dyDescent="0.3">
      <c r="A3746" s="6" t="s">
        <v>5929</v>
      </c>
      <c r="B3746" t="s">
        <v>10000</v>
      </c>
      <c r="C3746" t="s">
        <v>1206</v>
      </c>
      <c r="D3746">
        <v>6</v>
      </c>
      <c r="E3746">
        <v>6</v>
      </c>
    </row>
    <row r="3748" spans="1:5" x14ac:dyDescent="0.3">
      <c r="A3748" s="6" t="s">
        <v>1472</v>
      </c>
    </row>
    <row r="3749" spans="1:5" x14ac:dyDescent="0.3">
      <c r="A3749" s="6" t="s">
        <v>5930</v>
      </c>
    </row>
    <row r="3750" spans="1:5" x14ac:dyDescent="0.3">
      <c r="A3750" s="6" t="s">
        <v>5931</v>
      </c>
    </row>
    <row r="3752" spans="1:5" x14ac:dyDescent="0.3">
      <c r="A3752" s="6" t="s">
        <v>5932</v>
      </c>
      <c r="B3752" t="s">
        <v>9955</v>
      </c>
      <c r="C3752" t="s">
        <v>1207</v>
      </c>
      <c r="D3752" t="s">
        <v>1208</v>
      </c>
      <c r="E3752" t="s">
        <v>1208</v>
      </c>
    </row>
    <row r="3753" spans="1:5" x14ac:dyDescent="0.3">
      <c r="A3753" s="6" t="s">
        <v>5258</v>
      </c>
      <c r="B3753" t="s">
        <v>9855</v>
      </c>
      <c r="C3753" t="s">
        <v>850</v>
      </c>
    </row>
    <row r="3754" spans="1:5" x14ac:dyDescent="0.3">
      <c r="A3754" s="6" t="s">
        <v>5886</v>
      </c>
      <c r="B3754" t="s">
        <v>1791</v>
      </c>
      <c r="C3754" t="s">
        <v>1152</v>
      </c>
    </row>
    <row r="3755" spans="1:5" x14ac:dyDescent="0.3">
      <c r="A3755" s="6" t="s">
        <v>5933</v>
      </c>
      <c r="B3755" t="e">
        <f>--MEIP</f>
        <v>#NAME?</v>
      </c>
      <c r="C3755" t="s">
        <v>1209</v>
      </c>
      <c r="D3755">
        <v>4</v>
      </c>
      <c r="E3755">
        <v>4</v>
      </c>
    </row>
    <row r="3757" spans="1:5" x14ac:dyDescent="0.3">
      <c r="A3757" s="6" t="s">
        <v>1472</v>
      </c>
    </row>
    <row r="3758" spans="1:5" x14ac:dyDescent="0.3">
      <c r="A3758" s="6" t="s">
        <v>5934</v>
      </c>
    </row>
    <row r="3759" spans="1:5" x14ac:dyDescent="0.3">
      <c r="A3759" s="6" t="s">
        <v>5935</v>
      </c>
    </row>
    <row r="3761" spans="1:5" x14ac:dyDescent="0.3">
      <c r="A3761" s="6" t="s">
        <v>5936</v>
      </c>
      <c r="B3761" t="s">
        <v>10001</v>
      </c>
      <c r="C3761" t="s">
        <v>1210</v>
      </c>
      <c r="D3761" t="s">
        <v>1211</v>
      </c>
      <c r="E3761" t="s">
        <v>1211</v>
      </c>
    </row>
    <row r="3762" spans="1:5" x14ac:dyDescent="0.3">
      <c r="A3762" s="6" t="s">
        <v>5258</v>
      </c>
      <c r="B3762" t="s">
        <v>10002</v>
      </c>
      <c r="C3762" t="s">
        <v>1212</v>
      </c>
    </row>
    <row r="3763" spans="1:5" x14ac:dyDescent="0.3">
      <c r="A3763" s="6" t="s">
        <v>5937</v>
      </c>
      <c r="B3763" t="s">
        <v>1636</v>
      </c>
      <c r="C3763" t="s">
        <v>1213</v>
      </c>
    </row>
    <row r="3764" spans="1:5" x14ac:dyDescent="0.3">
      <c r="A3764" s="6" t="s">
        <v>5938</v>
      </c>
      <c r="B3764" t="s">
        <v>10003</v>
      </c>
      <c r="C3764" t="s">
        <v>1214</v>
      </c>
      <c r="D3764">
        <v>64</v>
      </c>
      <c r="E3764">
        <v>64</v>
      </c>
    </row>
    <row r="3766" spans="1:5" x14ac:dyDescent="0.3">
      <c r="A3766" s="6" t="s">
        <v>5720</v>
      </c>
    </row>
    <row r="3767" spans="1:5" x14ac:dyDescent="0.3">
      <c r="A3767" s="6" t="s">
        <v>5939</v>
      </c>
    </row>
    <row r="3768" spans="1:5" x14ac:dyDescent="0.3">
      <c r="A3768" s="6" t="s">
        <v>5940</v>
      </c>
    </row>
    <row r="3770" spans="1:5" x14ac:dyDescent="0.3">
      <c r="A3770" s="6" t="s">
        <v>5941</v>
      </c>
      <c r="B3770" t="s">
        <v>9982</v>
      </c>
      <c r="C3770" t="s">
        <v>1215</v>
      </c>
      <c r="D3770" t="s">
        <v>1216</v>
      </c>
      <c r="E3770" t="s">
        <v>1216</v>
      </c>
    </row>
    <row r="3771" spans="1:5" x14ac:dyDescent="0.3">
      <c r="A3771" s="6" t="s">
        <v>5258</v>
      </c>
      <c r="B3771" t="s">
        <v>9855</v>
      </c>
      <c r="C3771" t="s">
        <v>850</v>
      </c>
    </row>
    <row r="3772" spans="1:5" x14ac:dyDescent="0.3">
      <c r="A3772" s="6" t="s">
        <v>5942</v>
      </c>
      <c r="B3772" t="e">
        <f>++p</f>
        <v>#NAME?</v>
      </c>
      <c r="C3772" t="s">
        <v>1076</v>
      </c>
    </row>
    <row r="3773" spans="1:5" x14ac:dyDescent="0.3">
      <c r="A3773" s="6" t="s">
        <v>5943</v>
      </c>
      <c r="B3773" t="s">
        <v>10004</v>
      </c>
      <c r="C3773" t="s">
        <v>1217</v>
      </c>
      <c r="D3773">
        <v>9</v>
      </c>
      <c r="E3773">
        <v>9</v>
      </c>
    </row>
    <row r="3775" spans="1:5" x14ac:dyDescent="0.3">
      <c r="A3775" s="6" t="s">
        <v>1472</v>
      </c>
    </row>
    <row r="3776" spans="1:5" x14ac:dyDescent="0.3">
      <c r="A3776" s="6" t="s">
        <v>5824</v>
      </c>
    </row>
    <row r="3777" spans="1:5" x14ac:dyDescent="0.3">
      <c r="A3777" s="6" t="s">
        <v>5944</v>
      </c>
    </row>
    <row r="3779" spans="1:5" x14ac:dyDescent="0.3">
      <c r="A3779" s="6" t="s">
        <v>5945</v>
      </c>
      <c r="B3779" t="s">
        <v>9982</v>
      </c>
      <c r="C3779" t="s">
        <v>1218</v>
      </c>
      <c r="D3779" t="s">
        <v>1216</v>
      </c>
      <c r="E3779" t="s">
        <v>1216</v>
      </c>
    </row>
    <row r="3780" spans="1:5" x14ac:dyDescent="0.3">
      <c r="A3780" s="6" t="s">
        <v>5258</v>
      </c>
      <c r="B3780" t="s">
        <v>9855</v>
      </c>
      <c r="C3780" t="s">
        <v>850</v>
      </c>
    </row>
    <row r="3781" spans="1:5" x14ac:dyDescent="0.3">
      <c r="A3781" s="6" t="s">
        <v>5775</v>
      </c>
      <c r="B3781" t="e">
        <f>++p</f>
        <v>#NAME?</v>
      </c>
      <c r="C3781" t="e">
        <f>+vAF+q</f>
        <v>#NAME?</v>
      </c>
    </row>
    <row r="3782" spans="1:5" x14ac:dyDescent="0.3">
      <c r="A3782" s="6" t="s">
        <v>5946</v>
      </c>
      <c r="B3782" t="s">
        <v>10004</v>
      </c>
      <c r="C3782" t="s">
        <v>1103</v>
      </c>
      <c r="D3782">
        <v>1</v>
      </c>
      <c r="E3782">
        <v>1</v>
      </c>
    </row>
    <row r="3784" spans="1:5" x14ac:dyDescent="0.3">
      <c r="A3784" s="6" t="s">
        <v>1472</v>
      </c>
    </row>
    <row r="3785" spans="1:5" x14ac:dyDescent="0.3">
      <c r="A3785" s="6" t="s">
        <v>5921</v>
      </c>
    </row>
    <row r="3786" spans="1:5" x14ac:dyDescent="0.3">
      <c r="A3786" s="6" t="s">
        <v>5947</v>
      </c>
    </row>
    <row r="3788" spans="1:5" x14ac:dyDescent="0.3">
      <c r="A3788" s="6" t="s">
        <v>5948</v>
      </c>
      <c r="B3788" t="s">
        <v>5746</v>
      </c>
      <c r="C3788" t="s">
        <v>1219</v>
      </c>
      <c r="D3788" s="1">
        <v>3.3000000000000001E-12</v>
      </c>
      <c r="E3788" t="s">
        <v>60</v>
      </c>
    </row>
    <row r="3789" spans="1:5" x14ac:dyDescent="0.3">
      <c r="A3789" s="6" t="s">
        <v>5258</v>
      </c>
      <c r="B3789" t="s">
        <v>9956</v>
      </c>
      <c r="C3789" t="s">
        <v>1220</v>
      </c>
    </row>
    <row r="3790" spans="1:5" x14ac:dyDescent="0.3">
      <c r="A3790" s="6" t="s">
        <v>5949</v>
      </c>
      <c r="B3790" t="s">
        <v>9979</v>
      </c>
      <c r="C3790" t="e">
        <f>++++  +A</f>
        <v>#NAME?</v>
      </c>
    </row>
    <row r="3791" spans="1:5" x14ac:dyDescent="0.3">
      <c r="A3791" s="6" t="s">
        <v>5950</v>
      </c>
      <c r="B3791" t="s">
        <v>10005</v>
      </c>
      <c r="C3791" t="s">
        <v>1221</v>
      </c>
      <c r="D3791">
        <v>4</v>
      </c>
      <c r="E3791">
        <v>4</v>
      </c>
    </row>
    <row r="3793" spans="1:5" x14ac:dyDescent="0.3">
      <c r="A3793" s="6" t="s">
        <v>5951</v>
      </c>
    </row>
    <row r="3794" spans="1:5" x14ac:dyDescent="0.3">
      <c r="A3794" s="6" t="s">
        <v>5952</v>
      </c>
    </row>
    <row r="3795" spans="1:5" x14ac:dyDescent="0.3">
      <c r="A3795" s="6" t="s">
        <v>5953</v>
      </c>
    </row>
    <row r="3797" spans="1:5" x14ac:dyDescent="0.3">
      <c r="A3797" s="6" t="s">
        <v>5954</v>
      </c>
      <c r="B3797" t="s">
        <v>9955</v>
      </c>
      <c r="C3797" t="s">
        <v>1222</v>
      </c>
      <c r="D3797" t="s">
        <v>1223</v>
      </c>
      <c r="E3797" t="s">
        <v>1223</v>
      </c>
    </row>
    <row r="3798" spans="1:5" x14ac:dyDescent="0.3">
      <c r="A3798" s="6" t="s">
        <v>5258</v>
      </c>
      <c r="B3798" t="s">
        <v>9855</v>
      </c>
      <c r="C3798" t="s">
        <v>850</v>
      </c>
    </row>
    <row r="3799" spans="1:5" x14ac:dyDescent="0.3">
      <c r="A3799" s="6" t="s">
        <v>5955</v>
      </c>
      <c r="B3799" t="s">
        <v>1791</v>
      </c>
      <c r="C3799" t="s">
        <v>1063</v>
      </c>
    </row>
    <row r="3800" spans="1:5" x14ac:dyDescent="0.3">
      <c r="A3800" s="6" t="s">
        <v>5956</v>
      </c>
      <c r="B3800" t="e">
        <f>--MEIE</f>
        <v>#NAME?</v>
      </c>
      <c r="C3800" t="s">
        <v>1224</v>
      </c>
      <c r="D3800">
        <v>0</v>
      </c>
      <c r="E3800">
        <v>0</v>
      </c>
    </row>
    <row r="3802" spans="1:5" x14ac:dyDescent="0.3">
      <c r="A3802" s="6" t="s">
        <v>1472</v>
      </c>
    </row>
    <row r="3803" spans="1:5" x14ac:dyDescent="0.3">
      <c r="A3803" s="6" t="s">
        <v>5957</v>
      </c>
    </row>
    <row r="3804" spans="1:5" x14ac:dyDescent="0.3">
      <c r="A3804" s="6" t="s">
        <v>5958</v>
      </c>
    </row>
    <row r="3806" spans="1:5" x14ac:dyDescent="0.3">
      <c r="A3806" s="6" t="s">
        <v>5959</v>
      </c>
      <c r="B3806" t="s">
        <v>9993</v>
      </c>
      <c r="C3806" t="s">
        <v>1225</v>
      </c>
      <c r="D3806" t="s">
        <v>1226</v>
      </c>
      <c r="E3806" t="s">
        <v>1226</v>
      </c>
    </row>
    <row r="3807" spans="1:5" x14ac:dyDescent="0.3">
      <c r="A3807" s="6" t="s">
        <v>5258</v>
      </c>
      <c r="B3807" t="s">
        <v>9855</v>
      </c>
      <c r="C3807" t="s">
        <v>850</v>
      </c>
    </row>
    <row r="3808" spans="1:5" x14ac:dyDescent="0.3">
      <c r="A3808" s="6" t="s">
        <v>5960</v>
      </c>
      <c r="B3808" t="s">
        <v>1636</v>
      </c>
      <c r="C3808" t="s">
        <v>1185</v>
      </c>
    </row>
    <row r="3809" spans="1:5" x14ac:dyDescent="0.3">
      <c r="A3809" s="6" t="s">
        <v>5961</v>
      </c>
      <c r="B3809" t="e">
        <f>--LTVK</f>
        <v>#NAME?</v>
      </c>
      <c r="C3809" t="s">
        <v>1227</v>
      </c>
      <c r="D3809">
        <v>5</v>
      </c>
      <c r="E3809">
        <v>5</v>
      </c>
    </row>
    <row r="3811" spans="1:5" x14ac:dyDescent="0.3">
      <c r="A3811" s="6" t="s">
        <v>1472</v>
      </c>
    </row>
    <row r="3812" spans="1:5" x14ac:dyDescent="0.3">
      <c r="A3812" s="6" t="s">
        <v>1473</v>
      </c>
    </row>
    <row r="3813" spans="1:5" x14ac:dyDescent="0.3">
      <c r="A3813" s="6" t="s">
        <v>5962</v>
      </c>
    </row>
    <row r="3815" spans="1:5" x14ac:dyDescent="0.3">
      <c r="A3815" s="6" t="s">
        <v>5963</v>
      </c>
      <c r="B3815" t="s">
        <v>5746</v>
      </c>
      <c r="C3815" t="s">
        <v>1228</v>
      </c>
      <c r="D3815" s="1">
        <v>3.6E-12</v>
      </c>
      <c r="E3815" t="s">
        <v>61</v>
      </c>
    </row>
    <row r="3816" spans="1:5" x14ac:dyDescent="0.3">
      <c r="A3816" s="6" t="s">
        <v>5258</v>
      </c>
      <c r="B3816" t="s">
        <v>9855</v>
      </c>
      <c r="C3816" t="s">
        <v>850</v>
      </c>
    </row>
    <row r="3817" spans="1:5" x14ac:dyDescent="0.3">
      <c r="A3817" s="6" t="s">
        <v>5886</v>
      </c>
      <c r="B3817" t="s">
        <v>1791</v>
      </c>
      <c r="C3817" t="s">
        <v>1152</v>
      </c>
    </row>
    <row r="3818" spans="1:5" x14ac:dyDescent="0.3">
      <c r="A3818" s="6" t="s">
        <v>5964</v>
      </c>
      <c r="B3818" t="e">
        <f>--MEIP</f>
        <v>#NAME?</v>
      </c>
      <c r="C3818" t="s">
        <v>1229</v>
      </c>
      <c r="D3818">
        <v>2</v>
      </c>
      <c r="E3818">
        <v>2</v>
      </c>
    </row>
    <row r="3820" spans="1:5" x14ac:dyDescent="0.3">
      <c r="A3820" s="6" t="s">
        <v>1472</v>
      </c>
    </row>
    <row r="3821" spans="1:5" x14ac:dyDescent="0.3">
      <c r="A3821" s="6" t="s">
        <v>5965</v>
      </c>
    </row>
    <row r="3822" spans="1:5" x14ac:dyDescent="0.3">
      <c r="A3822" s="6" t="s">
        <v>5966</v>
      </c>
    </row>
    <row r="3824" spans="1:5" x14ac:dyDescent="0.3">
      <c r="A3824" s="6" t="s">
        <v>5967</v>
      </c>
      <c r="B3824" t="s">
        <v>5746</v>
      </c>
      <c r="C3824" t="s">
        <v>1228</v>
      </c>
      <c r="D3824" s="1">
        <v>3.6E-12</v>
      </c>
      <c r="E3824" t="s">
        <v>61</v>
      </c>
    </row>
    <row r="3825" spans="1:5" x14ac:dyDescent="0.3">
      <c r="A3825" s="6" t="s">
        <v>5258</v>
      </c>
      <c r="B3825" t="s">
        <v>9855</v>
      </c>
      <c r="C3825" t="s">
        <v>850</v>
      </c>
    </row>
    <row r="3826" spans="1:5" x14ac:dyDescent="0.3">
      <c r="A3826" s="6" t="s">
        <v>5886</v>
      </c>
      <c r="B3826" t="s">
        <v>1791</v>
      </c>
      <c r="C3826" t="s">
        <v>1152</v>
      </c>
    </row>
    <row r="3827" spans="1:5" x14ac:dyDescent="0.3">
      <c r="A3827" s="6" t="s">
        <v>5968</v>
      </c>
      <c r="B3827" t="e">
        <f>--MEIP</f>
        <v>#NAME?</v>
      </c>
      <c r="C3827" t="s">
        <v>1230</v>
      </c>
      <c r="D3827">
        <v>3</v>
      </c>
      <c r="E3827">
        <v>3</v>
      </c>
    </row>
    <row r="3829" spans="1:5" x14ac:dyDescent="0.3">
      <c r="A3829" s="6" t="s">
        <v>1472</v>
      </c>
    </row>
    <row r="3830" spans="1:5" x14ac:dyDescent="0.3">
      <c r="A3830" s="6" t="s">
        <v>5965</v>
      </c>
    </row>
    <row r="3831" spans="1:5" x14ac:dyDescent="0.3">
      <c r="A3831" s="6" t="s">
        <v>5969</v>
      </c>
    </row>
    <row r="3833" spans="1:5" x14ac:dyDescent="0.3">
      <c r="A3833" s="6" t="s">
        <v>5970</v>
      </c>
      <c r="B3833" t="s">
        <v>9993</v>
      </c>
      <c r="C3833" t="s">
        <v>1231</v>
      </c>
      <c r="D3833" t="s">
        <v>1226</v>
      </c>
      <c r="E3833" t="s">
        <v>1226</v>
      </c>
    </row>
    <row r="3834" spans="1:5" x14ac:dyDescent="0.3">
      <c r="A3834" s="6" t="s">
        <v>5258</v>
      </c>
      <c r="B3834" t="s">
        <v>9855</v>
      </c>
      <c r="C3834" t="s">
        <v>850</v>
      </c>
    </row>
    <row r="3835" spans="1:5" x14ac:dyDescent="0.3">
      <c r="A3835" s="6" t="s">
        <v>5886</v>
      </c>
      <c r="B3835" t="s">
        <v>1791</v>
      </c>
      <c r="C3835" t="s">
        <v>1152</v>
      </c>
    </row>
    <row r="3836" spans="1:5" x14ac:dyDescent="0.3">
      <c r="A3836" s="6" t="s">
        <v>5971</v>
      </c>
      <c r="B3836" t="e">
        <f>--MEIP</f>
        <v>#NAME?</v>
      </c>
      <c r="C3836" t="s">
        <v>1230</v>
      </c>
      <c r="D3836">
        <v>2</v>
      </c>
      <c r="E3836">
        <v>2</v>
      </c>
    </row>
    <row r="3838" spans="1:5" x14ac:dyDescent="0.3">
      <c r="A3838" s="6" t="s">
        <v>1472</v>
      </c>
    </row>
    <row r="3839" spans="1:5" x14ac:dyDescent="0.3">
      <c r="A3839" s="6" t="s">
        <v>5965</v>
      </c>
    </row>
    <row r="3840" spans="1:5" x14ac:dyDescent="0.3">
      <c r="A3840" s="6" t="s">
        <v>5972</v>
      </c>
    </row>
    <row r="3842" spans="1:5" x14ac:dyDescent="0.3">
      <c r="A3842" s="6" t="s">
        <v>5973</v>
      </c>
      <c r="B3842" t="s">
        <v>9933</v>
      </c>
      <c r="C3842" t="s">
        <v>1232</v>
      </c>
      <c r="D3842" t="s">
        <v>1226</v>
      </c>
      <c r="E3842" t="s">
        <v>1226</v>
      </c>
    </row>
    <row r="3843" spans="1:5" x14ac:dyDescent="0.3">
      <c r="A3843" s="6" t="s">
        <v>5258</v>
      </c>
      <c r="B3843" t="s">
        <v>9855</v>
      </c>
      <c r="C3843" t="s">
        <v>850</v>
      </c>
    </row>
    <row r="3844" spans="1:5" x14ac:dyDescent="0.3">
      <c r="A3844" s="6" t="s">
        <v>5886</v>
      </c>
      <c r="B3844" t="s">
        <v>1791</v>
      </c>
      <c r="C3844" t="s">
        <v>1152</v>
      </c>
    </row>
    <row r="3845" spans="1:5" x14ac:dyDescent="0.3">
      <c r="A3845" s="6" t="s">
        <v>5974</v>
      </c>
      <c r="B3845" t="e">
        <f>--MEIP</f>
        <v>#NAME?</v>
      </c>
      <c r="C3845" t="s">
        <v>1233</v>
      </c>
      <c r="D3845">
        <v>7</v>
      </c>
      <c r="E3845">
        <v>7</v>
      </c>
    </row>
    <row r="3847" spans="1:5" x14ac:dyDescent="0.3">
      <c r="A3847" s="6" t="s">
        <v>1472</v>
      </c>
    </row>
    <row r="3848" spans="1:5" x14ac:dyDescent="0.3">
      <c r="A3848" s="6" t="s">
        <v>5965</v>
      </c>
    </row>
    <row r="3849" spans="1:5" x14ac:dyDescent="0.3">
      <c r="A3849" s="6" t="s">
        <v>5975</v>
      </c>
    </row>
    <row r="3851" spans="1:5" x14ac:dyDescent="0.3">
      <c r="A3851" s="6" t="s">
        <v>5976</v>
      </c>
      <c r="B3851" t="s">
        <v>9993</v>
      </c>
      <c r="C3851" t="s">
        <v>1218</v>
      </c>
      <c r="D3851" t="s">
        <v>1226</v>
      </c>
      <c r="E3851" t="s">
        <v>1226</v>
      </c>
    </row>
    <row r="3852" spans="1:5" x14ac:dyDescent="0.3">
      <c r="A3852" s="6" t="s">
        <v>5258</v>
      </c>
      <c r="B3852" t="s">
        <v>9855</v>
      </c>
      <c r="C3852" t="s">
        <v>850</v>
      </c>
    </row>
    <row r="3853" spans="1:5" x14ac:dyDescent="0.3">
      <c r="A3853" s="6" t="s">
        <v>5886</v>
      </c>
      <c r="B3853" t="s">
        <v>1791</v>
      </c>
      <c r="C3853" t="s">
        <v>1152</v>
      </c>
    </row>
    <row r="3854" spans="1:5" x14ac:dyDescent="0.3">
      <c r="A3854" s="6" t="s">
        <v>5977</v>
      </c>
      <c r="B3854" t="e">
        <f>--MEIP</f>
        <v>#NAME?</v>
      </c>
      <c r="C3854" t="s">
        <v>1230</v>
      </c>
      <c r="D3854">
        <v>1</v>
      </c>
      <c r="E3854">
        <v>1</v>
      </c>
    </row>
    <row r="3856" spans="1:5" x14ac:dyDescent="0.3">
      <c r="A3856" s="6" t="s">
        <v>1472</v>
      </c>
    </row>
    <row r="3857" spans="1:5" x14ac:dyDescent="0.3">
      <c r="A3857" s="6" t="s">
        <v>5965</v>
      </c>
    </row>
    <row r="3858" spans="1:5" x14ac:dyDescent="0.3">
      <c r="A3858" s="6" t="s">
        <v>5978</v>
      </c>
    </row>
    <row r="3860" spans="1:5" x14ac:dyDescent="0.3">
      <c r="A3860" s="6" t="s">
        <v>5979</v>
      </c>
      <c r="B3860" t="s">
        <v>5746</v>
      </c>
      <c r="C3860" t="s">
        <v>1228</v>
      </c>
      <c r="D3860" s="1">
        <v>3.6E-12</v>
      </c>
      <c r="E3860" t="s">
        <v>61</v>
      </c>
    </row>
    <row r="3861" spans="1:5" x14ac:dyDescent="0.3">
      <c r="A3861" s="6" t="s">
        <v>5258</v>
      </c>
      <c r="B3861" t="s">
        <v>9855</v>
      </c>
      <c r="C3861" t="s">
        <v>850</v>
      </c>
    </row>
    <row r="3862" spans="1:5" x14ac:dyDescent="0.3">
      <c r="A3862" s="6" t="s">
        <v>5886</v>
      </c>
      <c r="B3862" t="s">
        <v>1791</v>
      </c>
      <c r="C3862" t="s">
        <v>1152</v>
      </c>
    </row>
    <row r="3863" spans="1:5" x14ac:dyDescent="0.3">
      <c r="A3863" s="6" t="s">
        <v>5980</v>
      </c>
      <c r="B3863" t="e">
        <f>--MEIP</f>
        <v>#NAME?</v>
      </c>
      <c r="C3863" t="s">
        <v>1233</v>
      </c>
      <c r="D3863">
        <v>9</v>
      </c>
      <c r="E3863">
        <v>9</v>
      </c>
    </row>
    <row r="3865" spans="1:5" x14ac:dyDescent="0.3">
      <c r="A3865" s="6" t="s">
        <v>1472</v>
      </c>
    </row>
    <row r="3866" spans="1:5" x14ac:dyDescent="0.3">
      <c r="A3866" s="6" t="s">
        <v>5965</v>
      </c>
    </row>
    <row r="3867" spans="1:5" x14ac:dyDescent="0.3">
      <c r="A3867" s="6" t="s">
        <v>5981</v>
      </c>
    </row>
    <row r="3869" spans="1:5" x14ac:dyDescent="0.3">
      <c r="A3869" s="6" t="s">
        <v>5982</v>
      </c>
      <c r="B3869" t="s">
        <v>9997</v>
      </c>
      <c r="C3869" t="s">
        <v>1225</v>
      </c>
      <c r="D3869" t="s">
        <v>1226</v>
      </c>
      <c r="E3869" t="s">
        <v>1226</v>
      </c>
    </row>
    <row r="3870" spans="1:5" x14ac:dyDescent="0.3">
      <c r="A3870" s="6" t="s">
        <v>5258</v>
      </c>
      <c r="B3870" t="s">
        <v>9855</v>
      </c>
      <c r="C3870" t="s">
        <v>850</v>
      </c>
    </row>
    <row r="3871" spans="1:5" x14ac:dyDescent="0.3">
      <c r="A3871" s="6" t="s">
        <v>5886</v>
      </c>
      <c r="B3871" t="s">
        <v>1791</v>
      </c>
      <c r="C3871" t="s">
        <v>1152</v>
      </c>
    </row>
    <row r="3872" spans="1:5" x14ac:dyDescent="0.3">
      <c r="A3872" s="6" t="s">
        <v>5983</v>
      </c>
      <c r="B3872" t="e">
        <f>--MEIP</f>
        <v>#NAME?</v>
      </c>
      <c r="C3872" t="s">
        <v>1234</v>
      </c>
      <c r="D3872">
        <v>5</v>
      </c>
      <c r="E3872">
        <v>5</v>
      </c>
    </row>
    <row r="3874" spans="1:5" x14ac:dyDescent="0.3">
      <c r="A3874" s="6" t="s">
        <v>1472</v>
      </c>
    </row>
    <row r="3875" spans="1:5" x14ac:dyDescent="0.3">
      <c r="A3875" s="6" t="s">
        <v>5965</v>
      </c>
    </row>
    <row r="3876" spans="1:5" x14ac:dyDescent="0.3">
      <c r="A3876" s="6" t="s">
        <v>5984</v>
      </c>
    </row>
    <row r="3878" spans="1:5" x14ac:dyDescent="0.3">
      <c r="A3878" s="6" t="s">
        <v>5985</v>
      </c>
      <c r="B3878" t="s">
        <v>9933</v>
      </c>
      <c r="C3878" t="s">
        <v>1207</v>
      </c>
      <c r="D3878" t="s">
        <v>1235</v>
      </c>
      <c r="E3878" t="s">
        <v>1235</v>
      </c>
    </row>
    <row r="3879" spans="1:5" x14ac:dyDescent="0.3">
      <c r="A3879" s="6" t="s">
        <v>5258</v>
      </c>
      <c r="B3879" t="s">
        <v>9855</v>
      </c>
      <c r="C3879" t="s">
        <v>850</v>
      </c>
    </row>
    <row r="3880" spans="1:5" x14ac:dyDescent="0.3">
      <c r="A3880" s="6" t="s">
        <v>5886</v>
      </c>
      <c r="B3880" t="s">
        <v>1791</v>
      </c>
      <c r="C3880" t="s">
        <v>1185</v>
      </c>
    </row>
    <row r="3881" spans="1:5" x14ac:dyDescent="0.3">
      <c r="A3881" s="6" t="s">
        <v>5986</v>
      </c>
      <c r="B3881" t="e">
        <f>--MEIP</f>
        <v>#NAME?</v>
      </c>
      <c r="C3881" t="s">
        <v>1236</v>
      </c>
      <c r="D3881">
        <v>4</v>
      </c>
      <c r="E3881">
        <v>4</v>
      </c>
    </row>
    <row r="3883" spans="1:5" x14ac:dyDescent="0.3">
      <c r="A3883" s="6" t="s">
        <v>1472</v>
      </c>
    </row>
    <row r="3884" spans="1:5" x14ac:dyDescent="0.3">
      <c r="A3884" s="6" t="s">
        <v>5987</v>
      </c>
    </row>
    <row r="3885" spans="1:5" x14ac:dyDescent="0.3">
      <c r="A3885" s="6" t="s">
        <v>5988</v>
      </c>
    </row>
    <row r="3887" spans="1:5" x14ac:dyDescent="0.3">
      <c r="A3887" s="6" t="s">
        <v>5989</v>
      </c>
      <c r="B3887" t="s">
        <v>5746</v>
      </c>
      <c r="C3887" t="s">
        <v>1237</v>
      </c>
      <c r="D3887" s="1">
        <v>3.8999999999999999E-12</v>
      </c>
      <c r="E3887" t="s">
        <v>62</v>
      </c>
    </row>
    <row r="3888" spans="1:5" x14ac:dyDescent="0.3">
      <c r="A3888" s="6" t="s">
        <v>5258</v>
      </c>
      <c r="B3888" t="s">
        <v>9855</v>
      </c>
      <c r="C3888" t="s">
        <v>850</v>
      </c>
    </row>
    <row r="3889" spans="1:5" x14ac:dyDescent="0.3">
      <c r="A3889" s="6" t="s">
        <v>5990</v>
      </c>
      <c r="B3889" t="s">
        <v>6895</v>
      </c>
      <c r="C3889" t="s">
        <v>1238</v>
      </c>
    </row>
    <row r="3890" spans="1:5" x14ac:dyDescent="0.3">
      <c r="A3890" s="6" t="s">
        <v>5991</v>
      </c>
      <c r="B3890" t="s">
        <v>10006</v>
      </c>
      <c r="C3890" t="s">
        <v>1239</v>
      </c>
      <c r="D3890">
        <v>6</v>
      </c>
      <c r="E3890">
        <v>6</v>
      </c>
    </row>
    <row r="3892" spans="1:5" x14ac:dyDescent="0.3">
      <c r="A3892" s="6" t="s">
        <v>1472</v>
      </c>
    </row>
    <row r="3893" spans="1:5" x14ac:dyDescent="0.3">
      <c r="A3893" s="6" t="s">
        <v>5992</v>
      </c>
    </row>
    <row r="3894" spans="1:5" x14ac:dyDescent="0.3">
      <c r="A3894" s="6" t="s">
        <v>5993</v>
      </c>
    </row>
    <row r="3896" spans="1:5" x14ac:dyDescent="0.3">
      <c r="A3896" s="6" t="s">
        <v>5994</v>
      </c>
      <c r="B3896" t="s">
        <v>9955</v>
      </c>
      <c r="C3896" t="s">
        <v>1207</v>
      </c>
      <c r="D3896" t="s">
        <v>1240</v>
      </c>
      <c r="E3896" t="s">
        <v>1240</v>
      </c>
    </row>
    <row r="3897" spans="1:5" x14ac:dyDescent="0.3">
      <c r="A3897" s="6" t="s">
        <v>5258</v>
      </c>
      <c r="B3897" t="s">
        <v>9855</v>
      </c>
      <c r="C3897" t="s">
        <v>850</v>
      </c>
    </row>
    <row r="3898" spans="1:5" x14ac:dyDescent="0.3">
      <c r="A3898" s="6" t="s">
        <v>5886</v>
      </c>
      <c r="B3898" t="s">
        <v>1791</v>
      </c>
      <c r="C3898" t="s">
        <v>1152</v>
      </c>
    </row>
    <row r="3899" spans="1:5" x14ac:dyDescent="0.3">
      <c r="A3899" s="6" t="s">
        <v>5995</v>
      </c>
      <c r="B3899" t="e">
        <f>--MEIP</f>
        <v>#NAME?</v>
      </c>
      <c r="C3899" t="s">
        <v>1209</v>
      </c>
      <c r="D3899">
        <v>4</v>
      </c>
      <c r="E3899">
        <v>4</v>
      </c>
    </row>
    <row r="3901" spans="1:5" x14ac:dyDescent="0.3">
      <c r="A3901" s="6" t="s">
        <v>1472</v>
      </c>
    </row>
    <row r="3902" spans="1:5" x14ac:dyDescent="0.3">
      <c r="A3902" s="6" t="s">
        <v>5934</v>
      </c>
    </row>
    <row r="3903" spans="1:5" x14ac:dyDescent="0.3">
      <c r="A3903" s="6" t="s">
        <v>5996</v>
      </c>
    </row>
    <row r="3905" spans="1:5" x14ac:dyDescent="0.3">
      <c r="A3905" s="6" t="s">
        <v>5997</v>
      </c>
      <c r="B3905" t="s">
        <v>9982</v>
      </c>
      <c r="C3905" t="s">
        <v>1232</v>
      </c>
      <c r="D3905" t="s">
        <v>1241</v>
      </c>
      <c r="E3905" t="s">
        <v>1241</v>
      </c>
    </row>
    <row r="3906" spans="1:5" x14ac:dyDescent="0.3">
      <c r="A3906" s="6" t="s">
        <v>5258</v>
      </c>
      <c r="B3906" t="s">
        <v>9855</v>
      </c>
      <c r="C3906" t="s">
        <v>850</v>
      </c>
    </row>
    <row r="3907" spans="1:5" x14ac:dyDescent="0.3">
      <c r="A3907" s="6" t="s">
        <v>5775</v>
      </c>
      <c r="B3907" t="e">
        <f>++pa</f>
        <v>#NAME?</v>
      </c>
      <c r="C3907" t="e">
        <f>+vAF+q</f>
        <v>#NAME?</v>
      </c>
    </row>
    <row r="3908" spans="1:5" x14ac:dyDescent="0.3">
      <c r="A3908" s="6" t="s">
        <v>5998</v>
      </c>
      <c r="B3908" t="s">
        <v>9981</v>
      </c>
      <c r="C3908" t="s">
        <v>1143</v>
      </c>
      <c r="D3908">
        <v>7</v>
      </c>
      <c r="E3908">
        <v>7</v>
      </c>
    </row>
    <row r="3910" spans="1:5" x14ac:dyDescent="0.3">
      <c r="A3910" s="6" t="s">
        <v>1472</v>
      </c>
    </row>
    <row r="3911" spans="1:5" x14ac:dyDescent="0.3">
      <c r="A3911" s="6" t="s">
        <v>5999</v>
      </c>
    </row>
    <row r="3912" spans="1:5" x14ac:dyDescent="0.3">
      <c r="A3912" s="6" t="s">
        <v>6000</v>
      </c>
    </row>
    <row r="3914" spans="1:5" x14ac:dyDescent="0.3">
      <c r="A3914" s="6" t="s">
        <v>6001</v>
      </c>
      <c r="B3914" t="s">
        <v>10007</v>
      </c>
      <c r="C3914" t="s">
        <v>1242</v>
      </c>
      <c r="D3914" t="s">
        <v>1243</v>
      </c>
      <c r="E3914" t="s">
        <v>1243</v>
      </c>
    </row>
    <row r="3915" spans="1:5" x14ac:dyDescent="0.3">
      <c r="A3915" s="6" t="s">
        <v>5258</v>
      </c>
      <c r="B3915" t="s">
        <v>9855</v>
      </c>
      <c r="C3915" t="s">
        <v>850</v>
      </c>
    </row>
    <row r="3916" spans="1:5" x14ac:dyDescent="0.3">
      <c r="A3916" s="6" t="s">
        <v>6002</v>
      </c>
      <c r="B3916" t="s">
        <v>10008</v>
      </c>
      <c r="C3916" t="e">
        <f>+ ++AF</f>
        <v>#NAME?</v>
      </c>
    </row>
    <row r="3917" spans="1:5" x14ac:dyDescent="0.3">
      <c r="A3917" s="6" t="s">
        <v>6003</v>
      </c>
      <c r="B3917" t="s">
        <v>10009</v>
      </c>
      <c r="C3917" t="s">
        <v>1244</v>
      </c>
      <c r="D3917">
        <v>2</v>
      </c>
      <c r="E3917">
        <v>2</v>
      </c>
    </row>
    <row r="3919" spans="1:5" x14ac:dyDescent="0.3">
      <c r="A3919" s="6" t="s">
        <v>1472</v>
      </c>
    </row>
    <row r="3920" spans="1:5" x14ac:dyDescent="0.3">
      <c r="A3920" s="6" t="s">
        <v>6004</v>
      </c>
    </row>
    <row r="3921" spans="1:5" x14ac:dyDescent="0.3">
      <c r="A3921" s="6" t="s">
        <v>6005</v>
      </c>
    </row>
    <row r="3923" spans="1:5" x14ac:dyDescent="0.3">
      <c r="A3923" s="6" t="s">
        <v>6006</v>
      </c>
      <c r="B3923" t="s">
        <v>9933</v>
      </c>
      <c r="C3923" t="s">
        <v>1246</v>
      </c>
      <c r="D3923" t="s">
        <v>1247</v>
      </c>
      <c r="E3923" t="s">
        <v>1247</v>
      </c>
    </row>
    <row r="3924" spans="1:5" x14ac:dyDescent="0.3">
      <c r="A3924" s="6" t="s">
        <v>5258</v>
      </c>
      <c r="B3924" t="s">
        <v>9855</v>
      </c>
      <c r="C3924" t="s">
        <v>850</v>
      </c>
    </row>
    <row r="3925" spans="1:5" x14ac:dyDescent="0.3">
      <c r="A3925" s="6" t="s">
        <v>6007</v>
      </c>
      <c r="B3925" t="s">
        <v>1202</v>
      </c>
      <c r="C3925" t="e">
        <f>+  vAF+q</f>
        <v>#NAME?</v>
      </c>
    </row>
    <row r="3926" spans="1:5" x14ac:dyDescent="0.3">
      <c r="A3926" s="6" t="s">
        <v>6008</v>
      </c>
      <c r="B3926" t="e">
        <f>--VRVG</f>
        <v>#NAME?</v>
      </c>
      <c r="C3926" t="s">
        <v>1248</v>
      </c>
      <c r="D3926">
        <v>8</v>
      </c>
      <c r="E3926">
        <v>8</v>
      </c>
    </row>
    <row r="3928" spans="1:5" x14ac:dyDescent="0.3">
      <c r="A3928" s="6" t="s">
        <v>1472</v>
      </c>
    </row>
    <row r="3929" spans="1:5" x14ac:dyDescent="0.3">
      <c r="A3929" s="6" t="s">
        <v>6009</v>
      </c>
    </row>
    <row r="3930" spans="1:5" x14ac:dyDescent="0.3">
      <c r="A3930" s="6" t="s">
        <v>6010</v>
      </c>
    </row>
    <row r="3932" spans="1:5" x14ac:dyDescent="0.3">
      <c r="A3932" s="6" t="s">
        <v>6011</v>
      </c>
      <c r="B3932" t="s">
        <v>9933</v>
      </c>
      <c r="C3932" t="s">
        <v>1249</v>
      </c>
      <c r="D3932" t="s">
        <v>1250</v>
      </c>
      <c r="E3932" t="s">
        <v>1250</v>
      </c>
    </row>
    <row r="3933" spans="1:5" x14ac:dyDescent="0.3">
      <c r="A3933" s="6" t="s">
        <v>5258</v>
      </c>
      <c r="B3933" t="s">
        <v>9855</v>
      </c>
      <c r="C3933" t="s">
        <v>850</v>
      </c>
    </row>
    <row r="3934" spans="1:5" x14ac:dyDescent="0.3">
      <c r="A3934" s="6" t="s">
        <v>5886</v>
      </c>
      <c r="B3934" t="s">
        <v>1791</v>
      </c>
      <c r="C3934" t="s">
        <v>1185</v>
      </c>
    </row>
    <row r="3935" spans="1:5" x14ac:dyDescent="0.3">
      <c r="A3935" s="6" t="s">
        <v>6012</v>
      </c>
      <c r="B3935" t="e">
        <f>--MEIP</f>
        <v>#NAME?</v>
      </c>
      <c r="C3935" t="s">
        <v>1236</v>
      </c>
      <c r="D3935">
        <v>4</v>
      </c>
      <c r="E3935">
        <v>4</v>
      </c>
    </row>
    <row r="3937" spans="1:5" x14ac:dyDescent="0.3">
      <c r="A3937" s="6" t="s">
        <v>1472</v>
      </c>
    </row>
    <row r="3938" spans="1:5" x14ac:dyDescent="0.3">
      <c r="A3938" s="6" t="s">
        <v>6013</v>
      </c>
    </row>
    <row r="3939" spans="1:5" x14ac:dyDescent="0.3">
      <c r="A3939" s="6" t="s">
        <v>6014</v>
      </c>
    </row>
    <row r="3941" spans="1:5" x14ac:dyDescent="0.3">
      <c r="A3941" s="6" t="s">
        <v>6015</v>
      </c>
      <c r="B3941" t="s">
        <v>9933</v>
      </c>
      <c r="C3941" t="s">
        <v>1249</v>
      </c>
      <c r="D3941" t="s">
        <v>1250</v>
      </c>
      <c r="E3941" t="s">
        <v>1250</v>
      </c>
    </row>
    <row r="3942" spans="1:5" x14ac:dyDescent="0.3">
      <c r="A3942" s="6" t="s">
        <v>5258</v>
      </c>
      <c r="B3942" t="s">
        <v>9855</v>
      </c>
      <c r="C3942" t="s">
        <v>850</v>
      </c>
    </row>
    <row r="3943" spans="1:5" x14ac:dyDescent="0.3">
      <c r="A3943" s="6" t="s">
        <v>5886</v>
      </c>
      <c r="B3943" t="s">
        <v>1791</v>
      </c>
      <c r="C3943" t="s">
        <v>1185</v>
      </c>
    </row>
    <row r="3944" spans="1:5" x14ac:dyDescent="0.3">
      <c r="A3944" s="6" t="s">
        <v>6016</v>
      </c>
      <c r="B3944" t="e">
        <f>--MEIP</f>
        <v>#NAME?</v>
      </c>
      <c r="C3944" t="s">
        <v>1236</v>
      </c>
      <c r="D3944">
        <v>4</v>
      </c>
      <c r="E3944">
        <v>4</v>
      </c>
    </row>
    <row r="3946" spans="1:5" x14ac:dyDescent="0.3">
      <c r="A3946" s="6" t="s">
        <v>1472</v>
      </c>
    </row>
    <row r="3947" spans="1:5" x14ac:dyDescent="0.3">
      <c r="A3947" s="6" t="s">
        <v>6013</v>
      </c>
    </row>
    <row r="3948" spans="1:5" x14ac:dyDescent="0.3">
      <c r="A3948" s="6" t="s">
        <v>6017</v>
      </c>
    </row>
    <row r="3950" spans="1:5" x14ac:dyDescent="0.3">
      <c r="A3950" s="6" t="s">
        <v>6018</v>
      </c>
      <c r="B3950" t="s">
        <v>9982</v>
      </c>
      <c r="C3950" t="s">
        <v>1251</v>
      </c>
      <c r="D3950" t="s">
        <v>1252</v>
      </c>
      <c r="E3950" t="s">
        <v>1252</v>
      </c>
    </row>
    <row r="3951" spans="1:5" x14ac:dyDescent="0.3">
      <c r="A3951" s="6" t="s">
        <v>5258</v>
      </c>
      <c r="B3951" t="s">
        <v>9855</v>
      </c>
      <c r="C3951" t="s">
        <v>850</v>
      </c>
    </row>
    <row r="3952" spans="1:5" x14ac:dyDescent="0.3">
      <c r="A3952" s="6" t="s">
        <v>5775</v>
      </c>
      <c r="B3952" t="e">
        <f>++pa</f>
        <v>#NAME?</v>
      </c>
      <c r="C3952" t="e">
        <f>+vAF+q</f>
        <v>#NAME?</v>
      </c>
    </row>
    <row r="3953" spans="1:5" x14ac:dyDescent="0.3">
      <c r="A3953" s="6" t="s">
        <v>6019</v>
      </c>
      <c r="B3953" t="s">
        <v>9981</v>
      </c>
      <c r="C3953" t="s">
        <v>1143</v>
      </c>
      <c r="D3953">
        <v>7</v>
      </c>
      <c r="E3953">
        <v>7</v>
      </c>
    </row>
    <row r="3955" spans="1:5" x14ac:dyDescent="0.3">
      <c r="A3955" s="6" t="s">
        <v>1472</v>
      </c>
    </row>
    <row r="3956" spans="1:5" x14ac:dyDescent="0.3">
      <c r="A3956" s="6" t="s">
        <v>5999</v>
      </c>
    </row>
    <row r="3957" spans="1:5" x14ac:dyDescent="0.3">
      <c r="A3957" s="6" t="s">
        <v>6020</v>
      </c>
    </row>
    <row r="3959" spans="1:5" x14ac:dyDescent="0.3">
      <c r="A3959" s="6" t="s">
        <v>6021</v>
      </c>
      <c r="B3959" t="s">
        <v>9932</v>
      </c>
      <c r="C3959" t="s">
        <v>1246</v>
      </c>
      <c r="D3959" t="s">
        <v>1253</v>
      </c>
      <c r="E3959" t="s">
        <v>1253</v>
      </c>
    </row>
    <row r="3960" spans="1:5" x14ac:dyDescent="0.3">
      <c r="A3960" s="6" t="s">
        <v>5258</v>
      </c>
      <c r="B3960" t="s">
        <v>9855</v>
      </c>
      <c r="C3960" t="s">
        <v>850</v>
      </c>
    </row>
    <row r="3961" spans="1:5" x14ac:dyDescent="0.3">
      <c r="A3961" s="6" t="s">
        <v>5886</v>
      </c>
      <c r="B3961" t="s">
        <v>1791</v>
      </c>
      <c r="C3961" t="s">
        <v>1152</v>
      </c>
    </row>
    <row r="3962" spans="1:5" x14ac:dyDescent="0.3">
      <c r="A3962" s="6" t="s">
        <v>6022</v>
      </c>
      <c r="B3962" t="e">
        <f>--MEIP</f>
        <v>#NAME?</v>
      </c>
      <c r="C3962" t="s">
        <v>1230</v>
      </c>
      <c r="D3962">
        <v>8</v>
      </c>
      <c r="E3962">
        <v>8</v>
      </c>
    </row>
    <row r="3964" spans="1:5" x14ac:dyDescent="0.3">
      <c r="A3964" s="6" t="s">
        <v>1472</v>
      </c>
    </row>
    <row r="3965" spans="1:5" x14ac:dyDescent="0.3">
      <c r="A3965" s="6" t="s">
        <v>6023</v>
      </c>
    </row>
    <row r="3966" spans="1:5" x14ac:dyDescent="0.3">
      <c r="A3966" s="6" t="s">
        <v>6024</v>
      </c>
    </row>
    <row r="3968" spans="1:5" x14ac:dyDescent="0.3">
      <c r="A3968" s="6" t="s">
        <v>6025</v>
      </c>
      <c r="B3968" t="s">
        <v>9866</v>
      </c>
      <c r="C3968" t="s">
        <v>1246</v>
      </c>
      <c r="D3968" t="s">
        <v>1254</v>
      </c>
      <c r="E3968" t="s">
        <v>1254</v>
      </c>
    </row>
    <row r="3969" spans="1:5" x14ac:dyDescent="0.3">
      <c r="A3969" s="6" t="s">
        <v>5258</v>
      </c>
      <c r="B3969" t="s">
        <v>9855</v>
      </c>
      <c r="C3969" t="s">
        <v>850</v>
      </c>
    </row>
    <row r="3970" spans="1:5" x14ac:dyDescent="0.3">
      <c r="A3970" s="6" t="s">
        <v>5886</v>
      </c>
      <c r="B3970" t="s">
        <v>1791</v>
      </c>
      <c r="C3970" t="s">
        <v>1152</v>
      </c>
    </row>
    <row r="3971" spans="1:5" x14ac:dyDescent="0.3">
      <c r="A3971" s="6" t="s">
        <v>6026</v>
      </c>
      <c r="B3971" t="e">
        <f>--MEIP</f>
        <v>#NAME?</v>
      </c>
      <c r="C3971" t="s">
        <v>1255</v>
      </c>
      <c r="D3971">
        <v>8</v>
      </c>
      <c r="E3971">
        <v>8</v>
      </c>
    </row>
    <row r="3973" spans="1:5" x14ac:dyDescent="0.3">
      <c r="A3973" s="6" t="s">
        <v>1472</v>
      </c>
    </row>
    <row r="3974" spans="1:5" x14ac:dyDescent="0.3">
      <c r="A3974" s="6" t="s">
        <v>5934</v>
      </c>
    </row>
    <row r="3975" spans="1:5" x14ac:dyDescent="0.3">
      <c r="A3975" s="6" t="s">
        <v>6027</v>
      </c>
    </row>
    <row r="3977" spans="1:5" x14ac:dyDescent="0.3">
      <c r="A3977" s="6" t="s">
        <v>6028</v>
      </c>
      <c r="B3977" t="s">
        <v>9874</v>
      </c>
      <c r="C3977" t="s">
        <v>1242</v>
      </c>
      <c r="D3977" t="s">
        <v>1254</v>
      </c>
      <c r="E3977" t="s">
        <v>1254</v>
      </c>
    </row>
    <row r="3978" spans="1:5" x14ac:dyDescent="0.3">
      <c r="A3978" s="6" t="s">
        <v>5258</v>
      </c>
      <c r="B3978" t="s">
        <v>9855</v>
      </c>
      <c r="C3978" t="s">
        <v>850</v>
      </c>
    </row>
    <row r="3979" spans="1:5" x14ac:dyDescent="0.3">
      <c r="A3979" s="6" t="s">
        <v>5886</v>
      </c>
      <c r="B3979" t="s">
        <v>1791</v>
      </c>
      <c r="C3979" t="s">
        <v>1152</v>
      </c>
    </row>
    <row r="3980" spans="1:5" x14ac:dyDescent="0.3">
      <c r="A3980" s="6" t="s">
        <v>6029</v>
      </c>
      <c r="B3980" t="e">
        <f>--MEIP</f>
        <v>#NAME?</v>
      </c>
      <c r="C3980" t="s">
        <v>1256</v>
      </c>
      <c r="D3980">
        <v>2</v>
      </c>
      <c r="E3980">
        <v>2</v>
      </c>
    </row>
    <row r="3982" spans="1:5" x14ac:dyDescent="0.3">
      <c r="A3982" s="6" t="s">
        <v>1472</v>
      </c>
    </row>
    <row r="3983" spans="1:5" x14ac:dyDescent="0.3">
      <c r="A3983" s="6" t="s">
        <v>5934</v>
      </c>
    </row>
    <row r="3984" spans="1:5" x14ac:dyDescent="0.3">
      <c r="A3984" s="6" t="s">
        <v>6030</v>
      </c>
    </row>
    <row r="3986" spans="1:5" x14ac:dyDescent="0.3">
      <c r="A3986" s="6" t="s">
        <v>6031</v>
      </c>
      <c r="B3986" t="s">
        <v>9874</v>
      </c>
      <c r="C3986" t="s">
        <v>1257</v>
      </c>
      <c r="D3986" t="s">
        <v>1258</v>
      </c>
      <c r="E3986" t="s">
        <v>1258</v>
      </c>
    </row>
    <row r="3987" spans="1:5" x14ac:dyDescent="0.3">
      <c r="A3987" s="6" t="s">
        <v>5258</v>
      </c>
      <c r="B3987" t="s">
        <v>9855</v>
      </c>
      <c r="C3987" t="s">
        <v>850</v>
      </c>
    </row>
    <row r="3988" spans="1:5" x14ac:dyDescent="0.3">
      <c r="A3988" s="6" t="s">
        <v>6032</v>
      </c>
      <c r="B3988" t="s">
        <v>2548</v>
      </c>
      <c r="C3988" t="s">
        <v>972</v>
      </c>
    </row>
    <row r="3989" spans="1:5" x14ac:dyDescent="0.3">
      <c r="A3989" s="6" t="s">
        <v>6033</v>
      </c>
      <c r="B3989" t="e">
        <f>--MEIT</f>
        <v>#NAME?</v>
      </c>
      <c r="C3989" t="s">
        <v>1259</v>
      </c>
      <c r="D3989">
        <v>3</v>
      </c>
      <c r="E3989">
        <v>3</v>
      </c>
    </row>
    <row r="3991" spans="1:5" x14ac:dyDescent="0.3">
      <c r="A3991" s="6" t="s">
        <v>1472</v>
      </c>
    </row>
    <row r="3992" spans="1:5" x14ac:dyDescent="0.3">
      <c r="A3992" s="6" t="s">
        <v>6034</v>
      </c>
    </row>
    <row r="3993" spans="1:5" x14ac:dyDescent="0.3">
      <c r="A3993" s="6" t="s">
        <v>6035</v>
      </c>
    </row>
    <row r="3995" spans="1:5" x14ac:dyDescent="0.3">
      <c r="A3995" s="6" t="s">
        <v>6036</v>
      </c>
      <c r="B3995" t="s">
        <v>9955</v>
      </c>
      <c r="C3995" t="s">
        <v>1249</v>
      </c>
      <c r="D3995" t="s">
        <v>1258</v>
      </c>
      <c r="E3995" t="s">
        <v>1258</v>
      </c>
    </row>
    <row r="3996" spans="1:5" x14ac:dyDescent="0.3">
      <c r="A3996" s="6" t="s">
        <v>5258</v>
      </c>
      <c r="B3996" t="s">
        <v>9855</v>
      </c>
      <c r="C3996" t="s">
        <v>850</v>
      </c>
    </row>
    <row r="3997" spans="1:5" x14ac:dyDescent="0.3">
      <c r="A3997" s="6" t="s">
        <v>6032</v>
      </c>
      <c r="B3997" t="s">
        <v>2548</v>
      </c>
      <c r="C3997" t="s">
        <v>972</v>
      </c>
    </row>
    <row r="3998" spans="1:5" x14ac:dyDescent="0.3">
      <c r="A3998" s="6" t="s">
        <v>6037</v>
      </c>
      <c r="B3998" t="e">
        <f>--MEIT</f>
        <v>#NAME?</v>
      </c>
      <c r="C3998" t="s">
        <v>1259</v>
      </c>
      <c r="D3998">
        <v>4</v>
      </c>
      <c r="E3998">
        <v>4</v>
      </c>
    </row>
    <row r="4000" spans="1:5" x14ac:dyDescent="0.3">
      <c r="A4000" s="6" t="s">
        <v>1472</v>
      </c>
    </row>
    <row r="4001" spans="1:5" x14ac:dyDescent="0.3">
      <c r="A4001" s="6" t="s">
        <v>6034</v>
      </c>
    </row>
    <row r="4002" spans="1:5" x14ac:dyDescent="0.3">
      <c r="A4002" s="6" t="s">
        <v>6038</v>
      </c>
    </row>
    <row r="4004" spans="1:5" x14ac:dyDescent="0.3">
      <c r="A4004" s="6" t="s">
        <v>6039</v>
      </c>
      <c r="B4004" t="s">
        <v>9932</v>
      </c>
      <c r="C4004" t="s">
        <v>1260</v>
      </c>
      <c r="D4004" t="s">
        <v>1261</v>
      </c>
      <c r="E4004" t="s">
        <v>1261</v>
      </c>
    </row>
    <row r="4005" spans="1:5" x14ac:dyDescent="0.3">
      <c r="A4005" s="6" t="s">
        <v>5258</v>
      </c>
      <c r="B4005" t="s">
        <v>10010</v>
      </c>
      <c r="C4005" t="s">
        <v>1262</v>
      </c>
    </row>
    <row r="4006" spans="1:5" x14ac:dyDescent="0.3">
      <c r="A4006" s="6" t="s">
        <v>6040</v>
      </c>
      <c r="B4006" t="s">
        <v>1245</v>
      </c>
      <c r="C4006" t="e">
        <f>+ ++G vA</f>
        <v>#NAME?</v>
      </c>
    </row>
    <row r="4007" spans="1:5" x14ac:dyDescent="0.3">
      <c r="A4007" s="6" t="s">
        <v>6041</v>
      </c>
      <c r="B4007" t="s">
        <v>10011</v>
      </c>
      <c r="C4007" t="s">
        <v>1263</v>
      </c>
      <c r="D4007">
        <v>2</v>
      </c>
      <c r="E4007">
        <v>2</v>
      </c>
    </row>
    <row r="4009" spans="1:5" x14ac:dyDescent="0.3">
      <c r="A4009" s="6" t="s">
        <v>5951</v>
      </c>
    </row>
    <row r="4010" spans="1:5" x14ac:dyDescent="0.3">
      <c r="A4010" s="6" t="s">
        <v>6042</v>
      </c>
    </row>
    <row r="4011" spans="1:5" x14ac:dyDescent="0.3">
      <c r="A4011" s="6" t="s">
        <v>6043</v>
      </c>
    </row>
    <row r="4013" spans="1:5" x14ac:dyDescent="0.3">
      <c r="A4013" s="6" t="s">
        <v>6044</v>
      </c>
      <c r="B4013" t="s">
        <v>5746</v>
      </c>
      <c r="C4013" t="s">
        <v>1264</v>
      </c>
      <c r="D4013" s="1">
        <v>8.4999999999999997E-12</v>
      </c>
      <c r="E4013" t="s">
        <v>63</v>
      </c>
    </row>
    <row r="4014" spans="1:5" x14ac:dyDescent="0.3">
      <c r="A4014" s="6" t="s">
        <v>5258</v>
      </c>
      <c r="B4014" t="s">
        <v>9956</v>
      </c>
      <c r="C4014" t="s">
        <v>1088</v>
      </c>
    </row>
    <row r="4015" spans="1:5" x14ac:dyDescent="0.3">
      <c r="A4015" s="6" t="s">
        <v>6045</v>
      </c>
      <c r="B4015" t="s">
        <v>9975</v>
      </c>
      <c r="C4015" t="s">
        <v>1089</v>
      </c>
    </row>
    <row r="4016" spans="1:5" x14ac:dyDescent="0.3">
      <c r="A4016" s="6" t="s">
        <v>6046</v>
      </c>
      <c r="B4016" t="s">
        <v>10012</v>
      </c>
      <c r="C4016" t="s">
        <v>1265</v>
      </c>
      <c r="D4016">
        <v>2</v>
      </c>
      <c r="E4016">
        <v>2</v>
      </c>
    </row>
    <row r="4018" spans="1:5" x14ac:dyDescent="0.3">
      <c r="A4018" s="6" t="s">
        <v>5720</v>
      </c>
    </row>
    <row r="4019" spans="1:5" x14ac:dyDescent="0.3">
      <c r="A4019" s="6" t="s">
        <v>5721</v>
      </c>
    </row>
    <row r="4020" spans="1:5" x14ac:dyDescent="0.3">
      <c r="A4020" s="6" t="s">
        <v>6047</v>
      </c>
    </row>
    <row r="4022" spans="1:5" x14ac:dyDescent="0.3">
      <c r="A4022" s="6" t="s">
        <v>6048</v>
      </c>
      <c r="B4022" t="s">
        <v>5746</v>
      </c>
      <c r="C4022" t="s">
        <v>1264</v>
      </c>
      <c r="D4022" s="1">
        <v>8.6999999999999997E-12</v>
      </c>
      <c r="E4022" t="s">
        <v>64</v>
      </c>
    </row>
    <row r="4023" spans="1:5" x14ac:dyDescent="0.3">
      <c r="A4023" s="6" t="s">
        <v>5258</v>
      </c>
      <c r="B4023" t="s">
        <v>9855</v>
      </c>
      <c r="C4023" t="s">
        <v>850</v>
      </c>
    </row>
    <row r="4024" spans="1:5" x14ac:dyDescent="0.3">
      <c r="A4024" s="6" t="s">
        <v>5775</v>
      </c>
      <c r="B4024" t="s">
        <v>9964</v>
      </c>
      <c r="C4024" t="e">
        <f>+vAF+q</f>
        <v>#NAME?</v>
      </c>
    </row>
    <row r="4025" spans="1:5" x14ac:dyDescent="0.3">
      <c r="A4025" s="6" t="s">
        <v>6049</v>
      </c>
      <c r="B4025" t="s">
        <v>10013</v>
      </c>
      <c r="C4025" t="s">
        <v>1143</v>
      </c>
      <c r="D4025">
        <v>9</v>
      </c>
      <c r="E4025">
        <v>9</v>
      </c>
    </row>
    <row r="4027" spans="1:5" x14ac:dyDescent="0.3">
      <c r="A4027" s="6" t="s">
        <v>1472</v>
      </c>
    </row>
    <row r="4028" spans="1:5" x14ac:dyDescent="0.3">
      <c r="A4028" s="6" t="s">
        <v>5864</v>
      </c>
    </row>
    <row r="4029" spans="1:5" x14ac:dyDescent="0.3">
      <c r="A4029" s="6" t="s">
        <v>6050</v>
      </c>
    </row>
    <row r="4031" spans="1:5" x14ac:dyDescent="0.3">
      <c r="A4031" s="6" t="s">
        <v>6051</v>
      </c>
      <c r="B4031" t="s">
        <v>9866</v>
      </c>
      <c r="C4031" t="s">
        <v>1251</v>
      </c>
      <c r="D4031" t="s">
        <v>1266</v>
      </c>
      <c r="E4031" t="s">
        <v>1266</v>
      </c>
    </row>
    <row r="4032" spans="1:5" x14ac:dyDescent="0.3">
      <c r="A4032" s="6" t="s">
        <v>5258</v>
      </c>
      <c r="B4032" t="s">
        <v>9855</v>
      </c>
      <c r="C4032" t="s">
        <v>850</v>
      </c>
    </row>
    <row r="4033" spans="1:5" x14ac:dyDescent="0.3">
      <c r="A4033" s="6" t="s">
        <v>5886</v>
      </c>
      <c r="B4033" t="s">
        <v>1791</v>
      </c>
      <c r="C4033" t="s">
        <v>1185</v>
      </c>
    </row>
    <row r="4034" spans="1:5" x14ac:dyDescent="0.3">
      <c r="A4034" s="6" t="s">
        <v>6052</v>
      </c>
      <c r="B4034" t="e">
        <f>--MEIP</f>
        <v>#NAME?</v>
      </c>
      <c r="C4034" t="s">
        <v>1267</v>
      </c>
      <c r="D4034">
        <v>7</v>
      </c>
      <c r="E4034">
        <v>7</v>
      </c>
    </row>
    <row r="4036" spans="1:5" x14ac:dyDescent="0.3">
      <c r="A4036" s="6" t="s">
        <v>1472</v>
      </c>
    </row>
    <row r="4037" spans="1:5" x14ac:dyDescent="0.3">
      <c r="A4037" s="6" t="s">
        <v>6053</v>
      </c>
    </row>
    <row r="4038" spans="1:5" x14ac:dyDescent="0.3">
      <c r="A4038" s="6" t="s">
        <v>6054</v>
      </c>
    </row>
    <row r="4040" spans="1:5" x14ac:dyDescent="0.3">
      <c r="A4040" s="6" t="s">
        <v>6055</v>
      </c>
      <c r="B4040" t="s">
        <v>10014</v>
      </c>
      <c r="C4040" t="s">
        <v>1268</v>
      </c>
      <c r="D4040" t="s">
        <v>1269</v>
      </c>
      <c r="E4040" t="s">
        <v>1269</v>
      </c>
    </row>
    <row r="4041" spans="1:5" x14ac:dyDescent="0.3">
      <c r="A4041" s="6" t="s">
        <v>5258</v>
      </c>
      <c r="B4041" t="s">
        <v>9855</v>
      </c>
      <c r="C4041" t="s">
        <v>850</v>
      </c>
    </row>
    <row r="4042" spans="1:5" x14ac:dyDescent="0.3">
      <c r="A4042" s="6" t="s">
        <v>6056</v>
      </c>
      <c r="B4042" t="s">
        <v>2787</v>
      </c>
      <c r="C4042" t="e">
        <f>+ AF+q</f>
        <v>#NAME?</v>
      </c>
    </row>
    <row r="4043" spans="1:5" x14ac:dyDescent="0.3">
      <c r="A4043" s="6" t="s">
        <v>6057</v>
      </c>
      <c r="B4043" t="s">
        <v>10015</v>
      </c>
      <c r="C4043" t="s">
        <v>1270</v>
      </c>
      <c r="D4043">
        <v>4</v>
      </c>
      <c r="E4043">
        <v>4</v>
      </c>
    </row>
    <row r="4045" spans="1:5" x14ac:dyDescent="0.3">
      <c r="A4045" s="6" t="s">
        <v>1472</v>
      </c>
    </row>
    <row r="4046" spans="1:5" x14ac:dyDescent="0.3">
      <c r="A4046" s="6" t="s">
        <v>6058</v>
      </c>
    </row>
    <row r="4047" spans="1:5" x14ac:dyDescent="0.3">
      <c r="A4047" s="6" t="s">
        <v>6059</v>
      </c>
    </row>
    <row r="4049" spans="1:5" x14ac:dyDescent="0.3">
      <c r="A4049" s="6" t="s">
        <v>6060</v>
      </c>
      <c r="B4049" t="s">
        <v>9901</v>
      </c>
      <c r="C4049" t="s">
        <v>1271</v>
      </c>
      <c r="D4049" t="s">
        <v>1272</v>
      </c>
      <c r="E4049" t="s">
        <v>1272</v>
      </c>
    </row>
    <row r="4050" spans="1:5" x14ac:dyDescent="0.3">
      <c r="A4050" s="6" t="s">
        <v>5258</v>
      </c>
      <c r="B4050" t="s">
        <v>10016</v>
      </c>
      <c r="C4050" t="s">
        <v>1273</v>
      </c>
    </row>
    <row r="4051" spans="1:5" x14ac:dyDescent="0.3">
      <c r="A4051" s="6" t="s">
        <v>6061</v>
      </c>
      <c r="B4051" t="s">
        <v>1274</v>
      </c>
      <c r="C4051" t="s">
        <v>1275</v>
      </c>
    </row>
    <row r="4052" spans="1:5" x14ac:dyDescent="0.3">
      <c r="A4052" s="6" t="s">
        <v>6062</v>
      </c>
      <c r="B4052" t="s">
        <v>10017</v>
      </c>
      <c r="C4052" t="s">
        <v>1276</v>
      </c>
      <c r="D4052">
        <v>9</v>
      </c>
      <c r="E4052">
        <v>9</v>
      </c>
    </row>
    <row r="4054" spans="1:5" x14ac:dyDescent="0.3">
      <c r="A4054" s="6" t="s">
        <v>6063</v>
      </c>
    </row>
    <row r="4055" spans="1:5" x14ac:dyDescent="0.3">
      <c r="A4055" s="6" t="s">
        <v>6064</v>
      </c>
    </row>
    <row r="4056" spans="1:5" x14ac:dyDescent="0.3">
      <c r="A4056" s="6" t="s">
        <v>6065</v>
      </c>
    </row>
    <row r="4058" spans="1:5" x14ac:dyDescent="0.3">
      <c r="A4058" s="6" t="s">
        <v>6066</v>
      </c>
      <c r="B4058" t="s">
        <v>9924</v>
      </c>
      <c r="C4058" t="s">
        <v>1277</v>
      </c>
      <c r="D4058" t="s">
        <v>1278</v>
      </c>
      <c r="E4058" t="s">
        <v>1278</v>
      </c>
    </row>
    <row r="4059" spans="1:5" x14ac:dyDescent="0.3">
      <c r="A4059" s="6" t="s">
        <v>5258</v>
      </c>
      <c r="B4059" t="s">
        <v>9855</v>
      </c>
      <c r="C4059" t="s">
        <v>850</v>
      </c>
    </row>
    <row r="4060" spans="1:5" x14ac:dyDescent="0.3">
      <c r="A4060" s="6" t="s">
        <v>6067</v>
      </c>
      <c r="B4060" t="s">
        <v>1202</v>
      </c>
      <c r="C4060" t="e">
        <f>+  vAF+q</f>
        <v>#NAME?</v>
      </c>
    </row>
    <row r="4061" spans="1:5" x14ac:dyDescent="0.3">
      <c r="A4061" s="6" t="s">
        <v>6068</v>
      </c>
      <c r="B4061" t="s">
        <v>10018</v>
      </c>
      <c r="C4061" t="s">
        <v>1279</v>
      </c>
      <c r="D4061">
        <v>6</v>
      </c>
      <c r="E4061">
        <v>6</v>
      </c>
    </row>
    <row r="4063" spans="1:5" x14ac:dyDescent="0.3">
      <c r="A4063" s="6" t="s">
        <v>1472</v>
      </c>
    </row>
    <row r="4064" spans="1:5" x14ac:dyDescent="0.3">
      <c r="A4064" s="6" t="s">
        <v>6069</v>
      </c>
    </row>
    <row r="4065" spans="1:5" x14ac:dyDescent="0.3">
      <c r="A4065" s="6" t="s">
        <v>6070</v>
      </c>
    </row>
    <row r="4067" spans="1:5" x14ac:dyDescent="0.3">
      <c r="A4067" s="6" t="s">
        <v>6071</v>
      </c>
      <c r="B4067" t="s">
        <v>5746</v>
      </c>
      <c r="C4067" t="s">
        <v>1280</v>
      </c>
      <c r="D4067" s="1">
        <v>9.3999999999999995E-12</v>
      </c>
      <c r="E4067" t="s">
        <v>65</v>
      </c>
    </row>
    <row r="4068" spans="1:5" x14ac:dyDescent="0.3">
      <c r="A4068" s="6" t="s">
        <v>5258</v>
      </c>
      <c r="B4068" t="s">
        <v>9855</v>
      </c>
      <c r="C4068" t="s">
        <v>850</v>
      </c>
    </row>
    <row r="4069" spans="1:5" x14ac:dyDescent="0.3">
      <c r="A4069" s="6" t="s">
        <v>6072</v>
      </c>
      <c r="B4069" t="s">
        <v>1281</v>
      </c>
      <c r="C4069" t="e">
        <f>+ ++AF+q</f>
        <v>#NAME?</v>
      </c>
    </row>
    <row r="4070" spans="1:5" x14ac:dyDescent="0.3">
      <c r="A4070" s="6" t="s">
        <v>6073</v>
      </c>
      <c r="B4070" t="e">
        <f>--LELE</f>
        <v>#NAME?</v>
      </c>
      <c r="C4070" t="s">
        <v>1282</v>
      </c>
      <c r="D4070">
        <v>6</v>
      </c>
      <c r="E4070">
        <v>6</v>
      </c>
    </row>
    <row r="4072" spans="1:5" x14ac:dyDescent="0.3">
      <c r="A4072" s="6" t="s">
        <v>1472</v>
      </c>
    </row>
    <row r="4073" spans="1:5" x14ac:dyDescent="0.3">
      <c r="A4073" s="6" t="s">
        <v>6074</v>
      </c>
    </row>
    <row r="4074" spans="1:5" x14ac:dyDescent="0.3">
      <c r="A4074" s="6" t="s">
        <v>6075</v>
      </c>
    </row>
    <row r="4076" spans="1:5" x14ac:dyDescent="0.3">
      <c r="A4076" s="6" t="s">
        <v>6076</v>
      </c>
      <c r="B4076" t="s">
        <v>5746</v>
      </c>
      <c r="C4076" t="s">
        <v>1280</v>
      </c>
      <c r="D4076" s="1">
        <v>9.3999999999999995E-12</v>
      </c>
      <c r="E4076" t="s">
        <v>65</v>
      </c>
    </row>
    <row r="4077" spans="1:5" x14ac:dyDescent="0.3">
      <c r="A4077" s="6" t="s">
        <v>5258</v>
      </c>
      <c r="B4077" t="s">
        <v>9855</v>
      </c>
      <c r="C4077" t="s">
        <v>850</v>
      </c>
    </row>
    <row r="4078" spans="1:5" x14ac:dyDescent="0.3">
      <c r="A4078" s="6" t="s">
        <v>6072</v>
      </c>
      <c r="B4078" t="s">
        <v>1281</v>
      </c>
      <c r="C4078" t="e">
        <f>+ ++AF+q</f>
        <v>#NAME?</v>
      </c>
    </row>
    <row r="4079" spans="1:5" x14ac:dyDescent="0.3">
      <c r="A4079" s="6" t="s">
        <v>6077</v>
      </c>
      <c r="B4079" t="e">
        <f>--LELE</f>
        <v>#NAME?</v>
      </c>
      <c r="C4079" t="s">
        <v>1206</v>
      </c>
      <c r="D4079">
        <v>4</v>
      </c>
      <c r="E4079">
        <v>4</v>
      </c>
    </row>
    <row r="4081" spans="1:5" x14ac:dyDescent="0.3">
      <c r="A4081" s="6" t="s">
        <v>1472</v>
      </c>
    </row>
    <row r="4082" spans="1:5" x14ac:dyDescent="0.3">
      <c r="A4082" s="6" t="s">
        <v>6074</v>
      </c>
    </row>
    <row r="4083" spans="1:5" x14ac:dyDescent="0.3">
      <c r="A4083" s="6" t="s">
        <v>6078</v>
      </c>
    </row>
    <row r="4085" spans="1:5" x14ac:dyDescent="0.3">
      <c r="A4085" s="6" t="s">
        <v>6079</v>
      </c>
      <c r="B4085" t="s">
        <v>9865</v>
      </c>
      <c r="C4085" t="s">
        <v>1277</v>
      </c>
      <c r="D4085" t="s">
        <v>1278</v>
      </c>
      <c r="E4085" t="s">
        <v>1278</v>
      </c>
    </row>
    <row r="4086" spans="1:5" x14ac:dyDescent="0.3">
      <c r="A4086" s="6" t="s">
        <v>5258</v>
      </c>
      <c r="B4086" t="s">
        <v>9855</v>
      </c>
      <c r="C4086" t="s">
        <v>850</v>
      </c>
    </row>
    <row r="4087" spans="1:5" x14ac:dyDescent="0.3">
      <c r="A4087" s="6" t="s">
        <v>6072</v>
      </c>
      <c r="B4087" t="s">
        <v>1281</v>
      </c>
      <c r="C4087" t="e">
        <f>+ ++AF+q</f>
        <v>#NAME?</v>
      </c>
    </row>
    <row r="4088" spans="1:5" x14ac:dyDescent="0.3">
      <c r="A4088" s="6" t="s">
        <v>6080</v>
      </c>
      <c r="B4088" t="e">
        <f>--LELE</f>
        <v>#NAME?</v>
      </c>
      <c r="C4088" t="s">
        <v>1282</v>
      </c>
      <c r="D4088">
        <v>6</v>
      </c>
      <c r="E4088">
        <v>6</v>
      </c>
    </row>
    <row r="4090" spans="1:5" x14ac:dyDescent="0.3">
      <c r="A4090" s="6" t="s">
        <v>1472</v>
      </c>
    </row>
    <row r="4091" spans="1:5" x14ac:dyDescent="0.3">
      <c r="A4091" s="6" t="s">
        <v>6074</v>
      </c>
    </row>
    <row r="4092" spans="1:5" x14ac:dyDescent="0.3">
      <c r="A4092" s="6" t="s">
        <v>6081</v>
      </c>
    </row>
    <row r="4094" spans="1:5" x14ac:dyDescent="0.3">
      <c r="A4094" s="6" t="s">
        <v>6082</v>
      </c>
      <c r="B4094" t="s">
        <v>9901</v>
      </c>
      <c r="C4094" t="s">
        <v>1268</v>
      </c>
      <c r="D4094" t="s">
        <v>1278</v>
      </c>
      <c r="E4094" t="s">
        <v>1278</v>
      </c>
    </row>
    <row r="4095" spans="1:5" x14ac:dyDescent="0.3">
      <c r="A4095" s="6" t="s">
        <v>5258</v>
      </c>
      <c r="B4095" t="s">
        <v>9855</v>
      </c>
      <c r="C4095" t="s">
        <v>850</v>
      </c>
    </row>
    <row r="4096" spans="1:5" x14ac:dyDescent="0.3">
      <c r="A4096" s="6" t="s">
        <v>6072</v>
      </c>
      <c r="B4096" t="s">
        <v>1281</v>
      </c>
      <c r="C4096" t="e">
        <f>+ ++AF+q</f>
        <v>#NAME?</v>
      </c>
    </row>
    <row r="4097" spans="1:5" x14ac:dyDescent="0.3">
      <c r="A4097" s="6" t="s">
        <v>6083</v>
      </c>
      <c r="B4097" t="e">
        <f>--LELE</f>
        <v>#NAME?</v>
      </c>
      <c r="C4097" t="s">
        <v>1206</v>
      </c>
      <c r="D4097">
        <v>4</v>
      </c>
      <c r="E4097">
        <v>4</v>
      </c>
    </row>
    <row r="4099" spans="1:5" x14ac:dyDescent="0.3">
      <c r="A4099" s="6" t="s">
        <v>1472</v>
      </c>
    </row>
    <row r="4100" spans="1:5" x14ac:dyDescent="0.3">
      <c r="A4100" s="6" t="s">
        <v>6074</v>
      </c>
    </row>
    <row r="4101" spans="1:5" x14ac:dyDescent="0.3">
      <c r="A4101" s="6" t="s">
        <v>6084</v>
      </c>
    </row>
    <row r="4103" spans="1:5" x14ac:dyDescent="0.3">
      <c r="A4103" s="6" t="s">
        <v>6085</v>
      </c>
      <c r="B4103" t="s">
        <v>5746</v>
      </c>
      <c r="C4103" t="s">
        <v>1280</v>
      </c>
      <c r="D4103" s="1">
        <v>9.3999999999999995E-12</v>
      </c>
      <c r="E4103" t="s">
        <v>65</v>
      </c>
    </row>
    <row r="4104" spans="1:5" x14ac:dyDescent="0.3">
      <c r="A4104" s="6" t="s">
        <v>5258</v>
      </c>
      <c r="B4104" t="s">
        <v>9855</v>
      </c>
      <c r="C4104" t="s">
        <v>850</v>
      </c>
    </row>
    <row r="4105" spans="1:5" x14ac:dyDescent="0.3">
      <c r="A4105" s="6" t="s">
        <v>6072</v>
      </c>
      <c r="B4105" t="s">
        <v>1281</v>
      </c>
      <c r="C4105" t="e">
        <f>+ ++AF+q</f>
        <v>#NAME?</v>
      </c>
    </row>
    <row r="4106" spans="1:5" x14ac:dyDescent="0.3">
      <c r="A4106" s="6" t="s">
        <v>6086</v>
      </c>
      <c r="B4106" t="e">
        <f>--LELE</f>
        <v>#NAME?</v>
      </c>
      <c r="C4106" t="s">
        <v>1283</v>
      </c>
      <c r="D4106">
        <v>7</v>
      </c>
      <c r="E4106">
        <v>7</v>
      </c>
    </row>
    <row r="4108" spans="1:5" x14ac:dyDescent="0.3">
      <c r="A4108" s="6" t="s">
        <v>1472</v>
      </c>
    </row>
    <row r="4109" spans="1:5" x14ac:dyDescent="0.3">
      <c r="A4109" s="6" t="s">
        <v>6074</v>
      </c>
    </row>
    <row r="4110" spans="1:5" x14ac:dyDescent="0.3">
      <c r="A4110" s="6" t="s">
        <v>6087</v>
      </c>
    </row>
    <row r="4112" spans="1:5" x14ac:dyDescent="0.3">
      <c r="A4112" s="6" t="s">
        <v>6088</v>
      </c>
      <c r="B4112" t="s">
        <v>9865</v>
      </c>
      <c r="C4112" t="s">
        <v>1277</v>
      </c>
      <c r="D4112" t="s">
        <v>1278</v>
      </c>
      <c r="E4112" t="s">
        <v>1278</v>
      </c>
    </row>
    <row r="4113" spans="1:5" x14ac:dyDescent="0.3">
      <c r="A4113" s="6" t="s">
        <v>5258</v>
      </c>
      <c r="B4113" t="s">
        <v>9855</v>
      </c>
      <c r="C4113" t="s">
        <v>850</v>
      </c>
    </row>
    <row r="4114" spans="1:5" x14ac:dyDescent="0.3">
      <c r="A4114" s="6" t="s">
        <v>6072</v>
      </c>
      <c r="B4114" t="s">
        <v>1281</v>
      </c>
      <c r="C4114" t="e">
        <f>+ ++AF+q</f>
        <v>#NAME?</v>
      </c>
    </row>
    <row r="4115" spans="1:5" x14ac:dyDescent="0.3">
      <c r="A4115" s="6" t="s">
        <v>6089</v>
      </c>
      <c r="B4115" t="e">
        <f>--LELE</f>
        <v>#NAME?</v>
      </c>
      <c r="C4115" t="s">
        <v>1282</v>
      </c>
      <c r="D4115">
        <v>6</v>
      </c>
      <c r="E4115">
        <v>6</v>
      </c>
    </row>
    <row r="4117" spans="1:5" x14ac:dyDescent="0.3">
      <c r="A4117" s="6" t="s">
        <v>1472</v>
      </c>
    </row>
    <row r="4118" spans="1:5" x14ac:dyDescent="0.3">
      <c r="A4118" s="6" t="s">
        <v>6074</v>
      </c>
    </row>
    <row r="4119" spans="1:5" x14ac:dyDescent="0.3">
      <c r="A4119" s="6" t="s">
        <v>6090</v>
      </c>
    </row>
    <row r="4121" spans="1:5" x14ac:dyDescent="0.3">
      <c r="A4121" s="6" t="s">
        <v>6091</v>
      </c>
      <c r="B4121" t="s">
        <v>9997</v>
      </c>
      <c r="C4121" t="s">
        <v>1284</v>
      </c>
      <c r="D4121" t="s">
        <v>1278</v>
      </c>
      <c r="E4121" t="s">
        <v>1278</v>
      </c>
    </row>
    <row r="4122" spans="1:5" x14ac:dyDescent="0.3">
      <c r="A4122" s="6" t="s">
        <v>5258</v>
      </c>
      <c r="B4122" t="s">
        <v>9855</v>
      </c>
      <c r="C4122" t="s">
        <v>850</v>
      </c>
    </row>
    <row r="4123" spans="1:5" x14ac:dyDescent="0.3">
      <c r="A4123" s="6" t="s">
        <v>6072</v>
      </c>
      <c r="B4123" t="s">
        <v>1281</v>
      </c>
      <c r="C4123" t="e">
        <f>+ ++AF+q</f>
        <v>#NAME?</v>
      </c>
    </row>
    <row r="4124" spans="1:5" x14ac:dyDescent="0.3">
      <c r="A4124" s="6" t="s">
        <v>6092</v>
      </c>
      <c r="B4124" t="e">
        <f>--LELE</f>
        <v>#NAME?</v>
      </c>
      <c r="C4124" t="s">
        <v>1285</v>
      </c>
      <c r="D4124">
        <v>1</v>
      </c>
      <c r="E4124">
        <v>1</v>
      </c>
    </row>
    <row r="4126" spans="1:5" x14ac:dyDescent="0.3">
      <c r="A4126" s="6" t="s">
        <v>1472</v>
      </c>
    </row>
    <row r="4127" spans="1:5" x14ac:dyDescent="0.3">
      <c r="A4127" s="6" t="s">
        <v>6074</v>
      </c>
    </row>
    <row r="4128" spans="1:5" x14ac:dyDescent="0.3">
      <c r="A4128" s="6" t="s">
        <v>6093</v>
      </c>
    </row>
    <row r="4130" spans="1:5" x14ac:dyDescent="0.3">
      <c r="A4130" s="6" t="s">
        <v>6094</v>
      </c>
      <c r="B4130" t="s">
        <v>5746</v>
      </c>
      <c r="C4130" t="s">
        <v>1286</v>
      </c>
      <c r="D4130" s="1">
        <v>1.1000000000000001E-11</v>
      </c>
      <c r="E4130" t="s">
        <v>66</v>
      </c>
    </row>
    <row r="4131" spans="1:5" x14ac:dyDescent="0.3">
      <c r="A4131" s="6" t="s">
        <v>5258</v>
      </c>
      <c r="B4131" t="s">
        <v>9855</v>
      </c>
      <c r="C4131" t="s">
        <v>850</v>
      </c>
    </row>
    <row r="4132" spans="1:5" x14ac:dyDescent="0.3">
      <c r="A4132" s="6" t="s">
        <v>5886</v>
      </c>
      <c r="B4132" t="s">
        <v>1791</v>
      </c>
      <c r="C4132" t="s">
        <v>1152</v>
      </c>
    </row>
    <row r="4133" spans="1:5" x14ac:dyDescent="0.3">
      <c r="A4133" s="6" t="s">
        <v>6095</v>
      </c>
      <c r="B4133" t="e">
        <f>--MEIP</f>
        <v>#NAME?</v>
      </c>
      <c r="C4133" t="s">
        <v>1233</v>
      </c>
      <c r="D4133">
        <v>6</v>
      </c>
      <c r="E4133">
        <v>6</v>
      </c>
    </row>
    <row r="4135" spans="1:5" x14ac:dyDescent="0.3">
      <c r="A4135" s="6" t="s">
        <v>1472</v>
      </c>
    </row>
    <row r="4136" spans="1:5" x14ac:dyDescent="0.3">
      <c r="A4136" s="6" t="s">
        <v>5934</v>
      </c>
    </row>
    <row r="4137" spans="1:5" x14ac:dyDescent="0.3">
      <c r="A4137" s="6" t="s">
        <v>6096</v>
      </c>
    </row>
    <row r="4139" spans="1:5" x14ac:dyDescent="0.3">
      <c r="A4139" s="6" t="s">
        <v>6097</v>
      </c>
      <c r="B4139" t="s">
        <v>9993</v>
      </c>
      <c r="C4139" t="s">
        <v>1287</v>
      </c>
      <c r="D4139" t="s">
        <v>1288</v>
      </c>
      <c r="E4139" t="s">
        <v>1288</v>
      </c>
    </row>
    <row r="4140" spans="1:5" x14ac:dyDescent="0.3">
      <c r="A4140" s="6" t="s">
        <v>5258</v>
      </c>
      <c r="B4140" t="s">
        <v>9855</v>
      </c>
      <c r="C4140" t="s">
        <v>850</v>
      </c>
    </row>
    <row r="4141" spans="1:5" x14ac:dyDescent="0.3">
      <c r="A4141" s="6" t="s">
        <v>5886</v>
      </c>
      <c r="B4141" t="s">
        <v>1791</v>
      </c>
      <c r="C4141" t="s">
        <v>1152</v>
      </c>
    </row>
    <row r="4142" spans="1:5" x14ac:dyDescent="0.3">
      <c r="A4142" s="6" t="s">
        <v>6098</v>
      </c>
      <c r="B4142" t="e">
        <f>--MEIP</f>
        <v>#NAME?</v>
      </c>
      <c r="C4142" t="s">
        <v>1230</v>
      </c>
      <c r="D4142">
        <v>3</v>
      </c>
      <c r="E4142">
        <v>3</v>
      </c>
    </row>
    <row r="4144" spans="1:5" x14ac:dyDescent="0.3">
      <c r="A4144" s="6" t="s">
        <v>1472</v>
      </c>
    </row>
    <row r="4145" spans="1:5" x14ac:dyDescent="0.3">
      <c r="A4145" s="6" t="s">
        <v>5934</v>
      </c>
    </row>
    <row r="4146" spans="1:5" x14ac:dyDescent="0.3">
      <c r="A4146" s="6" t="s">
        <v>6099</v>
      </c>
    </row>
    <row r="4148" spans="1:5" x14ac:dyDescent="0.3">
      <c r="A4148" s="6" t="s">
        <v>6100</v>
      </c>
      <c r="B4148" t="s">
        <v>5746</v>
      </c>
      <c r="C4148" t="s">
        <v>1286</v>
      </c>
      <c r="D4148" s="1">
        <v>1.1000000000000001E-11</v>
      </c>
      <c r="E4148" t="s">
        <v>66</v>
      </c>
    </row>
    <row r="4149" spans="1:5" x14ac:dyDescent="0.3">
      <c r="A4149" s="6" t="s">
        <v>5258</v>
      </c>
      <c r="B4149" t="s">
        <v>9855</v>
      </c>
      <c r="C4149" t="s">
        <v>850</v>
      </c>
    </row>
    <row r="4150" spans="1:5" x14ac:dyDescent="0.3">
      <c r="A4150" s="6" t="s">
        <v>5886</v>
      </c>
      <c r="B4150" t="s">
        <v>1791</v>
      </c>
      <c r="C4150" t="s">
        <v>1152</v>
      </c>
    </row>
    <row r="4151" spans="1:5" x14ac:dyDescent="0.3">
      <c r="A4151" s="6" t="s">
        <v>6101</v>
      </c>
      <c r="B4151" t="e">
        <f>--MEIP</f>
        <v>#NAME?</v>
      </c>
      <c r="C4151" t="s">
        <v>1256</v>
      </c>
      <c r="D4151">
        <v>2</v>
      </c>
      <c r="E4151">
        <v>2</v>
      </c>
    </row>
    <row r="4153" spans="1:5" x14ac:dyDescent="0.3">
      <c r="A4153" s="6" t="s">
        <v>1472</v>
      </c>
    </row>
    <row r="4154" spans="1:5" x14ac:dyDescent="0.3">
      <c r="A4154" s="6" t="s">
        <v>5934</v>
      </c>
    </row>
    <row r="4155" spans="1:5" x14ac:dyDescent="0.3">
      <c r="A4155" s="6" t="s">
        <v>6102</v>
      </c>
    </row>
    <row r="4157" spans="1:5" x14ac:dyDescent="0.3">
      <c r="A4157" s="6" t="s">
        <v>6103</v>
      </c>
      <c r="B4157" t="s">
        <v>5746</v>
      </c>
      <c r="C4157" t="s">
        <v>1289</v>
      </c>
      <c r="D4157" s="1">
        <v>1.2000000000000001E-11</v>
      </c>
      <c r="E4157" t="s">
        <v>67</v>
      </c>
    </row>
    <row r="4158" spans="1:5" x14ac:dyDescent="0.3">
      <c r="A4158" s="6" t="s">
        <v>5258</v>
      </c>
      <c r="B4158" t="s">
        <v>9855</v>
      </c>
      <c r="C4158" t="s">
        <v>850</v>
      </c>
    </row>
    <row r="4159" spans="1:5" x14ac:dyDescent="0.3">
      <c r="A4159" s="6" t="s">
        <v>6104</v>
      </c>
      <c r="B4159" t="e">
        <f>++ A</f>
        <v>#NAME?</v>
      </c>
      <c r="C4159" t="e">
        <f>+ +vAF+q</f>
        <v>#NAME?</v>
      </c>
    </row>
    <row r="4160" spans="1:5" x14ac:dyDescent="0.3">
      <c r="A4160" s="6" t="s">
        <v>6105</v>
      </c>
      <c r="B4160" t="e">
        <f>--MEMA</f>
        <v>#NAME?</v>
      </c>
      <c r="C4160" t="s">
        <v>1290</v>
      </c>
      <c r="D4160">
        <v>6</v>
      </c>
      <c r="E4160">
        <v>6</v>
      </c>
    </row>
    <row r="4162" spans="1:5" x14ac:dyDescent="0.3">
      <c r="A4162" s="6" t="s">
        <v>1472</v>
      </c>
    </row>
    <row r="4163" spans="1:5" x14ac:dyDescent="0.3">
      <c r="A4163" s="6" t="s">
        <v>6106</v>
      </c>
    </row>
    <row r="4164" spans="1:5" x14ac:dyDescent="0.3">
      <c r="A4164" s="6" t="s">
        <v>6107</v>
      </c>
    </row>
    <row r="4166" spans="1:5" x14ac:dyDescent="0.3">
      <c r="A4166" s="6" t="s">
        <v>6108</v>
      </c>
      <c r="B4166" t="s">
        <v>5746</v>
      </c>
      <c r="C4166" t="s">
        <v>1289</v>
      </c>
      <c r="D4166" s="1">
        <v>1.2000000000000001E-11</v>
      </c>
      <c r="E4166" t="s">
        <v>67</v>
      </c>
    </row>
    <row r="4167" spans="1:5" x14ac:dyDescent="0.3">
      <c r="A4167" s="6" t="s">
        <v>5258</v>
      </c>
      <c r="B4167" t="s">
        <v>9855</v>
      </c>
      <c r="C4167" t="s">
        <v>850</v>
      </c>
    </row>
    <row r="4168" spans="1:5" x14ac:dyDescent="0.3">
      <c r="A4168" s="6" t="s">
        <v>6109</v>
      </c>
      <c r="B4168" t="s">
        <v>2253</v>
      </c>
      <c r="C4168" t="e">
        <f>+ e+AFt</f>
        <v>#NAME?</v>
      </c>
    </row>
    <row r="4169" spans="1:5" x14ac:dyDescent="0.3">
      <c r="A4169" s="6" t="s">
        <v>6110</v>
      </c>
      <c r="B4169" t="s">
        <v>10019</v>
      </c>
      <c r="C4169" t="s">
        <v>1291</v>
      </c>
      <c r="D4169">
        <v>4</v>
      </c>
      <c r="E4169">
        <v>4</v>
      </c>
    </row>
    <row r="4171" spans="1:5" x14ac:dyDescent="0.3">
      <c r="A4171" s="6" t="s">
        <v>1472</v>
      </c>
    </row>
    <row r="4172" spans="1:5" x14ac:dyDescent="0.3">
      <c r="A4172" s="6" t="s">
        <v>6111</v>
      </c>
    </row>
    <row r="4173" spans="1:5" x14ac:dyDescent="0.3">
      <c r="A4173" s="6" t="s">
        <v>6112</v>
      </c>
    </row>
    <row r="4175" spans="1:5" x14ac:dyDescent="0.3">
      <c r="A4175" s="6" t="s">
        <v>6113</v>
      </c>
      <c r="B4175" t="s">
        <v>9860</v>
      </c>
      <c r="C4175" t="s">
        <v>1284</v>
      </c>
      <c r="D4175" t="s">
        <v>1292</v>
      </c>
      <c r="E4175" t="s">
        <v>1292</v>
      </c>
    </row>
    <row r="4176" spans="1:5" x14ac:dyDescent="0.3">
      <c r="A4176" s="6" t="s">
        <v>5258</v>
      </c>
      <c r="B4176" t="s">
        <v>9855</v>
      </c>
      <c r="C4176" t="s">
        <v>1293</v>
      </c>
    </row>
    <row r="4177" spans="1:5" x14ac:dyDescent="0.3">
      <c r="A4177" s="6" t="s">
        <v>6114</v>
      </c>
      <c r="B4177" t="e">
        <f>+d</f>
        <v>#NAME?</v>
      </c>
      <c r="C4177" t="e">
        <f>+  ++++A</f>
        <v>#NAME?</v>
      </c>
    </row>
    <row r="4178" spans="1:5" x14ac:dyDescent="0.3">
      <c r="A4178" s="6" t="s">
        <v>6115</v>
      </c>
      <c r="B4178" t="s">
        <v>10020</v>
      </c>
      <c r="C4178" t="s">
        <v>1294</v>
      </c>
      <c r="D4178">
        <v>8</v>
      </c>
      <c r="E4178">
        <v>8</v>
      </c>
    </row>
    <row r="4180" spans="1:5" x14ac:dyDescent="0.3">
      <c r="A4180" s="6" t="s">
        <v>5951</v>
      </c>
    </row>
    <row r="4181" spans="1:5" x14ac:dyDescent="0.3">
      <c r="A4181" s="6" t="s">
        <v>6116</v>
      </c>
    </row>
    <row r="4182" spans="1:5" x14ac:dyDescent="0.3">
      <c r="A4182" s="6" t="s">
        <v>6117</v>
      </c>
    </row>
    <row r="4184" spans="1:5" x14ac:dyDescent="0.3">
      <c r="A4184" s="6" t="s">
        <v>6118</v>
      </c>
      <c r="B4184" t="s">
        <v>9955</v>
      </c>
      <c r="C4184" t="s">
        <v>1295</v>
      </c>
      <c r="D4184" t="s">
        <v>1296</v>
      </c>
      <c r="E4184" t="s">
        <v>1296</v>
      </c>
    </row>
    <row r="4185" spans="1:5" x14ac:dyDescent="0.3">
      <c r="A4185" s="6" t="s">
        <v>5258</v>
      </c>
      <c r="B4185" t="s">
        <v>9956</v>
      </c>
      <c r="C4185" t="s">
        <v>1088</v>
      </c>
    </row>
    <row r="4186" spans="1:5" x14ac:dyDescent="0.3">
      <c r="A4186" s="6" t="s">
        <v>6119</v>
      </c>
      <c r="B4186" t="s">
        <v>9975</v>
      </c>
      <c r="C4186" t="s">
        <v>1089</v>
      </c>
    </row>
    <row r="4187" spans="1:5" x14ac:dyDescent="0.3">
      <c r="A4187" s="6" t="s">
        <v>6120</v>
      </c>
      <c r="B4187" t="s">
        <v>10012</v>
      </c>
      <c r="C4187" t="s">
        <v>1265</v>
      </c>
      <c r="D4187">
        <v>2</v>
      </c>
      <c r="E4187">
        <v>2</v>
      </c>
    </row>
    <row r="4189" spans="1:5" x14ac:dyDescent="0.3">
      <c r="A4189" s="6" t="s">
        <v>5720</v>
      </c>
    </row>
    <row r="4190" spans="1:5" x14ac:dyDescent="0.3">
      <c r="A4190" s="6" t="s">
        <v>6121</v>
      </c>
    </row>
    <row r="4191" spans="1:5" x14ac:dyDescent="0.3">
      <c r="A4191" s="6" t="s">
        <v>6122</v>
      </c>
    </row>
    <row r="4193" spans="1:5" x14ac:dyDescent="0.3">
      <c r="A4193" s="6" t="s">
        <v>6123</v>
      </c>
      <c r="B4193" t="s">
        <v>9993</v>
      </c>
      <c r="C4193" t="s">
        <v>1295</v>
      </c>
      <c r="D4193" t="s">
        <v>1297</v>
      </c>
      <c r="E4193" t="s">
        <v>1297</v>
      </c>
    </row>
    <row r="4194" spans="1:5" x14ac:dyDescent="0.3">
      <c r="A4194" s="6" t="s">
        <v>5258</v>
      </c>
      <c r="B4194" t="s">
        <v>9855</v>
      </c>
      <c r="C4194" t="s">
        <v>850</v>
      </c>
    </row>
    <row r="4195" spans="1:5" x14ac:dyDescent="0.3">
      <c r="A4195" s="6" t="s">
        <v>5886</v>
      </c>
      <c r="B4195" t="s">
        <v>1791</v>
      </c>
      <c r="C4195" t="s">
        <v>1185</v>
      </c>
    </row>
    <row r="4196" spans="1:5" x14ac:dyDescent="0.3">
      <c r="A4196" s="6" t="s">
        <v>6124</v>
      </c>
      <c r="B4196" t="e">
        <f>--MEIP</f>
        <v>#NAME?</v>
      </c>
      <c r="C4196" t="s">
        <v>1298</v>
      </c>
      <c r="D4196">
        <v>9</v>
      </c>
      <c r="E4196">
        <v>9</v>
      </c>
    </row>
    <row r="4198" spans="1:5" x14ac:dyDescent="0.3">
      <c r="A4198" s="6" t="s">
        <v>1472</v>
      </c>
    </row>
    <row r="4199" spans="1:5" x14ac:dyDescent="0.3">
      <c r="A4199" s="6" t="s">
        <v>5934</v>
      </c>
    </row>
    <row r="4200" spans="1:5" x14ac:dyDescent="0.3">
      <c r="A4200" s="6" t="s">
        <v>6125</v>
      </c>
    </row>
    <row r="4202" spans="1:5" x14ac:dyDescent="0.3">
      <c r="A4202" s="6" t="s">
        <v>6126</v>
      </c>
      <c r="B4202" t="s">
        <v>5746</v>
      </c>
      <c r="C4202" t="s">
        <v>1299</v>
      </c>
      <c r="D4202" s="1">
        <v>1.5E-11</v>
      </c>
      <c r="E4202" t="s">
        <v>68</v>
      </c>
    </row>
    <row r="4203" spans="1:5" x14ac:dyDescent="0.3">
      <c r="A4203" s="6" t="s">
        <v>5258</v>
      </c>
      <c r="B4203" t="s">
        <v>9855</v>
      </c>
      <c r="C4203" t="s">
        <v>850</v>
      </c>
    </row>
    <row r="4204" spans="1:5" x14ac:dyDescent="0.3">
      <c r="A4204" s="6" t="s">
        <v>6127</v>
      </c>
      <c r="B4204" t="s">
        <v>6895</v>
      </c>
      <c r="C4204" t="s">
        <v>1300</v>
      </c>
    </row>
    <row r="4205" spans="1:5" x14ac:dyDescent="0.3">
      <c r="A4205" s="6" t="s">
        <v>6128</v>
      </c>
      <c r="B4205" t="s">
        <v>10021</v>
      </c>
      <c r="C4205" t="s">
        <v>1301</v>
      </c>
      <c r="D4205">
        <v>2</v>
      </c>
      <c r="E4205">
        <v>2</v>
      </c>
    </row>
    <row r="4207" spans="1:5" x14ac:dyDescent="0.3">
      <c r="A4207" s="6" t="s">
        <v>1472</v>
      </c>
    </row>
    <row r="4208" spans="1:5" x14ac:dyDescent="0.3">
      <c r="A4208" s="6" t="s">
        <v>6129</v>
      </c>
    </row>
    <row r="4209" spans="1:5" x14ac:dyDescent="0.3">
      <c r="A4209" s="6" t="s">
        <v>6130</v>
      </c>
    </row>
    <row r="4211" spans="1:5" x14ac:dyDescent="0.3">
      <c r="A4211" s="6" t="s">
        <v>6131</v>
      </c>
      <c r="B4211" t="s">
        <v>5746</v>
      </c>
      <c r="C4211" t="s">
        <v>1299</v>
      </c>
      <c r="D4211" s="1">
        <v>1.5E-11</v>
      </c>
      <c r="E4211" t="s">
        <v>68</v>
      </c>
    </row>
    <row r="4212" spans="1:5" x14ac:dyDescent="0.3">
      <c r="A4212" s="6" t="s">
        <v>5258</v>
      </c>
      <c r="B4212" t="s">
        <v>9855</v>
      </c>
      <c r="C4212" t="s">
        <v>850</v>
      </c>
    </row>
    <row r="4213" spans="1:5" x14ac:dyDescent="0.3">
      <c r="A4213" s="6" t="s">
        <v>6127</v>
      </c>
      <c r="B4213" t="s">
        <v>6895</v>
      </c>
      <c r="C4213" t="s">
        <v>1300</v>
      </c>
    </row>
    <row r="4214" spans="1:5" x14ac:dyDescent="0.3">
      <c r="A4214" s="6" t="s">
        <v>6132</v>
      </c>
      <c r="B4214" t="s">
        <v>10021</v>
      </c>
      <c r="C4214" t="s">
        <v>1302</v>
      </c>
      <c r="D4214">
        <v>7</v>
      </c>
      <c r="E4214">
        <v>7</v>
      </c>
    </row>
    <row r="4216" spans="1:5" x14ac:dyDescent="0.3">
      <c r="A4216" s="6" t="s">
        <v>1472</v>
      </c>
    </row>
    <row r="4217" spans="1:5" x14ac:dyDescent="0.3">
      <c r="A4217" s="6" t="s">
        <v>6129</v>
      </c>
    </row>
    <row r="4218" spans="1:5" x14ac:dyDescent="0.3">
      <c r="A4218" s="6" t="s">
        <v>6133</v>
      </c>
    </row>
    <row r="4220" spans="1:5" x14ac:dyDescent="0.3">
      <c r="A4220" s="6" t="s">
        <v>6134</v>
      </c>
      <c r="B4220" t="s">
        <v>5746</v>
      </c>
      <c r="C4220" t="s">
        <v>1303</v>
      </c>
      <c r="D4220" s="1">
        <v>1.6E-11</v>
      </c>
      <c r="E4220" t="s">
        <v>69</v>
      </c>
    </row>
    <row r="4221" spans="1:5" x14ac:dyDescent="0.3">
      <c r="A4221" s="6" t="s">
        <v>5258</v>
      </c>
      <c r="B4221" t="s">
        <v>9855</v>
      </c>
      <c r="C4221" t="s">
        <v>850</v>
      </c>
    </row>
    <row r="4222" spans="1:5" x14ac:dyDescent="0.3">
      <c r="A4222" s="6" t="s">
        <v>6135</v>
      </c>
      <c r="B4222" t="s">
        <v>10022</v>
      </c>
      <c r="C4222" t="e">
        <f>++AF+q</f>
        <v>#NAME?</v>
      </c>
    </row>
    <row r="4223" spans="1:5" x14ac:dyDescent="0.3">
      <c r="A4223" s="6" t="s">
        <v>6136</v>
      </c>
      <c r="B4223" t="s">
        <v>10023</v>
      </c>
      <c r="C4223" t="s">
        <v>1304</v>
      </c>
      <c r="D4223">
        <v>1</v>
      </c>
      <c r="E4223">
        <v>1</v>
      </c>
    </row>
    <row r="4225" spans="1:5" x14ac:dyDescent="0.3">
      <c r="A4225" s="6" t="s">
        <v>1472</v>
      </c>
    </row>
    <row r="4226" spans="1:5" x14ac:dyDescent="0.3">
      <c r="A4226" s="6" t="s">
        <v>6074</v>
      </c>
    </row>
    <row r="4227" spans="1:5" x14ac:dyDescent="0.3">
      <c r="A4227" s="6" t="s">
        <v>6137</v>
      </c>
    </row>
    <row r="4229" spans="1:5" x14ac:dyDescent="0.3">
      <c r="A4229" s="6" t="s">
        <v>6138</v>
      </c>
      <c r="B4229" t="s">
        <v>9993</v>
      </c>
      <c r="C4229" t="s">
        <v>1305</v>
      </c>
      <c r="D4229" t="s">
        <v>1306</v>
      </c>
      <c r="E4229" t="s">
        <v>1306</v>
      </c>
    </row>
    <row r="4230" spans="1:5" x14ac:dyDescent="0.3">
      <c r="A4230" s="6" t="s">
        <v>5258</v>
      </c>
      <c r="B4230" t="s">
        <v>9855</v>
      </c>
      <c r="C4230" t="s">
        <v>850</v>
      </c>
    </row>
    <row r="4231" spans="1:5" x14ac:dyDescent="0.3">
      <c r="A4231" s="6" t="s">
        <v>5857</v>
      </c>
      <c r="B4231" t="s">
        <v>1791</v>
      </c>
      <c r="C4231" t="s">
        <v>1185</v>
      </c>
    </row>
    <row r="4232" spans="1:5" x14ac:dyDescent="0.3">
      <c r="A4232" s="6" t="s">
        <v>6139</v>
      </c>
      <c r="B4232" t="e">
        <f>--MEIP</f>
        <v>#NAME?</v>
      </c>
      <c r="C4232" t="s">
        <v>1307</v>
      </c>
      <c r="D4232">
        <v>0</v>
      </c>
      <c r="E4232">
        <v>0</v>
      </c>
    </row>
    <row r="4234" spans="1:5" x14ac:dyDescent="0.3">
      <c r="A4234" s="6" t="s">
        <v>1472</v>
      </c>
    </row>
    <row r="4235" spans="1:5" x14ac:dyDescent="0.3">
      <c r="A4235" s="6" t="s">
        <v>5859</v>
      </c>
    </row>
    <row r="4236" spans="1:5" x14ac:dyDescent="0.3">
      <c r="A4236" s="6" t="s">
        <v>6140</v>
      </c>
    </row>
    <row r="4238" spans="1:5" x14ac:dyDescent="0.3">
      <c r="A4238" s="6" t="s">
        <v>6141</v>
      </c>
      <c r="B4238" t="s">
        <v>9933</v>
      </c>
      <c r="C4238" t="s">
        <v>1308</v>
      </c>
      <c r="D4238" t="s">
        <v>1306</v>
      </c>
      <c r="E4238" t="s">
        <v>1306</v>
      </c>
    </row>
    <row r="4239" spans="1:5" x14ac:dyDescent="0.3">
      <c r="A4239" s="6" t="s">
        <v>5258</v>
      </c>
      <c r="B4239" t="s">
        <v>9855</v>
      </c>
      <c r="C4239" t="s">
        <v>850</v>
      </c>
    </row>
    <row r="4240" spans="1:5" x14ac:dyDescent="0.3">
      <c r="A4240" s="6" t="s">
        <v>5886</v>
      </c>
      <c r="B4240" t="s">
        <v>1791</v>
      </c>
      <c r="C4240" t="s">
        <v>1185</v>
      </c>
    </row>
    <row r="4241" spans="1:5" x14ac:dyDescent="0.3">
      <c r="A4241" s="6" t="s">
        <v>6142</v>
      </c>
      <c r="B4241" t="e">
        <f>--MEIP</f>
        <v>#NAME?</v>
      </c>
      <c r="C4241" t="s">
        <v>1309</v>
      </c>
      <c r="D4241">
        <v>3</v>
      </c>
      <c r="E4241">
        <v>3</v>
      </c>
    </row>
    <row r="4243" spans="1:5" x14ac:dyDescent="0.3">
      <c r="A4243" s="6" t="s">
        <v>1472</v>
      </c>
    </row>
    <row r="4244" spans="1:5" x14ac:dyDescent="0.3">
      <c r="A4244" s="6" t="s">
        <v>6143</v>
      </c>
    </row>
    <row r="4245" spans="1:5" x14ac:dyDescent="0.3">
      <c r="A4245" s="6" t="s">
        <v>6144</v>
      </c>
    </row>
    <row r="4247" spans="1:5" x14ac:dyDescent="0.3">
      <c r="A4247" s="6" t="s">
        <v>6145</v>
      </c>
      <c r="B4247" t="s">
        <v>5746</v>
      </c>
      <c r="C4247" t="s">
        <v>1310</v>
      </c>
      <c r="D4247" s="1">
        <v>1.9999999999999999E-11</v>
      </c>
      <c r="E4247" s="1">
        <v>1.9999999999999999E-11</v>
      </c>
    </row>
    <row r="4248" spans="1:5" x14ac:dyDescent="0.3">
      <c r="A4248" s="6" t="s">
        <v>5258</v>
      </c>
      <c r="B4248" t="s">
        <v>9855</v>
      </c>
      <c r="C4248" t="s">
        <v>850</v>
      </c>
    </row>
    <row r="4249" spans="1:5" x14ac:dyDescent="0.3">
      <c r="A4249" s="6" t="s">
        <v>6146</v>
      </c>
      <c r="B4249" t="s">
        <v>1791</v>
      </c>
      <c r="C4249" t="s">
        <v>1185</v>
      </c>
    </row>
    <row r="4250" spans="1:5" x14ac:dyDescent="0.3">
      <c r="A4250" s="6" t="s">
        <v>6147</v>
      </c>
      <c r="B4250" t="e">
        <f>--MEIP</f>
        <v>#NAME?</v>
      </c>
      <c r="C4250" t="s">
        <v>1311</v>
      </c>
      <c r="D4250">
        <v>7</v>
      </c>
      <c r="E4250">
        <v>7</v>
      </c>
    </row>
    <row r="4252" spans="1:5" x14ac:dyDescent="0.3">
      <c r="A4252" s="6" t="s">
        <v>1472</v>
      </c>
    </row>
    <row r="4253" spans="1:5" x14ac:dyDescent="0.3">
      <c r="A4253" s="6" t="s">
        <v>6148</v>
      </c>
    </row>
    <row r="4254" spans="1:5" x14ac:dyDescent="0.3">
      <c r="A4254" s="6" t="s">
        <v>6149</v>
      </c>
    </row>
    <row r="4256" spans="1:5" x14ac:dyDescent="0.3">
      <c r="A4256" s="6" t="s">
        <v>6150</v>
      </c>
      <c r="B4256" t="s">
        <v>5746</v>
      </c>
      <c r="C4256" t="s">
        <v>1312</v>
      </c>
      <c r="D4256" s="1">
        <v>2.2000000000000002E-11</v>
      </c>
      <c r="E4256" t="s">
        <v>70</v>
      </c>
    </row>
    <row r="4257" spans="1:5" x14ac:dyDescent="0.3">
      <c r="A4257" s="6" t="s">
        <v>5258</v>
      </c>
      <c r="B4257" t="s">
        <v>9855</v>
      </c>
      <c r="C4257" t="s">
        <v>850</v>
      </c>
    </row>
    <row r="4258" spans="1:5" x14ac:dyDescent="0.3">
      <c r="A4258" s="6" t="s">
        <v>6104</v>
      </c>
      <c r="B4258" t="e">
        <f>++ A</f>
        <v>#NAME?</v>
      </c>
      <c r="C4258" t="e">
        <f>+ +vAF+q</f>
        <v>#NAME?</v>
      </c>
    </row>
    <row r="4259" spans="1:5" x14ac:dyDescent="0.3">
      <c r="A4259" s="6" t="s">
        <v>6151</v>
      </c>
      <c r="B4259" t="e">
        <f>--MEMA</f>
        <v>#NAME?</v>
      </c>
      <c r="C4259" t="s">
        <v>1313</v>
      </c>
      <c r="D4259">
        <v>9</v>
      </c>
      <c r="E4259">
        <v>9</v>
      </c>
    </row>
    <row r="4261" spans="1:5" x14ac:dyDescent="0.3">
      <c r="A4261" s="6" t="s">
        <v>1472</v>
      </c>
    </row>
    <row r="4262" spans="1:5" x14ac:dyDescent="0.3">
      <c r="A4262" s="6" t="s">
        <v>6106</v>
      </c>
    </row>
    <row r="4263" spans="1:5" x14ac:dyDescent="0.3">
      <c r="A4263" s="6" t="s">
        <v>6152</v>
      </c>
    </row>
    <row r="4265" spans="1:5" x14ac:dyDescent="0.3">
      <c r="A4265" s="6" t="s">
        <v>6153</v>
      </c>
      <c r="B4265" t="s">
        <v>5746</v>
      </c>
      <c r="C4265" t="s">
        <v>1312</v>
      </c>
      <c r="D4265" s="1">
        <v>2.2000000000000002E-11</v>
      </c>
      <c r="E4265" t="s">
        <v>70</v>
      </c>
    </row>
    <row r="4266" spans="1:5" x14ac:dyDescent="0.3">
      <c r="A4266" s="6" t="s">
        <v>5258</v>
      </c>
      <c r="B4266" t="s">
        <v>9855</v>
      </c>
      <c r="C4266" t="s">
        <v>850</v>
      </c>
    </row>
    <row r="4267" spans="1:5" x14ac:dyDescent="0.3">
      <c r="A4267" s="6" t="s">
        <v>6104</v>
      </c>
      <c r="B4267" t="e">
        <f>++ A</f>
        <v>#NAME?</v>
      </c>
      <c r="C4267" t="e">
        <f>+ +vAF+q</f>
        <v>#NAME?</v>
      </c>
    </row>
    <row r="4268" spans="1:5" x14ac:dyDescent="0.3">
      <c r="A4268" s="6" t="s">
        <v>6154</v>
      </c>
      <c r="B4268" t="e">
        <f>--MEMA</f>
        <v>#NAME?</v>
      </c>
      <c r="C4268" t="s">
        <v>1314</v>
      </c>
      <c r="D4268">
        <v>9</v>
      </c>
      <c r="E4268">
        <v>9</v>
      </c>
    </row>
    <row r="4270" spans="1:5" x14ac:dyDescent="0.3">
      <c r="A4270" s="6" t="s">
        <v>1472</v>
      </c>
    </row>
    <row r="4271" spans="1:5" x14ac:dyDescent="0.3">
      <c r="A4271" s="6" t="s">
        <v>6106</v>
      </c>
    </row>
    <row r="4272" spans="1:5" x14ac:dyDescent="0.3">
      <c r="A4272" s="6" t="s">
        <v>6155</v>
      </c>
    </row>
    <row r="4274" spans="1:5" x14ac:dyDescent="0.3">
      <c r="A4274" s="6" t="s">
        <v>6156</v>
      </c>
      <c r="B4274" t="s">
        <v>9854</v>
      </c>
      <c r="C4274" t="s">
        <v>1315</v>
      </c>
      <c r="D4274" t="s">
        <v>1316</v>
      </c>
      <c r="E4274" t="s">
        <v>1316</v>
      </c>
    </row>
    <row r="4275" spans="1:5" x14ac:dyDescent="0.3">
      <c r="A4275" s="6" t="s">
        <v>5258</v>
      </c>
      <c r="B4275" t="s">
        <v>10016</v>
      </c>
      <c r="C4275" t="s">
        <v>1273</v>
      </c>
    </row>
    <row r="4276" spans="1:5" x14ac:dyDescent="0.3">
      <c r="A4276" s="6" t="s">
        <v>5706</v>
      </c>
      <c r="B4276" t="s">
        <v>1274</v>
      </c>
      <c r="C4276" t="s">
        <v>1275</v>
      </c>
    </row>
    <row r="4277" spans="1:5" x14ac:dyDescent="0.3">
      <c r="A4277" s="6" t="s">
        <v>6157</v>
      </c>
      <c r="B4277" t="s">
        <v>10017</v>
      </c>
      <c r="C4277" t="s">
        <v>1317</v>
      </c>
      <c r="D4277">
        <v>0</v>
      </c>
      <c r="E4277">
        <v>0</v>
      </c>
    </row>
    <row r="4279" spans="1:5" x14ac:dyDescent="0.3">
      <c r="A4279" s="6" t="s">
        <v>6063</v>
      </c>
    </row>
    <row r="4280" spans="1:5" x14ac:dyDescent="0.3">
      <c r="A4280" s="6" t="s">
        <v>6158</v>
      </c>
    </row>
    <row r="4281" spans="1:5" x14ac:dyDescent="0.3">
      <c r="A4281" s="6" t="s">
        <v>6159</v>
      </c>
    </row>
    <row r="4283" spans="1:5" x14ac:dyDescent="0.3">
      <c r="A4283" s="6" t="s">
        <v>6160</v>
      </c>
      <c r="B4283" t="s">
        <v>9901</v>
      </c>
      <c r="C4283" t="s">
        <v>1305</v>
      </c>
      <c r="D4283" t="s">
        <v>1316</v>
      </c>
      <c r="E4283" t="s">
        <v>1316</v>
      </c>
    </row>
    <row r="4284" spans="1:5" x14ac:dyDescent="0.3">
      <c r="A4284" s="6" t="s">
        <v>5258</v>
      </c>
      <c r="B4284" t="s">
        <v>10016</v>
      </c>
      <c r="C4284" t="s">
        <v>1273</v>
      </c>
    </row>
    <row r="4285" spans="1:5" x14ac:dyDescent="0.3">
      <c r="A4285" s="6" t="s">
        <v>5706</v>
      </c>
      <c r="B4285" t="s">
        <v>1274</v>
      </c>
      <c r="C4285" t="s">
        <v>1275</v>
      </c>
    </row>
    <row r="4286" spans="1:5" x14ac:dyDescent="0.3">
      <c r="A4286" s="6" t="s">
        <v>6161</v>
      </c>
      <c r="B4286" t="s">
        <v>10017</v>
      </c>
      <c r="C4286" t="s">
        <v>1318</v>
      </c>
      <c r="D4286">
        <v>9</v>
      </c>
      <c r="E4286">
        <v>9</v>
      </c>
    </row>
    <row r="4288" spans="1:5" x14ac:dyDescent="0.3">
      <c r="A4288" s="6" t="s">
        <v>6063</v>
      </c>
    </row>
    <row r="4289" spans="1:5" x14ac:dyDescent="0.3">
      <c r="A4289" s="6" t="s">
        <v>6158</v>
      </c>
    </row>
    <row r="4290" spans="1:5" x14ac:dyDescent="0.3">
      <c r="A4290" s="6" t="s">
        <v>6162</v>
      </c>
    </row>
    <row r="4292" spans="1:5" x14ac:dyDescent="0.3">
      <c r="A4292" s="6" t="s">
        <v>6163</v>
      </c>
      <c r="B4292" t="s">
        <v>5746</v>
      </c>
      <c r="C4292" t="s">
        <v>1319</v>
      </c>
      <c r="D4292" s="1">
        <v>2.4000000000000001E-11</v>
      </c>
      <c r="E4292" t="s">
        <v>71</v>
      </c>
    </row>
    <row r="4293" spans="1:5" x14ac:dyDescent="0.3">
      <c r="A4293" s="6" t="s">
        <v>5258</v>
      </c>
      <c r="B4293" t="s">
        <v>9855</v>
      </c>
      <c r="C4293" t="s">
        <v>850</v>
      </c>
    </row>
    <row r="4294" spans="1:5" x14ac:dyDescent="0.3">
      <c r="A4294" s="6" t="s">
        <v>6164</v>
      </c>
      <c r="B4294" t="s">
        <v>1636</v>
      </c>
      <c r="C4294" t="s">
        <v>1076</v>
      </c>
    </row>
    <row r="4295" spans="1:5" x14ac:dyDescent="0.3">
      <c r="A4295" s="6" t="s">
        <v>6165</v>
      </c>
      <c r="B4295" t="e">
        <f>--LKVE</f>
        <v>#NAME?</v>
      </c>
      <c r="C4295" t="s">
        <v>1320</v>
      </c>
      <c r="D4295">
        <v>9</v>
      </c>
      <c r="E4295">
        <v>9</v>
      </c>
    </row>
    <row r="4297" spans="1:5" x14ac:dyDescent="0.3">
      <c r="A4297" s="6" t="s">
        <v>1472</v>
      </c>
    </row>
    <row r="4298" spans="1:5" x14ac:dyDescent="0.3">
      <c r="A4298" s="6" t="s">
        <v>5703</v>
      </c>
    </row>
    <row r="4299" spans="1:5" x14ac:dyDescent="0.3">
      <c r="A4299" s="6" t="s">
        <v>6166</v>
      </c>
    </row>
    <row r="4301" spans="1:5" x14ac:dyDescent="0.3">
      <c r="A4301" s="6" t="s">
        <v>6167</v>
      </c>
      <c r="B4301" t="s">
        <v>5746</v>
      </c>
      <c r="C4301" t="s">
        <v>1319</v>
      </c>
      <c r="D4301" s="1">
        <v>2.4000000000000001E-11</v>
      </c>
      <c r="E4301" t="s">
        <v>71</v>
      </c>
    </row>
    <row r="4302" spans="1:5" x14ac:dyDescent="0.3">
      <c r="A4302" s="6" t="s">
        <v>5258</v>
      </c>
      <c r="B4302" t="s">
        <v>9855</v>
      </c>
      <c r="C4302" t="s">
        <v>850</v>
      </c>
    </row>
    <row r="4303" spans="1:5" x14ac:dyDescent="0.3">
      <c r="A4303" s="6" t="s">
        <v>6104</v>
      </c>
      <c r="B4303" t="e">
        <f>++ A</f>
        <v>#NAME?</v>
      </c>
      <c r="C4303" t="e">
        <f>+ +vAF+q</f>
        <v>#NAME?</v>
      </c>
    </row>
    <row r="4304" spans="1:5" x14ac:dyDescent="0.3">
      <c r="A4304" s="6" t="s">
        <v>6168</v>
      </c>
      <c r="B4304" t="e">
        <f>--MEMA</f>
        <v>#NAME?</v>
      </c>
      <c r="C4304" t="s">
        <v>1321</v>
      </c>
      <c r="D4304">
        <v>7</v>
      </c>
      <c r="E4304">
        <v>7</v>
      </c>
    </row>
    <row r="4306" spans="1:5" x14ac:dyDescent="0.3">
      <c r="A4306" s="6" t="s">
        <v>1472</v>
      </c>
    </row>
    <row r="4307" spans="1:5" x14ac:dyDescent="0.3">
      <c r="A4307" s="6" t="s">
        <v>6106</v>
      </c>
    </row>
    <row r="4308" spans="1:5" x14ac:dyDescent="0.3">
      <c r="A4308" s="6" t="s">
        <v>6169</v>
      </c>
    </row>
    <row r="4310" spans="1:5" x14ac:dyDescent="0.3">
      <c r="A4310" s="6" t="s">
        <v>6170</v>
      </c>
      <c r="B4310" t="s">
        <v>9866</v>
      </c>
      <c r="C4310" t="s">
        <v>1308</v>
      </c>
      <c r="D4310" t="s">
        <v>1322</v>
      </c>
      <c r="E4310" t="s">
        <v>1322</v>
      </c>
    </row>
    <row r="4311" spans="1:5" x14ac:dyDescent="0.3">
      <c r="A4311" s="6" t="s">
        <v>5258</v>
      </c>
      <c r="B4311" t="s">
        <v>9855</v>
      </c>
      <c r="C4311" t="s">
        <v>850</v>
      </c>
    </row>
    <row r="4312" spans="1:5" x14ac:dyDescent="0.3">
      <c r="A4312" s="6" t="s">
        <v>6171</v>
      </c>
      <c r="B4312" t="s">
        <v>1323</v>
      </c>
      <c r="C4312" t="e">
        <f>+  vAF+q</f>
        <v>#NAME?</v>
      </c>
    </row>
    <row r="4313" spans="1:5" x14ac:dyDescent="0.3">
      <c r="A4313" s="6" t="s">
        <v>6172</v>
      </c>
      <c r="B4313" t="e">
        <f>-PKVTS</f>
        <v>#NAME?</v>
      </c>
      <c r="C4313" t="s">
        <v>1324</v>
      </c>
      <c r="D4313">
        <v>3</v>
      </c>
      <c r="E4313">
        <v>3</v>
      </c>
    </row>
    <row r="4315" spans="1:5" x14ac:dyDescent="0.3">
      <c r="A4315" s="6" t="s">
        <v>1472</v>
      </c>
    </row>
    <row r="4316" spans="1:5" x14ac:dyDescent="0.3">
      <c r="A4316" s="6" t="s">
        <v>6173</v>
      </c>
    </row>
    <row r="4317" spans="1:5" x14ac:dyDescent="0.3">
      <c r="A4317" s="6" t="s">
        <v>6174</v>
      </c>
    </row>
    <row r="4319" spans="1:5" x14ac:dyDescent="0.3">
      <c r="A4319" s="6" t="s">
        <v>6175</v>
      </c>
      <c r="B4319" t="s">
        <v>5746</v>
      </c>
      <c r="C4319" t="s">
        <v>1325</v>
      </c>
      <c r="D4319" s="1">
        <v>2.8E-11</v>
      </c>
      <c r="E4319" t="s">
        <v>72</v>
      </c>
    </row>
    <row r="4320" spans="1:5" x14ac:dyDescent="0.3">
      <c r="A4320" s="6" t="s">
        <v>5258</v>
      </c>
      <c r="B4320" t="s">
        <v>9855</v>
      </c>
      <c r="C4320" t="s">
        <v>850</v>
      </c>
    </row>
    <row r="4321" spans="1:5" x14ac:dyDescent="0.3">
      <c r="A4321" s="6" t="s">
        <v>5886</v>
      </c>
      <c r="B4321" t="s">
        <v>1791</v>
      </c>
      <c r="C4321" t="s">
        <v>1109</v>
      </c>
    </row>
    <row r="4322" spans="1:5" x14ac:dyDescent="0.3">
      <c r="A4322" s="6" t="s">
        <v>6176</v>
      </c>
      <c r="B4322" t="e">
        <f>--MEIP</f>
        <v>#NAME?</v>
      </c>
      <c r="C4322" t="s">
        <v>1326</v>
      </c>
      <c r="D4322">
        <v>0</v>
      </c>
      <c r="E4322">
        <v>0</v>
      </c>
    </row>
    <row r="4324" spans="1:5" x14ac:dyDescent="0.3">
      <c r="A4324" s="6" t="s">
        <v>1472</v>
      </c>
    </row>
    <row r="4325" spans="1:5" x14ac:dyDescent="0.3">
      <c r="A4325" s="6" t="s">
        <v>6013</v>
      </c>
    </row>
    <row r="4326" spans="1:5" x14ac:dyDescent="0.3">
      <c r="A4326" s="6" t="s">
        <v>6177</v>
      </c>
    </row>
    <row r="4328" spans="1:5" x14ac:dyDescent="0.3">
      <c r="A4328" s="6" t="s">
        <v>6178</v>
      </c>
      <c r="B4328" t="s">
        <v>5746</v>
      </c>
      <c r="C4328" t="s">
        <v>1325</v>
      </c>
      <c r="D4328" s="1">
        <v>2.8E-11</v>
      </c>
      <c r="E4328" t="s">
        <v>72</v>
      </c>
    </row>
    <row r="4329" spans="1:5" x14ac:dyDescent="0.3">
      <c r="A4329" s="6" t="s">
        <v>5258</v>
      </c>
      <c r="B4329" t="s">
        <v>9855</v>
      </c>
      <c r="C4329" t="s">
        <v>850</v>
      </c>
    </row>
    <row r="4330" spans="1:5" x14ac:dyDescent="0.3">
      <c r="A4330" s="6" t="s">
        <v>5886</v>
      </c>
      <c r="B4330" t="s">
        <v>1791</v>
      </c>
      <c r="C4330" t="s">
        <v>1109</v>
      </c>
    </row>
    <row r="4331" spans="1:5" x14ac:dyDescent="0.3">
      <c r="A4331" s="6" t="s">
        <v>6179</v>
      </c>
      <c r="B4331" t="e">
        <f>--MEIP</f>
        <v>#NAME?</v>
      </c>
      <c r="C4331" t="s">
        <v>1327</v>
      </c>
      <c r="D4331">
        <v>1</v>
      </c>
      <c r="E4331">
        <v>1</v>
      </c>
    </row>
    <row r="4333" spans="1:5" x14ac:dyDescent="0.3">
      <c r="A4333" s="6" t="s">
        <v>1472</v>
      </c>
    </row>
    <row r="4334" spans="1:5" x14ac:dyDescent="0.3">
      <c r="A4334" s="6" t="s">
        <v>6013</v>
      </c>
    </row>
    <row r="4335" spans="1:5" x14ac:dyDescent="0.3">
      <c r="A4335" s="6" t="s">
        <v>6180</v>
      </c>
    </row>
    <row r="4337" spans="1:5" x14ac:dyDescent="0.3">
      <c r="A4337" s="6" t="s">
        <v>6181</v>
      </c>
      <c r="B4337" t="s">
        <v>5746</v>
      </c>
      <c r="C4337" t="s">
        <v>1325</v>
      </c>
      <c r="D4337" s="1">
        <v>2.8E-11</v>
      </c>
      <c r="E4337" t="s">
        <v>72</v>
      </c>
    </row>
    <row r="4338" spans="1:5" x14ac:dyDescent="0.3">
      <c r="A4338" s="6" t="s">
        <v>5258</v>
      </c>
      <c r="B4338" t="s">
        <v>9855</v>
      </c>
      <c r="C4338" t="s">
        <v>850</v>
      </c>
    </row>
    <row r="4339" spans="1:5" x14ac:dyDescent="0.3">
      <c r="A4339" s="6" t="s">
        <v>5886</v>
      </c>
      <c r="B4339" t="s">
        <v>1791</v>
      </c>
      <c r="C4339" t="s">
        <v>1109</v>
      </c>
    </row>
    <row r="4340" spans="1:5" x14ac:dyDescent="0.3">
      <c r="A4340" s="6" t="s">
        <v>6182</v>
      </c>
      <c r="B4340" t="e">
        <f>--MEIP</f>
        <v>#NAME?</v>
      </c>
      <c r="C4340" t="s">
        <v>1328</v>
      </c>
      <c r="D4340">
        <v>4</v>
      </c>
      <c r="E4340">
        <v>4</v>
      </c>
    </row>
    <row r="4342" spans="1:5" x14ac:dyDescent="0.3">
      <c r="A4342" s="6" t="s">
        <v>1472</v>
      </c>
    </row>
    <row r="4343" spans="1:5" x14ac:dyDescent="0.3">
      <c r="A4343" s="6" t="s">
        <v>6013</v>
      </c>
    </row>
    <row r="4344" spans="1:5" x14ac:dyDescent="0.3">
      <c r="A4344" s="6" t="s">
        <v>6183</v>
      </c>
    </row>
    <row r="4346" spans="1:5" x14ac:dyDescent="0.3">
      <c r="A4346" s="6" t="s">
        <v>6184</v>
      </c>
      <c r="B4346" t="s">
        <v>9933</v>
      </c>
      <c r="C4346" t="s">
        <v>1329</v>
      </c>
      <c r="D4346" t="s">
        <v>1330</v>
      </c>
      <c r="E4346" t="s">
        <v>1330</v>
      </c>
    </row>
    <row r="4347" spans="1:5" x14ac:dyDescent="0.3">
      <c r="A4347" s="6" t="s">
        <v>5258</v>
      </c>
      <c r="B4347" t="s">
        <v>9855</v>
      </c>
      <c r="C4347" t="s">
        <v>850</v>
      </c>
    </row>
    <row r="4348" spans="1:5" x14ac:dyDescent="0.3">
      <c r="A4348" s="6" t="s">
        <v>5886</v>
      </c>
      <c r="B4348" t="s">
        <v>1791</v>
      </c>
      <c r="C4348" t="s">
        <v>1109</v>
      </c>
    </row>
    <row r="4349" spans="1:5" x14ac:dyDescent="0.3">
      <c r="A4349" s="6" t="s">
        <v>6185</v>
      </c>
      <c r="B4349" t="e">
        <f>--MEIP</f>
        <v>#NAME?</v>
      </c>
      <c r="C4349" t="s">
        <v>1328</v>
      </c>
      <c r="D4349">
        <v>4</v>
      </c>
      <c r="E4349">
        <v>4</v>
      </c>
    </row>
    <row r="4351" spans="1:5" x14ac:dyDescent="0.3">
      <c r="A4351" s="6" t="s">
        <v>1472</v>
      </c>
    </row>
    <row r="4352" spans="1:5" x14ac:dyDescent="0.3">
      <c r="A4352" s="6" t="s">
        <v>6013</v>
      </c>
    </row>
    <row r="4353" spans="1:5" x14ac:dyDescent="0.3">
      <c r="A4353" s="6" t="s">
        <v>6186</v>
      </c>
    </row>
    <row r="4355" spans="1:5" x14ac:dyDescent="0.3">
      <c r="A4355" s="6" t="s">
        <v>6187</v>
      </c>
      <c r="B4355" t="s">
        <v>10024</v>
      </c>
      <c r="C4355" t="s">
        <v>1331</v>
      </c>
      <c r="D4355" t="s">
        <v>1330</v>
      </c>
      <c r="E4355" t="s">
        <v>1330</v>
      </c>
    </row>
    <row r="4356" spans="1:5" x14ac:dyDescent="0.3">
      <c r="A4356" s="6" t="s">
        <v>5258</v>
      </c>
      <c r="B4356" t="s">
        <v>9855</v>
      </c>
      <c r="C4356" t="s">
        <v>850</v>
      </c>
    </row>
    <row r="4357" spans="1:5" x14ac:dyDescent="0.3">
      <c r="A4357" s="6" t="s">
        <v>6188</v>
      </c>
      <c r="B4357" t="s">
        <v>2253</v>
      </c>
      <c r="C4357" t="s">
        <v>1300</v>
      </c>
    </row>
    <row r="4358" spans="1:5" x14ac:dyDescent="0.3">
      <c r="A4358" s="6" t="s">
        <v>6189</v>
      </c>
      <c r="B4358" t="s">
        <v>10025</v>
      </c>
      <c r="C4358" t="s">
        <v>1332</v>
      </c>
      <c r="D4358">
        <v>6</v>
      </c>
      <c r="E4358">
        <v>6</v>
      </c>
    </row>
    <row r="4360" spans="1:5" x14ac:dyDescent="0.3">
      <c r="A4360" s="6" t="s">
        <v>1472</v>
      </c>
    </row>
    <row r="4361" spans="1:5" x14ac:dyDescent="0.3">
      <c r="A4361" s="6" t="s">
        <v>6129</v>
      </c>
    </row>
    <row r="4362" spans="1:5" x14ac:dyDescent="0.3">
      <c r="A4362" s="6" t="s">
        <v>6190</v>
      </c>
    </row>
    <row r="4364" spans="1:5" x14ac:dyDescent="0.3">
      <c r="A4364" s="6" t="s">
        <v>6191</v>
      </c>
      <c r="B4364" t="s">
        <v>10026</v>
      </c>
      <c r="C4364" t="s">
        <v>1333</v>
      </c>
      <c r="D4364" t="s">
        <v>1330</v>
      </c>
      <c r="E4364" t="s">
        <v>1330</v>
      </c>
    </row>
    <row r="4365" spans="1:5" x14ac:dyDescent="0.3">
      <c r="A4365" s="6" t="s">
        <v>5258</v>
      </c>
      <c r="B4365" t="s">
        <v>9855</v>
      </c>
      <c r="C4365" t="s">
        <v>850</v>
      </c>
    </row>
    <row r="4366" spans="1:5" x14ac:dyDescent="0.3">
      <c r="A4366" s="6" t="s">
        <v>6188</v>
      </c>
      <c r="B4366" t="s">
        <v>2253</v>
      </c>
      <c r="C4366" t="s">
        <v>1300</v>
      </c>
    </row>
    <row r="4367" spans="1:5" x14ac:dyDescent="0.3">
      <c r="A4367" s="6" t="s">
        <v>6192</v>
      </c>
      <c r="B4367" t="s">
        <v>10025</v>
      </c>
      <c r="C4367" t="s">
        <v>1334</v>
      </c>
      <c r="D4367">
        <v>2</v>
      </c>
      <c r="E4367">
        <v>2</v>
      </c>
    </row>
    <row r="4369" spans="1:5" x14ac:dyDescent="0.3">
      <c r="A4369" s="6" t="s">
        <v>1472</v>
      </c>
    </row>
    <row r="4370" spans="1:5" x14ac:dyDescent="0.3">
      <c r="A4370" s="6" t="s">
        <v>6129</v>
      </c>
    </row>
    <row r="4371" spans="1:5" x14ac:dyDescent="0.3">
      <c r="A4371" s="6" t="s">
        <v>6193</v>
      </c>
    </row>
    <row r="4373" spans="1:5" x14ac:dyDescent="0.3">
      <c r="A4373" s="6" t="s">
        <v>6194</v>
      </c>
      <c r="B4373" t="s">
        <v>10024</v>
      </c>
      <c r="C4373" t="s">
        <v>1331</v>
      </c>
      <c r="D4373" t="s">
        <v>1330</v>
      </c>
      <c r="E4373" t="s">
        <v>1330</v>
      </c>
    </row>
    <row r="4374" spans="1:5" x14ac:dyDescent="0.3">
      <c r="A4374" s="6" t="s">
        <v>5258</v>
      </c>
      <c r="B4374" t="s">
        <v>9855</v>
      </c>
      <c r="C4374" t="s">
        <v>850</v>
      </c>
    </row>
    <row r="4375" spans="1:5" x14ac:dyDescent="0.3">
      <c r="A4375" s="6" t="s">
        <v>6188</v>
      </c>
      <c r="B4375" t="s">
        <v>2253</v>
      </c>
      <c r="C4375" t="s">
        <v>1300</v>
      </c>
    </row>
    <row r="4376" spans="1:5" x14ac:dyDescent="0.3">
      <c r="A4376" s="6" t="s">
        <v>6195</v>
      </c>
      <c r="B4376" t="s">
        <v>10025</v>
      </c>
      <c r="C4376" t="s">
        <v>1332</v>
      </c>
      <c r="D4376">
        <v>6</v>
      </c>
      <c r="E4376">
        <v>6</v>
      </c>
    </row>
    <row r="4378" spans="1:5" x14ac:dyDescent="0.3">
      <c r="A4378" s="6" t="s">
        <v>1472</v>
      </c>
    </row>
    <row r="4379" spans="1:5" x14ac:dyDescent="0.3">
      <c r="A4379" s="6" t="s">
        <v>6129</v>
      </c>
    </row>
    <row r="4380" spans="1:5" x14ac:dyDescent="0.3">
      <c r="A4380" s="6" t="s">
        <v>6196</v>
      </c>
    </row>
    <row r="4382" spans="1:5" x14ac:dyDescent="0.3">
      <c r="A4382" s="6" t="s">
        <v>6197</v>
      </c>
      <c r="B4382" t="s">
        <v>10024</v>
      </c>
      <c r="C4382" t="s">
        <v>1331</v>
      </c>
      <c r="D4382" t="s">
        <v>1330</v>
      </c>
      <c r="E4382" t="s">
        <v>1330</v>
      </c>
    </row>
    <row r="4383" spans="1:5" x14ac:dyDescent="0.3">
      <c r="A4383" s="6" t="s">
        <v>5258</v>
      </c>
      <c r="B4383" t="s">
        <v>9855</v>
      </c>
      <c r="C4383" t="s">
        <v>850</v>
      </c>
    </row>
    <row r="4384" spans="1:5" x14ac:dyDescent="0.3">
      <c r="A4384" s="6" t="s">
        <v>6188</v>
      </c>
      <c r="B4384" t="s">
        <v>2253</v>
      </c>
      <c r="C4384" t="s">
        <v>1300</v>
      </c>
    </row>
    <row r="4385" spans="1:5" x14ac:dyDescent="0.3">
      <c r="A4385" s="6" t="s">
        <v>6198</v>
      </c>
      <c r="B4385" t="s">
        <v>10025</v>
      </c>
      <c r="C4385" t="s">
        <v>1332</v>
      </c>
      <c r="D4385">
        <v>6</v>
      </c>
      <c r="E4385">
        <v>6</v>
      </c>
    </row>
    <row r="4387" spans="1:5" x14ac:dyDescent="0.3">
      <c r="A4387" s="6" t="s">
        <v>1472</v>
      </c>
    </row>
    <row r="4388" spans="1:5" x14ac:dyDescent="0.3">
      <c r="A4388" s="6" t="s">
        <v>6129</v>
      </c>
    </row>
    <row r="4389" spans="1:5" x14ac:dyDescent="0.3">
      <c r="A4389" s="6" t="s">
        <v>6199</v>
      </c>
    </row>
    <row r="4391" spans="1:5" x14ac:dyDescent="0.3">
      <c r="A4391" s="6" t="s">
        <v>6200</v>
      </c>
      <c r="B4391" t="s">
        <v>9919</v>
      </c>
      <c r="C4391" t="s">
        <v>1335</v>
      </c>
      <c r="D4391" t="s">
        <v>1336</v>
      </c>
      <c r="E4391" t="s">
        <v>1336</v>
      </c>
    </row>
    <row r="4392" spans="1:5" x14ac:dyDescent="0.3">
      <c r="A4392" s="6" t="s">
        <v>5258</v>
      </c>
      <c r="B4392" t="s">
        <v>9855</v>
      </c>
      <c r="C4392" t="s">
        <v>850</v>
      </c>
    </row>
    <row r="4393" spans="1:5" x14ac:dyDescent="0.3">
      <c r="A4393" s="6" t="s">
        <v>6104</v>
      </c>
      <c r="B4393" t="e">
        <f>++ A</f>
        <v>#NAME?</v>
      </c>
      <c r="C4393" t="e">
        <f>+ +vAF+q</f>
        <v>#NAME?</v>
      </c>
    </row>
    <row r="4394" spans="1:5" x14ac:dyDescent="0.3">
      <c r="A4394" s="6" t="s">
        <v>6201</v>
      </c>
      <c r="B4394" t="e">
        <f>--MEMA</f>
        <v>#NAME?</v>
      </c>
      <c r="C4394" t="s">
        <v>1314</v>
      </c>
      <c r="D4394">
        <v>8</v>
      </c>
      <c r="E4394">
        <v>8</v>
      </c>
    </row>
    <row r="4396" spans="1:5" x14ac:dyDescent="0.3">
      <c r="A4396" s="6" t="s">
        <v>1472</v>
      </c>
    </row>
    <row r="4397" spans="1:5" x14ac:dyDescent="0.3">
      <c r="A4397" s="6" t="s">
        <v>6106</v>
      </c>
    </row>
    <row r="4398" spans="1:5" x14ac:dyDescent="0.3">
      <c r="A4398" s="6" t="s">
        <v>6202</v>
      </c>
    </row>
    <row r="4400" spans="1:5" x14ac:dyDescent="0.3">
      <c r="A4400" s="6" t="s">
        <v>6203</v>
      </c>
      <c r="B4400" t="s">
        <v>9993</v>
      </c>
      <c r="C4400" t="s">
        <v>1305</v>
      </c>
      <c r="D4400" t="s">
        <v>1337</v>
      </c>
      <c r="E4400" t="s">
        <v>1337</v>
      </c>
    </row>
    <row r="4401" spans="1:5" x14ac:dyDescent="0.3">
      <c r="A4401" s="6" t="s">
        <v>5258</v>
      </c>
      <c r="B4401" t="s">
        <v>9855</v>
      </c>
      <c r="C4401" t="s">
        <v>850</v>
      </c>
    </row>
    <row r="4402" spans="1:5" x14ac:dyDescent="0.3">
      <c r="A4402" s="6" t="s">
        <v>5857</v>
      </c>
      <c r="B4402" t="s">
        <v>1791</v>
      </c>
      <c r="C4402" t="e">
        <f>+ ++AF+q</f>
        <v>#NAME?</v>
      </c>
    </row>
    <row r="4403" spans="1:5" x14ac:dyDescent="0.3">
      <c r="A4403" s="6" t="s">
        <v>6204</v>
      </c>
      <c r="B4403" t="e">
        <f>--MEIP</f>
        <v>#NAME?</v>
      </c>
      <c r="C4403" t="s">
        <v>1338</v>
      </c>
      <c r="D4403">
        <v>0</v>
      </c>
      <c r="E4403">
        <v>0</v>
      </c>
    </row>
    <row r="4405" spans="1:5" x14ac:dyDescent="0.3">
      <c r="A4405" s="6" t="s">
        <v>1472</v>
      </c>
    </row>
    <row r="4406" spans="1:5" x14ac:dyDescent="0.3">
      <c r="A4406" s="6" t="s">
        <v>5859</v>
      </c>
    </row>
    <row r="4407" spans="1:5" x14ac:dyDescent="0.3">
      <c r="A4407" s="6" t="s">
        <v>6205</v>
      </c>
    </row>
    <row r="4409" spans="1:5" x14ac:dyDescent="0.3">
      <c r="A4409" s="6" t="s">
        <v>6206</v>
      </c>
      <c r="B4409" t="s">
        <v>5746</v>
      </c>
      <c r="C4409" t="s">
        <v>1339</v>
      </c>
      <c r="D4409" s="1">
        <v>3E-11</v>
      </c>
      <c r="E4409" s="1">
        <v>3E-11</v>
      </c>
    </row>
    <row r="4410" spans="1:5" x14ac:dyDescent="0.3">
      <c r="A4410" s="6" t="s">
        <v>5258</v>
      </c>
      <c r="B4410" t="s">
        <v>9855</v>
      </c>
      <c r="C4410" t="s">
        <v>850</v>
      </c>
    </row>
    <row r="4411" spans="1:5" x14ac:dyDescent="0.3">
      <c r="A4411" s="6" t="s">
        <v>6207</v>
      </c>
      <c r="B4411" t="s">
        <v>2234</v>
      </c>
      <c r="C4411" t="s">
        <v>1340</v>
      </c>
    </row>
    <row r="4412" spans="1:5" x14ac:dyDescent="0.3">
      <c r="A4412" s="6" t="s">
        <v>6208</v>
      </c>
      <c r="B4412" t="s">
        <v>10027</v>
      </c>
      <c r="C4412" t="s">
        <v>1341</v>
      </c>
      <c r="D4412">
        <v>8</v>
      </c>
      <c r="E4412">
        <v>8</v>
      </c>
    </row>
    <row r="4414" spans="1:5" x14ac:dyDescent="0.3">
      <c r="A4414" s="6" t="s">
        <v>1472</v>
      </c>
    </row>
    <row r="4415" spans="1:5" x14ac:dyDescent="0.3">
      <c r="A4415" s="6" t="s">
        <v>6209</v>
      </c>
    </row>
    <row r="4416" spans="1:5" x14ac:dyDescent="0.3">
      <c r="A4416" s="6" t="s">
        <v>6210</v>
      </c>
    </row>
    <row r="4418" spans="1:5" x14ac:dyDescent="0.3">
      <c r="A4418" s="6" t="s">
        <v>6211</v>
      </c>
      <c r="B4418" t="s">
        <v>9866</v>
      </c>
      <c r="C4418" t="s">
        <v>1305</v>
      </c>
      <c r="D4418" t="s">
        <v>1337</v>
      </c>
      <c r="E4418" t="s">
        <v>1337</v>
      </c>
    </row>
    <row r="4419" spans="1:5" x14ac:dyDescent="0.3">
      <c r="A4419" s="6" t="s">
        <v>5258</v>
      </c>
      <c r="B4419" t="s">
        <v>9855</v>
      </c>
      <c r="C4419" t="s">
        <v>850</v>
      </c>
    </row>
    <row r="4420" spans="1:5" x14ac:dyDescent="0.3">
      <c r="A4420" s="6" t="s">
        <v>5857</v>
      </c>
      <c r="B4420" t="s">
        <v>2548</v>
      </c>
      <c r="C4420" t="s">
        <v>1185</v>
      </c>
    </row>
    <row r="4421" spans="1:5" x14ac:dyDescent="0.3">
      <c r="A4421" s="6" t="s">
        <v>6212</v>
      </c>
      <c r="B4421" t="e">
        <f>--MEIT</f>
        <v>#NAME?</v>
      </c>
      <c r="C4421" t="s">
        <v>1342</v>
      </c>
      <c r="D4421">
        <v>0</v>
      </c>
      <c r="E4421">
        <v>0</v>
      </c>
    </row>
    <row r="4423" spans="1:5" x14ac:dyDescent="0.3">
      <c r="A4423" s="6" t="s">
        <v>1472</v>
      </c>
    </row>
    <row r="4424" spans="1:5" x14ac:dyDescent="0.3">
      <c r="A4424" s="6" t="s">
        <v>6034</v>
      </c>
    </row>
    <row r="4425" spans="1:5" x14ac:dyDescent="0.3">
      <c r="A4425" s="6" t="s">
        <v>6213</v>
      </c>
    </row>
    <row r="4427" spans="1:5" x14ac:dyDescent="0.3">
      <c r="A4427" s="6" t="s">
        <v>6214</v>
      </c>
      <c r="B4427" t="s">
        <v>5746</v>
      </c>
      <c r="C4427" t="s">
        <v>1339</v>
      </c>
      <c r="D4427" s="1">
        <v>3E-11</v>
      </c>
      <c r="E4427" s="1">
        <v>3E-11</v>
      </c>
    </row>
    <row r="4428" spans="1:5" x14ac:dyDescent="0.3">
      <c r="A4428" s="6" t="s">
        <v>5258</v>
      </c>
      <c r="B4428" t="s">
        <v>9855</v>
      </c>
      <c r="C4428" t="s">
        <v>850</v>
      </c>
    </row>
    <row r="4429" spans="1:5" x14ac:dyDescent="0.3">
      <c r="A4429" s="6" t="s">
        <v>5857</v>
      </c>
      <c r="B4429" t="s">
        <v>2548</v>
      </c>
      <c r="C4429" t="s">
        <v>1185</v>
      </c>
    </row>
    <row r="4430" spans="1:5" x14ac:dyDescent="0.3">
      <c r="A4430" s="6" t="s">
        <v>6215</v>
      </c>
      <c r="B4430" t="e">
        <f>--MEIT</f>
        <v>#NAME?</v>
      </c>
      <c r="C4430" t="s">
        <v>1342</v>
      </c>
      <c r="D4430">
        <v>0</v>
      </c>
      <c r="E4430">
        <v>0</v>
      </c>
    </row>
    <row r="4432" spans="1:5" x14ac:dyDescent="0.3">
      <c r="A4432" s="6" t="s">
        <v>1472</v>
      </c>
    </row>
    <row r="4433" spans="1:5" x14ac:dyDescent="0.3">
      <c r="A4433" s="6" t="s">
        <v>6034</v>
      </c>
    </row>
    <row r="4434" spans="1:5" x14ac:dyDescent="0.3">
      <c r="A4434" s="6" t="s">
        <v>6216</v>
      </c>
    </row>
    <row r="4436" spans="1:5" x14ac:dyDescent="0.3">
      <c r="A4436" s="6" t="s">
        <v>6217</v>
      </c>
      <c r="B4436" t="s">
        <v>9854</v>
      </c>
      <c r="C4436" t="s">
        <v>1343</v>
      </c>
      <c r="D4436" t="s">
        <v>1344</v>
      </c>
      <c r="E4436" t="s">
        <v>1344</v>
      </c>
    </row>
    <row r="4437" spans="1:5" x14ac:dyDescent="0.3">
      <c r="A4437" s="6" t="s">
        <v>5258</v>
      </c>
      <c r="B4437" t="s">
        <v>9855</v>
      </c>
      <c r="C4437" t="s">
        <v>850</v>
      </c>
    </row>
    <row r="4438" spans="1:5" x14ac:dyDescent="0.3">
      <c r="A4438" s="6" t="s">
        <v>6218</v>
      </c>
      <c r="B4438" t="s">
        <v>1281</v>
      </c>
      <c r="C4438" t="s">
        <v>1345</v>
      </c>
    </row>
    <row r="4439" spans="1:5" x14ac:dyDescent="0.3">
      <c r="A4439" s="6" t="s">
        <v>6219</v>
      </c>
      <c r="B4439" t="e">
        <f>--LELE</f>
        <v>#NAME?</v>
      </c>
      <c r="C4439" t="s">
        <v>1346</v>
      </c>
      <c r="D4439">
        <v>2</v>
      </c>
      <c r="E4439">
        <v>2</v>
      </c>
    </row>
    <row r="4441" spans="1:5" x14ac:dyDescent="0.3">
      <c r="A4441" s="6" t="s">
        <v>1472</v>
      </c>
    </row>
    <row r="4442" spans="1:5" x14ac:dyDescent="0.3">
      <c r="A4442" s="6" t="s">
        <v>5930</v>
      </c>
    </row>
    <row r="4443" spans="1:5" x14ac:dyDescent="0.3">
      <c r="A4443" s="6" t="s">
        <v>6220</v>
      </c>
    </row>
    <row r="4445" spans="1:5" x14ac:dyDescent="0.3">
      <c r="A4445" s="6" t="s">
        <v>6221</v>
      </c>
      <c r="B4445" t="s">
        <v>9860</v>
      </c>
      <c r="C4445" t="s">
        <v>1343</v>
      </c>
      <c r="D4445" t="s">
        <v>1347</v>
      </c>
      <c r="E4445" t="s">
        <v>1347</v>
      </c>
    </row>
    <row r="4446" spans="1:5" x14ac:dyDescent="0.3">
      <c r="A4446" s="6" t="s">
        <v>5258</v>
      </c>
      <c r="B4446" t="s">
        <v>9855</v>
      </c>
      <c r="C4446" t="s">
        <v>850</v>
      </c>
    </row>
    <row r="4447" spans="1:5" x14ac:dyDescent="0.3">
      <c r="A4447" s="6" t="s">
        <v>6222</v>
      </c>
      <c r="B4447" t="s">
        <v>10028</v>
      </c>
      <c r="C4447" t="e">
        <f>+  +AF+q</f>
        <v>#NAME?</v>
      </c>
    </row>
    <row r="4448" spans="1:5" x14ac:dyDescent="0.3">
      <c r="A4448" s="6" t="s">
        <v>6223</v>
      </c>
      <c r="B4448" t="s">
        <v>10029</v>
      </c>
      <c r="C4448" t="s">
        <v>1348</v>
      </c>
      <c r="D4448">
        <v>2</v>
      </c>
      <c r="E4448">
        <v>2</v>
      </c>
    </row>
    <row r="4450" spans="1:5" x14ac:dyDescent="0.3">
      <c r="A4450" s="6" t="s">
        <v>1472</v>
      </c>
    </row>
    <row r="4451" spans="1:5" x14ac:dyDescent="0.3">
      <c r="A4451" s="6" t="s">
        <v>6224</v>
      </c>
    </row>
    <row r="4452" spans="1:5" x14ac:dyDescent="0.3">
      <c r="A4452" s="6" t="s">
        <v>6225</v>
      </c>
    </row>
    <row r="4454" spans="1:5" x14ac:dyDescent="0.3">
      <c r="A4454" s="6" t="s">
        <v>6226</v>
      </c>
      <c r="B4454" t="s">
        <v>9865</v>
      </c>
      <c r="C4454" t="s">
        <v>1349</v>
      </c>
      <c r="D4454" t="s">
        <v>1350</v>
      </c>
      <c r="E4454" t="s">
        <v>1350</v>
      </c>
    </row>
    <row r="4455" spans="1:5" x14ac:dyDescent="0.3">
      <c r="A4455" s="6" t="s">
        <v>5258</v>
      </c>
      <c r="B4455" t="s">
        <v>9855</v>
      </c>
      <c r="C4455" t="s">
        <v>850</v>
      </c>
    </row>
    <row r="4456" spans="1:5" x14ac:dyDescent="0.3">
      <c r="A4456" s="6" t="s">
        <v>6227</v>
      </c>
      <c r="B4456" t="s">
        <v>1281</v>
      </c>
      <c r="C4456" t="s">
        <v>1185</v>
      </c>
    </row>
    <row r="4457" spans="1:5" x14ac:dyDescent="0.3">
      <c r="A4457" s="6" t="s">
        <v>6228</v>
      </c>
      <c r="B4457" t="s">
        <v>10030</v>
      </c>
      <c r="C4457" t="s">
        <v>1351</v>
      </c>
      <c r="D4457">
        <v>8</v>
      </c>
      <c r="E4457">
        <v>8</v>
      </c>
    </row>
    <row r="4459" spans="1:5" x14ac:dyDescent="0.3">
      <c r="A4459" s="6" t="s">
        <v>1472</v>
      </c>
    </row>
    <row r="4460" spans="1:5" x14ac:dyDescent="0.3">
      <c r="A4460" s="6" t="s">
        <v>6229</v>
      </c>
    </row>
    <row r="4461" spans="1:5" x14ac:dyDescent="0.3">
      <c r="A4461" s="6" t="s">
        <v>6230</v>
      </c>
    </row>
    <row r="4463" spans="1:5" x14ac:dyDescent="0.3">
      <c r="A4463" s="6" t="s">
        <v>6231</v>
      </c>
      <c r="B4463" t="s">
        <v>5746</v>
      </c>
      <c r="C4463" t="s">
        <v>1352</v>
      </c>
      <c r="D4463" s="1">
        <v>4.5E-11</v>
      </c>
      <c r="E4463" t="s">
        <v>73</v>
      </c>
    </row>
    <row r="4464" spans="1:5" x14ac:dyDescent="0.3">
      <c r="A4464" s="6" t="s">
        <v>5258</v>
      </c>
      <c r="B4464" t="s">
        <v>9855</v>
      </c>
      <c r="C4464" t="s">
        <v>850</v>
      </c>
    </row>
    <row r="4465" spans="1:5" x14ac:dyDescent="0.3">
      <c r="A4465" s="6" t="s">
        <v>5886</v>
      </c>
      <c r="B4465" t="s">
        <v>1791</v>
      </c>
      <c r="C4465" t="s">
        <v>1152</v>
      </c>
    </row>
    <row r="4466" spans="1:5" x14ac:dyDescent="0.3">
      <c r="A4466" s="6" t="s">
        <v>6232</v>
      </c>
      <c r="B4466" t="e">
        <f>--MEIP</f>
        <v>#NAME?</v>
      </c>
      <c r="C4466" t="s">
        <v>1353</v>
      </c>
      <c r="D4466">
        <v>7</v>
      </c>
      <c r="E4466">
        <v>7</v>
      </c>
    </row>
    <row r="4468" spans="1:5" x14ac:dyDescent="0.3">
      <c r="A4468" s="6" t="s">
        <v>6233</v>
      </c>
    </row>
    <row r="4469" spans="1:5" x14ac:dyDescent="0.3">
      <c r="A4469" s="6" t="s">
        <v>6234</v>
      </c>
    </row>
    <row r="4470" spans="1:5" x14ac:dyDescent="0.3">
      <c r="A4470" s="6" t="s">
        <v>6235</v>
      </c>
    </row>
    <row r="4472" spans="1:5" x14ac:dyDescent="0.3">
      <c r="A4472" s="6" t="s">
        <v>6236</v>
      </c>
      <c r="B4472" t="s">
        <v>5746</v>
      </c>
      <c r="C4472" t="s">
        <v>1352</v>
      </c>
      <c r="D4472" s="1">
        <v>4.6000000000000003E-11</v>
      </c>
      <c r="E4472" t="s">
        <v>74</v>
      </c>
    </row>
    <row r="4473" spans="1:5" x14ac:dyDescent="0.3">
      <c r="A4473" s="6" t="s">
        <v>5258</v>
      </c>
      <c r="B4473" t="s">
        <v>9855</v>
      </c>
      <c r="C4473" t="s">
        <v>850</v>
      </c>
    </row>
    <row r="4474" spans="1:5" x14ac:dyDescent="0.3">
      <c r="A4474" s="6" t="s">
        <v>6237</v>
      </c>
      <c r="B4474" t="s">
        <v>1791</v>
      </c>
      <c r="C4474" t="s">
        <v>1185</v>
      </c>
    </row>
    <row r="4475" spans="1:5" x14ac:dyDescent="0.3">
      <c r="A4475" s="6" t="s">
        <v>6238</v>
      </c>
      <c r="B4475" t="e">
        <f>--MEIP</f>
        <v>#NAME?</v>
      </c>
      <c r="C4475" t="s">
        <v>1354</v>
      </c>
      <c r="D4475">
        <v>5</v>
      </c>
      <c r="E4475">
        <v>5</v>
      </c>
    </row>
    <row r="4477" spans="1:5" x14ac:dyDescent="0.3">
      <c r="A4477" s="6" t="s">
        <v>1472</v>
      </c>
    </row>
    <row r="4478" spans="1:5" x14ac:dyDescent="0.3">
      <c r="A4478" s="6" t="s">
        <v>6239</v>
      </c>
    </row>
    <row r="4479" spans="1:5" x14ac:dyDescent="0.3">
      <c r="A4479" s="6" t="s">
        <v>6240</v>
      </c>
    </row>
    <row r="4481" spans="1:5" x14ac:dyDescent="0.3">
      <c r="A4481" s="6" t="s">
        <v>6241</v>
      </c>
      <c r="B4481" t="s">
        <v>5746</v>
      </c>
      <c r="C4481" t="s">
        <v>1352</v>
      </c>
      <c r="D4481" s="1">
        <v>4.6000000000000003E-11</v>
      </c>
      <c r="E4481" t="s">
        <v>74</v>
      </c>
    </row>
    <row r="4482" spans="1:5" x14ac:dyDescent="0.3">
      <c r="A4482" s="6" t="s">
        <v>5258</v>
      </c>
      <c r="B4482" t="s">
        <v>9855</v>
      </c>
      <c r="C4482" t="s">
        <v>850</v>
      </c>
    </row>
    <row r="4483" spans="1:5" x14ac:dyDescent="0.3">
      <c r="A4483" s="6" t="s">
        <v>6237</v>
      </c>
      <c r="B4483" t="s">
        <v>1791</v>
      </c>
      <c r="C4483" t="s">
        <v>1185</v>
      </c>
    </row>
    <row r="4484" spans="1:5" x14ac:dyDescent="0.3">
      <c r="A4484" s="6" t="s">
        <v>6242</v>
      </c>
      <c r="B4484" t="e">
        <f>--MEIP</f>
        <v>#NAME?</v>
      </c>
      <c r="C4484" t="s">
        <v>1354</v>
      </c>
      <c r="D4484">
        <v>5</v>
      </c>
      <c r="E4484">
        <v>5</v>
      </c>
    </row>
    <row r="4486" spans="1:5" x14ac:dyDescent="0.3">
      <c r="A4486" s="6" t="s">
        <v>1472</v>
      </c>
    </row>
    <row r="4487" spans="1:5" x14ac:dyDescent="0.3">
      <c r="A4487" s="6" t="s">
        <v>6239</v>
      </c>
    </row>
    <row r="4488" spans="1:5" x14ac:dyDescent="0.3">
      <c r="A4488" s="6" t="s">
        <v>6243</v>
      </c>
    </row>
    <row r="4490" spans="1:5" x14ac:dyDescent="0.3">
      <c r="A4490" s="6" t="s">
        <v>6244</v>
      </c>
      <c r="B4490" t="s">
        <v>5746</v>
      </c>
      <c r="C4490" t="s">
        <v>1352</v>
      </c>
      <c r="D4490" s="1">
        <v>4.6000000000000003E-11</v>
      </c>
      <c r="E4490" t="s">
        <v>74</v>
      </c>
    </row>
    <row r="4491" spans="1:5" x14ac:dyDescent="0.3">
      <c r="A4491" s="6" t="s">
        <v>5258</v>
      </c>
      <c r="B4491" t="s">
        <v>9855</v>
      </c>
      <c r="C4491" t="s">
        <v>850</v>
      </c>
    </row>
    <row r="4492" spans="1:5" x14ac:dyDescent="0.3">
      <c r="A4492" s="6" t="s">
        <v>6237</v>
      </c>
      <c r="B4492" t="s">
        <v>1791</v>
      </c>
      <c r="C4492" t="s">
        <v>1185</v>
      </c>
    </row>
    <row r="4493" spans="1:5" x14ac:dyDescent="0.3">
      <c r="A4493" s="6" t="s">
        <v>6245</v>
      </c>
      <c r="B4493" t="e">
        <f>--MEIP</f>
        <v>#NAME?</v>
      </c>
      <c r="C4493" t="s">
        <v>1355</v>
      </c>
      <c r="D4493">
        <v>3</v>
      </c>
      <c r="E4493">
        <v>3</v>
      </c>
    </row>
    <row r="4495" spans="1:5" x14ac:dyDescent="0.3">
      <c r="A4495" s="6" t="s">
        <v>1472</v>
      </c>
    </row>
    <row r="4496" spans="1:5" x14ac:dyDescent="0.3">
      <c r="A4496" s="6" t="s">
        <v>6239</v>
      </c>
    </row>
    <row r="4497" spans="1:5" x14ac:dyDescent="0.3">
      <c r="A4497" s="6" t="s">
        <v>6246</v>
      </c>
    </row>
    <row r="4499" spans="1:5" x14ac:dyDescent="0.3">
      <c r="A4499" s="6" t="s">
        <v>6247</v>
      </c>
      <c r="B4499" t="s">
        <v>5746</v>
      </c>
      <c r="C4499" t="s">
        <v>1352</v>
      </c>
      <c r="D4499" s="1">
        <v>4.6000000000000003E-11</v>
      </c>
      <c r="E4499" t="s">
        <v>74</v>
      </c>
    </row>
    <row r="4500" spans="1:5" x14ac:dyDescent="0.3">
      <c r="A4500" s="6" t="s">
        <v>5258</v>
      </c>
      <c r="B4500" t="s">
        <v>9855</v>
      </c>
      <c r="C4500" t="s">
        <v>850</v>
      </c>
    </row>
    <row r="4501" spans="1:5" x14ac:dyDescent="0.3">
      <c r="A4501" s="6" t="s">
        <v>6237</v>
      </c>
      <c r="B4501" t="s">
        <v>1791</v>
      </c>
      <c r="C4501" t="s">
        <v>1185</v>
      </c>
    </row>
    <row r="4502" spans="1:5" x14ac:dyDescent="0.3">
      <c r="A4502" s="6" t="s">
        <v>6248</v>
      </c>
      <c r="B4502" t="e">
        <f>--MEIP</f>
        <v>#NAME?</v>
      </c>
      <c r="C4502" t="s">
        <v>1354</v>
      </c>
      <c r="D4502">
        <v>5</v>
      </c>
      <c r="E4502">
        <v>5</v>
      </c>
    </row>
    <row r="4504" spans="1:5" x14ac:dyDescent="0.3">
      <c r="A4504" s="6" t="s">
        <v>1472</v>
      </c>
    </row>
    <row r="4505" spans="1:5" x14ac:dyDescent="0.3">
      <c r="A4505" s="6" t="s">
        <v>6239</v>
      </c>
    </row>
    <row r="4506" spans="1:5" x14ac:dyDescent="0.3">
      <c r="A4506" s="6" t="s">
        <v>6249</v>
      </c>
    </row>
    <row r="4508" spans="1:5" x14ac:dyDescent="0.3">
      <c r="A4508" s="6" t="s">
        <v>6250</v>
      </c>
      <c r="B4508" t="s">
        <v>9955</v>
      </c>
      <c r="C4508" t="s">
        <v>1356</v>
      </c>
      <c r="D4508" t="s">
        <v>1357</v>
      </c>
      <c r="E4508" t="s">
        <v>1357</v>
      </c>
    </row>
    <row r="4509" spans="1:5" x14ac:dyDescent="0.3">
      <c r="A4509" s="6" t="s">
        <v>5258</v>
      </c>
      <c r="B4509" t="s">
        <v>9855</v>
      </c>
      <c r="C4509" t="s">
        <v>850</v>
      </c>
    </row>
    <row r="4510" spans="1:5" x14ac:dyDescent="0.3">
      <c r="A4510" s="6" t="s">
        <v>6251</v>
      </c>
      <c r="B4510" t="s">
        <v>9749</v>
      </c>
      <c r="C4510" t="s">
        <v>1185</v>
      </c>
    </row>
    <row r="4511" spans="1:5" x14ac:dyDescent="0.3">
      <c r="A4511" s="6" t="s">
        <v>6252</v>
      </c>
      <c r="B4511" t="e">
        <f>--LDIP</f>
        <v>#NAME?</v>
      </c>
      <c r="C4511" t="s">
        <v>1358</v>
      </c>
      <c r="D4511">
        <v>4</v>
      </c>
      <c r="E4511">
        <v>4</v>
      </c>
    </row>
    <row r="4513" spans="1:5" x14ac:dyDescent="0.3">
      <c r="A4513" s="6" t="s">
        <v>1472</v>
      </c>
    </row>
    <row r="4514" spans="1:5" x14ac:dyDescent="0.3">
      <c r="A4514" s="6" t="s">
        <v>6253</v>
      </c>
    </row>
    <row r="4515" spans="1:5" x14ac:dyDescent="0.3">
      <c r="A4515" s="6" t="s">
        <v>6254</v>
      </c>
    </row>
    <row r="4517" spans="1:5" x14ac:dyDescent="0.3">
      <c r="A4517" s="6" t="s">
        <v>6255</v>
      </c>
      <c r="B4517" t="s">
        <v>5746</v>
      </c>
      <c r="C4517" t="s">
        <v>1359</v>
      </c>
      <c r="D4517" s="1">
        <v>4.6999999999999999E-11</v>
      </c>
      <c r="E4517" t="s">
        <v>75</v>
      </c>
    </row>
    <row r="4518" spans="1:5" x14ac:dyDescent="0.3">
      <c r="A4518" s="6" t="s">
        <v>5258</v>
      </c>
      <c r="B4518" t="s">
        <v>9855</v>
      </c>
      <c r="C4518" t="s">
        <v>850</v>
      </c>
    </row>
    <row r="4519" spans="1:5" x14ac:dyDescent="0.3">
      <c r="A4519" s="6" t="s">
        <v>6256</v>
      </c>
      <c r="B4519" t="s">
        <v>1202</v>
      </c>
      <c r="C4519" t="s">
        <v>1097</v>
      </c>
    </row>
    <row r="4520" spans="1:5" x14ac:dyDescent="0.3">
      <c r="A4520" s="6" t="s">
        <v>6257</v>
      </c>
      <c r="B4520" t="e">
        <f>--MKVE</f>
        <v>#NAME?</v>
      </c>
      <c r="C4520" t="s">
        <v>1360</v>
      </c>
      <c r="D4520">
        <v>4</v>
      </c>
      <c r="E4520">
        <v>4</v>
      </c>
    </row>
    <row r="4522" spans="1:5" x14ac:dyDescent="0.3">
      <c r="A4522" s="6" t="s">
        <v>1472</v>
      </c>
    </row>
    <row r="4523" spans="1:5" x14ac:dyDescent="0.3">
      <c r="A4523" s="6" t="s">
        <v>6258</v>
      </c>
    </row>
    <row r="4524" spans="1:5" x14ac:dyDescent="0.3">
      <c r="A4524" s="6" t="s">
        <v>6259</v>
      </c>
    </row>
    <row r="4526" spans="1:5" x14ac:dyDescent="0.3">
      <c r="A4526" s="6" t="s">
        <v>6260</v>
      </c>
      <c r="B4526" t="s">
        <v>10031</v>
      </c>
      <c r="C4526" t="s">
        <v>1361</v>
      </c>
      <c r="D4526" t="s">
        <v>1362</v>
      </c>
      <c r="E4526" t="s">
        <v>1362</v>
      </c>
    </row>
    <row r="4527" spans="1:5" x14ac:dyDescent="0.3">
      <c r="A4527" s="6" t="s">
        <v>5258</v>
      </c>
      <c r="B4527" t="s">
        <v>9956</v>
      </c>
      <c r="C4527" t="s">
        <v>1088</v>
      </c>
    </row>
    <row r="4528" spans="1:5" x14ac:dyDescent="0.3">
      <c r="A4528" s="6" t="s">
        <v>6261</v>
      </c>
      <c r="B4528" t="s">
        <v>9975</v>
      </c>
      <c r="C4528" t="s">
        <v>1213</v>
      </c>
    </row>
    <row r="4529" spans="1:5" x14ac:dyDescent="0.3">
      <c r="A4529" s="6" t="s">
        <v>6262</v>
      </c>
      <c r="B4529" t="s">
        <v>10032</v>
      </c>
      <c r="C4529" t="s">
        <v>1363</v>
      </c>
      <c r="D4529">
        <v>71</v>
      </c>
      <c r="E4529">
        <v>71</v>
      </c>
    </row>
    <row r="4531" spans="1:5" x14ac:dyDescent="0.3">
      <c r="A4531" s="6" t="s">
        <v>5720</v>
      </c>
    </row>
    <row r="4532" spans="1:5" x14ac:dyDescent="0.3">
      <c r="A4532" s="6" t="s">
        <v>5721</v>
      </c>
    </row>
    <row r="4533" spans="1:5" x14ac:dyDescent="0.3">
      <c r="A4533" s="6" t="s">
        <v>6263</v>
      </c>
    </row>
    <row r="4535" spans="1:5" x14ac:dyDescent="0.3">
      <c r="A4535" s="6" t="s">
        <v>6264</v>
      </c>
      <c r="B4535" t="s">
        <v>5746</v>
      </c>
      <c r="C4535" t="s">
        <v>1359</v>
      </c>
      <c r="D4535" s="1">
        <v>4.8999999999999999E-11</v>
      </c>
      <c r="E4535" t="s">
        <v>76</v>
      </c>
    </row>
    <row r="4536" spans="1:5" x14ac:dyDescent="0.3">
      <c r="A4536" s="6" t="s">
        <v>5258</v>
      </c>
      <c r="B4536" t="s">
        <v>9855</v>
      </c>
      <c r="C4536" t="s">
        <v>850</v>
      </c>
    </row>
    <row r="4537" spans="1:5" x14ac:dyDescent="0.3">
      <c r="A4537" s="6" t="s">
        <v>6265</v>
      </c>
      <c r="B4537" t="s">
        <v>1791</v>
      </c>
      <c r="C4537" t="s">
        <v>1152</v>
      </c>
    </row>
    <row r="4538" spans="1:5" x14ac:dyDescent="0.3">
      <c r="A4538" s="6" t="s">
        <v>6266</v>
      </c>
      <c r="B4538" t="e">
        <f>--MEIP</f>
        <v>#NAME?</v>
      </c>
      <c r="C4538" t="s">
        <v>1364</v>
      </c>
      <c r="D4538">
        <v>1</v>
      </c>
      <c r="E4538">
        <v>1</v>
      </c>
    </row>
    <row r="4540" spans="1:5" x14ac:dyDescent="0.3">
      <c r="A4540" s="6" t="s">
        <v>6267</v>
      </c>
    </row>
    <row r="4541" spans="1:5" x14ac:dyDescent="0.3">
      <c r="A4541" s="6" t="s">
        <v>6268</v>
      </c>
    </row>
    <row r="4542" spans="1:5" x14ac:dyDescent="0.3">
      <c r="A4542" s="6" t="s">
        <v>6269</v>
      </c>
    </row>
    <row r="4544" spans="1:5" x14ac:dyDescent="0.3">
      <c r="A4544" s="6" t="s">
        <v>6270</v>
      </c>
      <c r="B4544" t="s">
        <v>9919</v>
      </c>
      <c r="C4544" t="s">
        <v>1356</v>
      </c>
      <c r="D4544" t="s">
        <v>1365</v>
      </c>
      <c r="E4544" t="s">
        <v>1365</v>
      </c>
    </row>
    <row r="4545" spans="1:5" x14ac:dyDescent="0.3">
      <c r="A4545" s="6" t="s">
        <v>5258</v>
      </c>
      <c r="B4545" t="s">
        <v>9855</v>
      </c>
      <c r="C4545" t="s">
        <v>850</v>
      </c>
    </row>
    <row r="4546" spans="1:5" x14ac:dyDescent="0.3">
      <c r="A4546" s="6" t="s">
        <v>6265</v>
      </c>
      <c r="B4546" t="s">
        <v>1791</v>
      </c>
      <c r="C4546" t="s">
        <v>1152</v>
      </c>
    </row>
    <row r="4547" spans="1:5" x14ac:dyDescent="0.3">
      <c r="A4547" s="6" t="s">
        <v>6271</v>
      </c>
      <c r="B4547" t="e">
        <f>--MEIP</f>
        <v>#NAME?</v>
      </c>
      <c r="C4547" t="s">
        <v>1366</v>
      </c>
      <c r="D4547">
        <v>3</v>
      </c>
      <c r="E4547">
        <v>3</v>
      </c>
    </row>
    <row r="4549" spans="1:5" x14ac:dyDescent="0.3">
      <c r="A4549" s="6" t="s">
        <v>6267</v>
      </c>
    </row>
    <row r="4550" spans="1:5" x14ac:dyDescent="0.3">
      <c r="A4550" s="6" t="s">
        <v>6268</v>
      </c>
    </row>
    <row r="4551" spans="1:5" x14ac:dyDescent="0.3">
      <c r="A4551" s="6" t="s">
        <v>6272</v>
      </c>
    </row>
    <row r="4553" spans="1:5" x14ac:dyDescent="0.3">
      <c r="A4553" s="6" t="s">
        <v>6273</v>
      </c>
      <c r="B4553" t="s">
        <v>5746</v>
      </c>
      <c r="C4553" t="s">
        <v>1359</v>
      </c>
      <c r="D4553" s="1">
        <v>4.8999999999999999E-11</v>
      </c>
      <c r="E4553" t="s">
        <v>76</v>
      </c>
    </row>
    <row r="4554" spans="1:5" x14ac:dyDescent="0.3">
      <c r="A4554" s="6" t="s">
        <v>5258</v>
      </c>
      <c r="B4554" t="s">
        <v>9855</v>
      </c>
      <c r="C4554" t="s">
        <v>850</v>
      </c>
    </row>
    <row r="4555" spans="1:5" x14ac:dyDescent="0.3">
      <c r="A4555" s="6" t="s">
        <v>6265</v>
      </c>
      <c r="B4555" t="s">
        <v>1791</v>
      </c>
      <c r="C4555" t="s">
        <v>1152</v>
      </c>
    </row>
    <row r="4556" spans="1:5" x14ac:dyDescent="0.3">
      <c r="A4556" s="6" t="s">
        <v>6274</v>
      </c>
      <c r="B4556" t="e">
        <f>--MEIP</f>
        <v>#NAME?</v>
      </c>
      <c r="C4556" t="s">
        <v>1364</v>
      </c>
      <c r="D4556">
        <v>1</v>
      </c>
      <c r="E4556">
        <v>1</v>
      </c>
    </row>
    <row r="4558" spans="1:5" x14ac:dyDescent="0.3">
      <c r="A4558" s="6" t="s">
        <v>6267</v>
      </c>
    </row>
    <row r="4559" spans="1:5" x14ac:dyDescent="0.3">
      <c r="A4559" s="6" t="s">
        <v>6268</v>
      </c>
    </row>
    <row r="4560" spans="1:5" x14ac:dyDescent="0.3">
      <c r="A4560" s="6" t="s">
        <v>6275</v>
      </c>
    </row>
    <row r="4562" spans="1:5" x14ac:dyDescent="0.3">
      <c r="A4562" s="6" t="s">
        <v>6276</v>
      </c>
      <c r="B4562" t="s">
        <v>5746</v>
      </c>
      <c r="C4562" t="s">
        <v>1359</v>
      </c>
      <c r="D4562" s="1">
        <v>4.8999999999999999E-11</v>
      </c>
      <c r="E4562" t="s">
        <v>76</v>
      </c>
    </row>
    <row r="4563" spans="1:5" x14ac:dyDescent="0.3">
      <c r="A4563" s="6" t="s">
        <v>5258</v>
      </c>
      <c r="B4563" t="s">
        <v>9855</v>
      </c>
      <c r="C4563" t="s">
        <v>850</v>
      </c>
    </row>
    <row r="4564" spans="1:5" x14ac:dyDescent="0.3">
      <c r="A4564" s="6" t="s">
        <v>6265</v>
      </c>
      <c r="B4564" t="s">
        <v>1791</v>
      </c>
      <c r="C4564" t="s">
        <v>1152</v>
      </c>
    </row>
    <row r="4565" spans="1:5" x14ac:dyDescent="0.3">
      <c r="A4565" s="6" t="s">
        <v>6277</v>
      </c>
      <c r="B4565" t="e">
        <f>--MEIP</f>
        <v>#NAME?</v>
      </c>
      <c r="C4565" t="s">
        <v>1256</v>
      </c>
      <c r="D4565">
        <v>6</v>
      </c>
      <c r="E4565">
        <v>6</v>
      </c>
    </row>
    <row r="4567" spans="1:5" x14ac:dyDescent="0.3">
      <c r="A4567" s="6" t="s">
        <v>6267</v>
      </c>
    </row>
    <row r="4568" spans="1:5" x14ac:dyDescent="0.3">
      <c r="A4568" s="6" t="s">
        <v>6268</v>
      </c>
    </row>
    <row r="4569" spans="1:5" x14ac:dyDescent="0.3">
      <c r="A4569" s="6" t="s">
        <v>6278</v>
      </c>
    </row>
    <row r="4571" spans="1:5" x14ac:dyDescent="0.3">
      <c r="A4571" s="6" t="s">
        <v>6279</v>
      </c>
      <c r="B4571" t="s">
        <v>9955</v>
      </c>
      <c r="C4571" t="s">
        <v>1367</v>
      </c>
      <c r="D4571" t="s">
        <v>1365</v>
      </c>
      <c r="E4571" t="s">
        <v>1365</v>
      </c>
    </row>
    <row r="4572" spans="1:5" x14ac:dyDescent="0.3">
      <c r="A4572" s="6" t="s">
        <v>5258</v>
      </c>
      <c r="B4572" t="s">
        <v>9855</v>
      </c>
      <c r="C4572" t="s">
        <v>850</v>
      </c>
    </row>
    <row r="4573" spans="1:5" x14ac:dyDescent="0.3">
      <c r="A4573" s="6" t="s">
        <v>6265</v>
      </c>
      <c r="B4573" t="s">
        <v>1791</v>
      </c>
      <c r="C4573" t="s">
        <v>1152</v>
      </c>
    </row>
    <row r="4574" spans="1:5" x14ac:dyDescent="0.3">
      <c r="A4574" s="6" t="s">
        <v>6280</v>
      </c>
      <c r="B4574" t="e">
        <f>--MEIP</f>
        <v>#NAME?</v>
      </c>
      <c r="C4574" t="s">
        <v>1256</v>
      </c>
      <c r="D4574">
        <v>6</v>
      </c>
      <c r="E4574">
        <v>6</v>
      </c>
    </row>
    <row r="4576" spans="1:5" x14ac:dyDescent="0.3">
      <c r="A4576" s="6" t="s">
        <v>6267</v>
      </c>
    </row>
    <row r="4577" spans="1:5" x14ac:dyDescent="0.3">
      <c r="A4577" s="6" t="s">
        <v>6268</v>
      </c>
    </row>
    <row r="4578" spans="1:5" x14ac:dyDescent="0.3">
      <c r="A4578" s="6" t="s">
        <v>6281</v>
      </c>
    </row>
    <row r="4580" spans="1:5" x14ac:dyDescent="0.3">
      <c r="A4580" s="6" t="s">
        <v>6282</v>
      </c>
      <c r="B4580" t="s">
        <v>5746</v>
      </c>
      <c r="C4580" t="s">
        <v>1368</v>
      </c>
      <c r="D4580" s="1">
        <v>5.0000000000000002E-11</v>
      </c>
      <c r="E4580" s="1">
        <v>5.0000000000000002E-11</v>
      </c>
    </row>
    <row r="4581" spans="1:5" x14ac:dyDescent="0.3">
      <c r="A4581" s="6" t="s">
        <v>5258</v>
      </c>
      <c r="B4581" t="s">
        <v>9855</v>
      </c>
      <c r="C4581" t="s">
        <v>850</v>
      </c>
    </row>
    <row r="4582" spans="1:5" x14ac:dyDescent="0.3">
      <c r="A4582" s="6" t="s">
        <v>6237</v>
      </c>
      <c r="B4582" t="s">
        <v>1791</v>
      </c>
      <c r="C4582" t="s">
        <v>1185</v>
      </c>
    </row>
    <row r="4583" spans="1:5" x14ac:dyDescent="0.3">
      <c r="A4583" s="6" t="s">
        <v>6283</v>
      </c>
      <c r="B4583" t="e">
        <f>--MEIP</f>
        <v>#NAME?</v>
      </c>
      <c r="C4583" t="s">
        <v>1369</v>
      </c>
      <c r="D4583">
        <v>0</v>
      </c>
      <c r="E4583">
        <v>0</v>
      </c>
    </row>
    <row r="4585" spans="1:5" x14ac:dyDescent="0.3">
      <c r="A4585" s="6" t="s">
        <v>1472</v>
      </c>
    </row>
    <row r="4586" spans="1:5" x14ac:dyDescent="0.3">
      <c r="A4586" s="6" t="s">
        <v>6284</v>
      </c>
    </row>
    <row r="4587" spans="1:5" x14ac:dyDescent="0.3">
      <c r="A4587" s="6" t="s">
        <v>6285</v>
      </c>
    </row>
    <row r="4589" spans="1:5" x14ac:dyDescent="0.3">
      <c r="A4589" s="6" t="s">
        <v>6286</v>
      </c>
      <c r="B4589" t="s">
        <v>9982</v>
      </c>
      <c r="C4589" t="s">
        <v>1367</v>
      </c>
      <c r="D4589" t="s">
        <v>1370</v>
      </c>
      <c r="E4589" t="s">
        <v>1370</v>
      </c>
    </row>
    <row r="4590" spans="1:5" x14ac:dyDescent="0.3">
      <c r="A4590" s="6" t="s">
        <v>5258</v>
      </c>
      <c r="B4590" t="s">
        <v>9855</v>
      </c>
      <c r="C4590" t="s">
        <v>850</v>
      </c>
    </row>
    <row r="4591" spans="1:5" x14ac:dyDescent="0.3">
      <c r="A4591" s="6" t="s">
        <v>5775</v>
      </c>
      <c r="B4591" t="s">
        <v>1791</v>
      </c>
      <c r="C4591" t="e">
        <f>+ +vAF+q</f>
        <v>#NAME?</v>
      </c>
    </row>
    <row r="4592" spans="1:5" x14ac:dyDescent="0.3">
      <c r="A4592" s="6" t="s">
        <v>6287</v>
      </c>
      <c r="B4592" t="e">
        <f>--MEIE</f>
        <v>#NAME?</v>
      </c>
      <c r="C4592" t="s">
        <v>1371</v>
      </c>
      <c r="D4592">
        <v>7</v>
      </c>
      <c r="E4592">
        <v>7</v>
      </c>
    </row>
    <row r="4594" spans="1:5" x14ac:dyDescent="0.3">
      <c r="A4594" s="6" t="s">
        <v>1472</v>
      </c>
    </row>
    <row r="4595" spans="1:5" x14ac:dyDescent="0.3">
      <c r="A4595" s="6" t="s">
        <v>5999</v>
      </c>
    </row>
    <row r="4596" spans="1:5" x14ac:dyDescent="0.3">
      <c r="A4596" s="6" t="s">
        <v>6288</v>
      </c>
    </row>
    <row r="4598" spans="1:5" x14ac:dyDescent="0.3">
      <c r="A4598" s="6" t="s">
        <v>6289</v>
      </c>
      <c r="B4598" t="s">
        <v>5746</v>
      </c>
      <c r="C4598" t="s">
        <v>1372</v>
      </c>
      <c r="D4598" s="1">
        <v>5.2999999999999998E-11</v>
      </c>
      <c r="E4598" t="s">
        <v>77</v>
      </c>
    </row>
    <row r="4599" spans="1:5" x14ac:dyDescent="0.3">
      <c r="A4599" s="6" t="s">
        <v>5258</v>
      </c>
      <c r="B4599" t="s">
        <v>9855</v>
      </c>
      <c r="C4599" t="s">
        <v>850</v>
      </c>
    </row>
    <row r="4600" spans="1:5" x14ac:dyDescent="0.3">
      <c r="A4600" s="6" t="s">
        <v>5775</v>
      </c>
      <c r="B4600" t="s">
        <v>1791</v>
      </c>
      <c r="C4600" t="e">
        <f>+ +vAF+q</f>
        <v>#NAME?</v>
      </c>
    </row>
    <row r="4601" spans="1:5" x14ac:dyDescent="0.3">
      <c r="A4601" s="6" t="s">
        <v>6290</v>
      </c>
      <c r="B4601" t="e">
        <f>--MEIE</f>
        <v>#NAME?</v>
      </c>
      <c r="C4601" t="s">
        <v>1371</v>
      </c>
      <c r="D4601">
        <v>7</v>
      </c>
      <c r="E4601">
        <v>7</v>
      </c>
    </row>
    <row r="4603" spans="1:5" x14ac:dyDescent="0.3">
      <c r="A4603" s="6" t="s">
        <v>1472</v>
      </c>
    </row>
    <row r="4604" spans="1:5" x14ac:dyDescent="0.3">
      <c r="A4604" s="6" t="s">
        <v>5999</v>
      </c>
    </row>
    <row r="4605" spans="1:5" x14ac:dyDescent="0.3">
      <c r="A4605" s="6" t="s">
        <v>6291</v>
      </c>
    </row>
    <row r="4607" spans="1:5" x14ac:dyDescent="0.3">
      <c r="A4607" s="6" t="s">
        <v>6292</v>
      </c>
      <c r="B4607" t="s">
        <v>9860</v>
      </c>
      <c r="C4607" t="s">
        <v>1373</v>
      </c>
      <c r="D4607" t="s">
        <v>1374</v>
      </c>
      <c r="E4607" t="s">
        <v>1374</v>
      </c>
    </row>
    <row r="4608" spans="1:5" x14ac:dyDescent="0.3">
      <c r="A4608" s="6" t="s">
        <v>5258</v>
      </c>
      <c r="B4608" t="s">
        <v>9855</v>
      </c>
      <c r="C4608" t="s">
        <v>850</v>
      </c>
    </row>
    <row r="4609" spans="1:5" x14ac:dyDescent="0.3">
      <c r="A4609" s="6" t="s">
        <v>6293</v>
      </c>
      <c r="B4609" t="s">
        <v>2065</v>
      </c>
      <c r="C4609" t="s">
        <v>1185</v>
      </c>
    </row>
    <row r="4610" spans="1:5" x14ac:dyDescent="0.3">
      <c r="A4610" s="6" t="s">
        <v>6294</v>
      </c>
      <c r="B4610" t="s">
        <v>10033</v>
      </c>
      <c r="C4610" t="s">
        <v>1376</v>
      </c>
      <c r="D4610">
        <v>5</v>
      </c>
      <c r="E4610">
        <v>5</v>
      </c>
    </row>
    <row r="4612" spans="1:5" x14ac:dyDescent="0.3">
      <c r="A4612" s="6" t="s">
        <v>6233</v>
      </c>
    </row>
    <row r="4613" spans="1:5" x14ac:dyDescent="0.3">
      <c r="A4613" s="6" t="s">
        <v>6295</v>
      </c>
    </row>
    <row r="4614" spans="1:5" x14ac:dyDescent="0.3">
      <c r="A4614" s="6" t="s">
        <v>6296</v>
      </c>
    </row>
    <row r="4616" spans="1:5" x14ac:dyDescent="0.3">
      <c r="A4616" s="6" t="s">
        <v>6297</v>
      </c>
      <c r="B4616" t="s">
        <v>9933</v>
      </c>
      <c r="C4616" t="s">
        <v>1343</v>
      </c>
      <c r="D4616" t="s">
        <v>1377</v>
      </c>
      <c r="E4616" t="s">
        <v>1377</v>
      </c>
    </row>
    <row r="4617" spans="1:5" x14ac:dyDescent="0.3">
      <c r="A4617" s="6" t="s">
        <v>5258</v>
      </c>
      <c r="B4617" t="s">
        <v>9855</v>
      </c>
      <c r="C4617" t="s">
        <v>850</v>
      </c>
    </row>
    <row r="4618" spans="1:5" x14ac:dyDescent="0.3">
      <c r="A4618" s="6" t="s">
        <v>6265</v>
      </c>
      <c r="B4618" t="s">
        <v>1791</v>
      </c>
      <c r="C4618" t="s">
        <v>1185</v>
      </c>
    </row>
    <row r="4619" spans="1:5" x14ac:dyDescent="0.3">
      <c r="A4619" s="6" t="s">
        <v>6298</v>
      </c>
      <c r="B4619" t="e">
        <f>--MEIP</f>
        <v>#NAME?</v>
      </c>
      <c r="C4619" t="s">
        <v>1309</v>
      </c>
      <c r="D4619">
        <v>1</v>
      </c>
      <c r="E4619">
        <v>1</v>
      </c>
    </row>
    <row r="4621" spans="1:5" x14ac:dyDescent="0.3">
      <c r="A4621" s="6" t="s">
        <v>6267</v>
      </c>
    </row>
    <row r="4622" spans="1:5" x14ac:dyDescent="0.3">
      <c r="A4622" s="6" t="s">
        <v>6268</v>
      </c>
    </row>
    <row r="4623" spans="1:5" x14ac:dyDescent="0.3">
      <c r="A4623" s="6" t="s">
        <v>6299</v>
      </c>
    </row>
    <row r="4625" spans="1:5" x14ac:dyDescent="0.3">
      <c r="A4625" s="6" t="s">
        <v>6300</v>
      </c>
      <c r="B4625" t="s">
        <v>9936</v>
      </c>
      <c r="C4625" t="s">
        <v>1343</v>
      </c>
      <c r="D4625" t="s">
        <v>1378</v>
      </c>
      <c r="E4625" t="s">
        <v>1378</v>
      </c>
    </row>
    <row r="4626" spans="1:5" x14ac:dyDescent="0.3">
      <c r="A4626" s="6" t="s">
        <v>5258</v>
      </c>
      <c r="B4626" t="s">
        <v>9855</v>
      </c>
      <c r="C4626" t="s">
        <v>850</v>
      </c>
    </row>
    <row r="4627" spans="1:5" x14ac:dyDescent="0.3">
      <c r="A4627" s="6" t="s">
        <v>6301</v>
      </c>
      <c r="B4627" t="s">
        <v>1791</v>
      </c>
      <c r="C4627" t="s">
        <v>1185</v>
      </c>
    </row>
    <row r="4628" spans="1:5" x14ac:dyDescent="0.3">
      <c r="A4628" s="6" t="s">
        <v>6302</v>
      </c>
      <c r="B4628" t="e">
        <f>--MEIP</f>
        <v>#NAME?</v>
      </c>
      <c r="C4628" t="s">
        <v>1379</v>
      </c>
      <c r="D4628">
        <v>2</v>
      </c>
      <c r="E4628">
        <v>2</v>
      </c>
    </row>
    <row r="4630" spans="1:5" x14ac:dyDescent="0.3">
      <c r="A4630" s="6" t="s">
        <v>1472</v>
      </c>
    </row>
    <row r="4631" spans="1:5" x14ac:dyDescent="0.3">
      <c r="A4631" s="6" t="s">
        <v>6303</v>
      </c>
    </row>
    <row r="4632" spans="1:5" x14ac:dyDescent="0.3">
      <c r="A4632" s="6" t="s">
        <v>6304</v>
      </c>
    </row>
    <row r="4634" spans="1:5" x14ac:dyDescent="0.3">
      <c r="A4634" s="6" t="s">
        <v>6305</v>
      </c>
      <c r="B4634" t="s">
        <v>9874</v>
      </c>
      <c r="C4634" t="s">
        <v>1367</v>
      </c>
      <c r="D4634" t="s">
        <v>1380</v>
      </c>
      <c r="E4634" t="s">
        <v>1380</v>
      </c>
    </row>
    <row r="4635" spans="1:5" x14ac:dyDescent="0.3">
      <c r="A4635" s="6" t="s">
        <v>5258</v>
      </c>
      <c r="B4635" t="s">
        <v>9855</v>
      </c>
      <c r="C4635" t="s">
        <v>850</v>
      </c>
    </row>
    <row r="4636" spans="1:5" x14ac:dyDescent="0.3">
      <c r="A4636" s="6" t="s">
        <v>6171</v>
      </c>
      <c r="B4636" t="s">
        <v>1381</v>
      </c>
      <c r="C4636" t="s">
        <v>1076</v>
      </c>
    </row>
    <row r="4637" spans="1:5" x14ac:dyDescent="0.3">
      <c r="A4637" s="6" t="s">
        <v>6306</v>
      </c>
      <c r="B4637" t="s">
        <v>10034</v>
      </c>
      <c r="C4637" t="s">
        <v>1382</v>
      </c>
      <c r="D4637">
        <v>7</v>
      </c>
      <c r="E4637">
        <v>7</v>
      </c>
    </row>
    <row r="4639" spans="1:5" x14ac:dyDescent="0.3">
      <c r="A4639" s="6" t="s">
        <v>1472</v>
      </c>
    </row>
    <row r="4640" spans="1:5" x14ac:dyDescent="0.3">
      <c r="A4640" s="6" t="s">
        <v>6173</v>
      </c>
    </row>
    <row r="4641" spans="1:5" x14ac:dyDescent="0.3">
      <c r="A4641" s="6" t="s">
        <v>6307</v>
      </c>
    </row>
    <row r="4643" spans="1:5" x14ac:dyDescent="0.3">
      <c r="A4643" s="6" t="s">
        <v>6308</v>
      </c>
      <c r="B4643" t="s">
        <v>9874</v>
      </c>
      <c r="C4643" t="s">
        <v>1367</v>
      </c>
      <c r="D4643" t="s">
        <v>1380</v>
      </c>
      <c r="E4643" t="s">
        <v>1380</v>
      </c>
    </row>
    <row r="4644" spans="1:5" x14ac:dyDescent="0.3">
      <c r="A4644" s="6" t="s">
        <v>5258</v>
      </c>
      <c r="B4644" t="s">
        <v>9855</v>
      </c>
      <c r="C4644" t="s">
        <v>850</v>
      </c>
    </row>
    <row r="4645" spans="1:5" x14ac:dyDescent="0.3">
      <c r="A4645" s="6" t="s">
        <v>6171</v>
      </c>
      <c r="B4645" t="s">
        <v>1381</v>
      </c>
      <c r="C4645" t="s">
        <v>1076</v>
      </c>
    </row>
    <row r="4646" spans="1:5" x14ac:dyDescent="0.3">
      <c r="A4646" s="6" t="s">
        <v>6309</v>
      </c>
      <c r="B4646" t="s">
        <v>10034</v>
      </c>
      <c r="C4646" t="s">
        <v>1382</v>
      </c>
      <c r="D4646">
        <v>7</v>
      </c>
      <c r="E4646">
        <v>7</v>
      </c>
    </row>
    <row r="4648" spans="1:5" x14ac:dyDescent="0.3">
      <c r="A4648" s="6" t="s">
        <v>1472</v>
      </c>
    </row>
    <row r="4649" spans="1:5" x14ac:dyDescent="0.3">
      <c r="A4649" s="6" t="s">
        <v>6173</v>
      </c>
    </row>
    <row r="4650" spans="1:5" x14ac:dyDescent="0.3">
      <c r="A4650" s="6" t="s">
        <v>6310</v>
      </c>
    </row>
    <row r="4652" spans="1:5" x14ac:dyDescent="0.3">
      <c r="A4652" s="6" t="s">
        <v>6311</v>
      </c>
      <c r="B4652" t="s">
        <v>9921</v>
      </c>
      <c r="C4652" t="s">
        <v>1343</v>
      </c>
      <c r="D4652" t="s">
        <v>1383</v>
      </c>
      <c r="E4652" t="s">
        <v>1383</v>
      </c>
    </row>
    <row r="4653" spans="1:5" x14ac:dyDescent="0.3">
      <c r="A4653" s="6" t="s">
        <v>5258</v>
      </c>
      <c r="B4653" t="s">
        <v>9855</v>
      </c>
      <c r="C4653" t="s">
        <v>850</v>
      </c>
    </row>
    <row r="4654" spans="1:5" x14ac:dyDescent="0.3">
      <c r="A4654" s="6" t="s">
        <v>6237</v>
      </c>
      <c r="B4654" t="s">
        <v>1791</v>
      </c>
      <c r="C4654" t="s">
        <v>1185</v>
      </c>
    </row>
    <row r="4655" spans="1:5" x14ac:dyDescent="0.3">
      <c r="A4655" s="6" t="s">
        <v>6312</v>
      </c>
      <c r="B4655" t="e">
        <f>--MEIP</f>
        <v>#NAME?</v>
      </c>
      <c r="C4655" t="s">
        <v>1354</v>
      </c>
      <c r="D4655">
        <v>2</v>
      </c>
      <c r="E4655">
        <v>2</v>
      </c>
    </row>
    <row r="4657" spans="1:5" x14ac:dyDescent="0.3">
      <c r="A4657" s="6" t="s">
        <v>1472</v>
      </c>
    </row>
    <row r="4658" spans="1:5" x14ac:dyDescent="0.3">
      <c r="A4658" s="6" t="s">
        <v>6239</v>
      </c>
    </row>
    <row r="4659" spans="1:5" x14ac:dyDescent="0.3">
      <c r="A4659" s="6" t="s">
        <v>6313</v>
      </c>
    </row>
    <row r="4661" spans="1:5" x14ac:dyDescent="0.3">
      <c r="A4661" s="6" t="s">
        <v>6314</v>
      </c>
      <c r="B4661" t="s">
        <v>5746</v>
      </c>
      <c r="C4661" t="s">
        <v>1384</v>
      </c>
      <c r="D4661" s="1">
        <v>6.3999999999999999E-11</v>
      </c>
      <c r="E4661" t="s">
        <v>78</v>
      </c>
    </row>
    <row r="4662" spans="1:5" x14ac:dyDescent="0.3">
      <c r="A4662" s="6" t="s">
        <v>5258</v>
      </c>
      <c r="B4662" t="s">
        <v>9855</v>
      </c>
      <c r="C4662" t="s">
        <v>850</v>
      </c>
    </row>
    <row r="4663" spans="1:5" x14ac:dyDescent="0.3">
      <c r="A4663" s="6" t="s">
        <v>5775</v>
      </c>
      <c r="B4663" t="s">
        <v>2548</v>
      </c>
      <c r="C4663" t="e">
        <f>+vAF+q</f>
        <v>#NAME?</v>
      </c>
    </row>
    <row r="4664" spans="1:5" x14ac:dyDescent="0.3">
      <c r="A4664" s="6" t="s">
        <v>6315</v>
      </c>
      <c r="B4664" t="s">
        <v>10035</v>
      </c>
      <c r="C4664" t="s">
        <v>1143</v>
      </c>
      <c r="D4664">
        <v>7</v>
      </c>
      <c r="E4664">
        <v>7</v>
      </c>
    </row>
    <row r="4666" spans="1:5" x14ac:dyDescent="0.3">
      <c r="A4666" s="6" t="s">
        <v>1472</v>
      </c>
    </row>
    <row r="4667" spans="1:5" x14ac:dyDescent="0.3">
      <c r="A4667" s="6" t="s">
        <v>5864</v>
      </c>
    </row>
    <row r="4668" spans="1:5" x14ac:dyDescent="0.3">
      <c r="A4668" s="6" t="s">
        <v>6316</v>
      </c>
    </row>
    <row r="4670" spans="1:5" x14ac:dyDescent="0.3">
      <c r="A4670" s="6" t="s">
        <v>6317</v>
      </c>
      <c r="B4670" t="s">
        <v>5746</v>
      </c>
      <c r="C4670" t="s">
        <v>1384</v>
      </c>
      <c r="D4670" s="1">
        <v>6.4999999999999995E-11</v>
      </c>
      <c r="E4670" t="s">
        <v>79</v>
      </c>
    </row>
    <row r="4671" spans="1:5" x14ac:dyDescent="0.3">
      <c r="A4671" s="6" t="s">
        <v>5258</v>
      </c>
      <c r="B4671" t="s">
        <v>9855</v>
      </c>
      <c r="C4671" t="s">
        <v>850</v>
      </c>
    </row>
    <row r="4672" spans="1:5" x14ac:dyDescent="0.3">
      <c r="A4672" s="6" t="s">
        <v>6318</v>
      </c>
      <c r="B4672" t="s">
        <v>2243</v>
      </c>
      <c r="C4672" t="s">
        <v>1385</v>
      </c>
    </row>
    <row r="4673" spans="1:5" x14ac:dyDescent="0.3">
      <c r="A4673" s="6" t="s">
        <v>6319</v>
      </c>
      <c r="B4673" t="s">
        <v>10036</v>
      </c>
      <c r="C4673" t="s">
        <v>1386</v>
      </c>
      <c r="D4673">
        <v>0</v>
      </c>
      <c r="E4673">
        <v>0</v>
      </c>
    </row>
    <row r="4675" spans="1:5" x14ac:dyDescent="0.3">
      <c r="A4675" s="6" t="s">
        <v>1472</v>
      </c>
    </row>
    <row r="4676" spans="1:5" x14ac:dyDescent="0.3">
      <c r="A4676" s="6" t="s">
        <v>6320</v>
      </c>
    </row>
    <row r="4677" spans="1:5" x14ac:dyDescent="0.3">
      <c r="A4677" s="6" t="s">
        <v>6321</v>
      </c>
    </row>
    <row r="4679" spans="1:5" x14ac:dyDescent="0.3">
      <c r="A4679" s="6" t="s">
        <v>6322</v>
      </c>
      <c r="B4679" t="s">
        <v>10014</v>
      </c>
      <c r="C4679" t="s">
        <v>1387</v>
      </c>
      <c r="D4679" t="s">
        <v>1388</v>
      </c>
      <c r="E4679" t="s">
        <v>1388</v>
      </c>
    </row>
    <row r="4680" spans="1:5" x14ac:dyDescent="0.3">
      <c r="A4680" s="6" t="s">
        <v>5258</v>
      </c>
      <c r="B4680" t="s">
        <v>9855</v>
      </c>
      <c r="C4680" t="s">
        <v>850</v>
      </c>
    </row>
    <row r="4681" spans="1:5" x14ac:dyDescent="0.3">
      <c r="A4681" s="6" t="s">
        <v>6323</v>
      </c>
      <c r="B4681" t="s">
        <v>2258</v>
      </c>
      <c r="C4681" t="s">
        <v>1389</v>
      </c>
    </row>
    <row r="4682" spans="1:5" x14ac:dyDescent="0.3">
      <c r="A4682" s="6" t="s">
        <v>6324</v>
      </c>
      <c r="B4682" t="s">
        <v>10037</v>
      </c>
      <c r="C4682" t="s">
        <v>1390</v>
      </c>
      <c r="D4682">
        <v>5</v>
      </c>
      <c r="E4682">
        <v>5</v>
      </c>
    </row>
    <row r="4684" spans="1:5" x14ac:dyDescent="0.3">
      <c r="A4684" s="6" t="s">
        <v>1472</v>
      </c>
    </row>
    <row r="4685" spans="1:5" x14ac:dyDescent="0.3">
      <c r="A4685" s="6" t="s">
        <v>6325</v>
      </c>
    </row>
    <row r="4686" spans="1:5" x14ac:dyDescent="0.3">
      <c r="A4686" s="6" t="s">
        <v>6326</v>
      </c>
    </row>
    <row r="4688" spans="1:5" x14ac:dyDescent="0.3">
      <c r="A4688" s="6" t="s">
        <v>6327</v>
      </c>
      <c r="B4688" t="s">
        <v>5746</v>
      </c>
      <c r="C4688" t="s">
        <v>1391</v>
      </c>
      <c r="D4688" s="1">
        <v>6.7999999999999998E-11</v>
      </c>
      <c r="E4688" t="s">
        <v>80</v>
      </c>
    </row>
    <row r="4689" spans="1:5" x14ac:dyDescent="0.3">
      <c r="A4689" s="6" t="s">
        <v>5258</v>
      </c>
      <c r="B4689" t="s">
        <v>9855</v>
      </c>
      <c r="C4689" t="s">
        <v>850</v>
      </c>
    </row>
    <row r="4690" spans="1:5" x14ac:dyDescent="0.3">
      <c r="A4690" s="6" t="s">
        <v>6328</v>
      </c>
      <c r="B4690" t="s">
        <v>2065</v>
      </c>
      <c r="C4690" t="s">
        <v>1185</v>
      </c>
    </row>
    <row r="4691" spans="1:5" x14ac:dyDescent="0.3">
      <c r="A4691" s="6" t="s">
        <v>6329</v>
      </c>
      <c r="B4691" t="s">
        <v>10033</v>
      </c>
      <c r="C4691" t="s">
        <v>1376</v>
      </c>
      <c r="D4691">
        <v>4</v>
      </c>
      <c r="E4691">
        <v>4</v>
      </c>
    </row>
    <row r="4693" spans="1:5" x14ac:dyDescent="0.3">
      <c r="A4693" s="6" t="s">
        <v>1472</v>
      </c>
    </row>
    <row r="4694" spans="1:5" x14ac:dyDescent="0.3">
      <c r="A4694" s="6" t="s">
        <v>6330</v>
      </c>
    </row>
    <row r="4695" spans="1:5" x14ac:dyDescent="0.3">
      <c r="A4695" s="6" t="s">
        <v>6331</v>
      </c>
    </row>
    <row r="4697" spans="1:5" x14ac:dyDescent="0.3">
      <c r="A4697" s="6" t="s">
        <v>6332</v>
      </c>
      <c r="B4697" t="s">
        <v>5746</v>
      </c>
      <c r="C4697" t="s">
        <v>1391</v>
      </c>
      <c r="D4697" s="1">
        <v>6.7999999999999998E-11</v>
      </c>
      <c r="E4697" t="s">
        <v>80</v>
      </c>
    </row>
    <row r="4698" spans="1:5" x14ac:dyDescent="0.3">
      <c r="A4698" s="6" t="s">
        <v>5258</v>
      </c>
      <c r="B4698" t="s">
        <v>9855</v>
      </c>
      <c r="C4698" t="s">
        <v>850</v>
      </c>
    </row>
    <row r="4699" spans="1:5" x14ac:dyDescent="0.3">
      <c r="A4699" s="6" t="s">
        <v>6237</v>
      </c>
      <c r="B4699" t="s">
        <v>1791</v>
      </c>
      <c r="C4699" t="s">
        <v>1185</v>
      </c>
    </row>
    <row r="4700" spans="1:5" x14ac:dyDescent="0.3">
      <c r="A4700" s="6" t="s">
        <v>6333</v>
      </c>
      <c r="B4700" t="e">
        <f>--MEIP</f>
        <v>#NAME?</v>
      </c>
      <c r="C4700" t="s">
        <v>1392</v>
      </c>
      <c r="D4700">
        <v>3</v>
      </c>
      <c r="E4700">
        <v>3</v>
      </c>
    </row>
    <row r="4702" spans="1:5" x14ac:dyDescent="0.3">
      <c r="A4702" s="6" t="s">
        <v>1472</v>
      </c>
    </row>
    <row r="4703" spans="1:5" x14ac:dyDescent="0.3">
      <c r="A4703" s="6" t="s">
        <v>6284</v>
      </c>
    </row>
    <row r="4704" spans="1:5" x14ac:dyDescent="0.3">
      <c r="A4704" s="6" t="s">
        <v>6334</v>
      </c>
    </row>
    <row r="4706" spans="1:5" x14ac:dyDescent="0.3">
      <c r="A4706" s="6" t="s">
        <v>6335</v>
      </c>
      <c r="B4706" t="s">
        <v>5746</v>
      </c>
      <c r="C4706" t="s">
        <v>1391</v>
      </c>
      <c r="D4706" s="1">
        <v>6.7999999999999998E-11</v>
      </c>
      <c r="E4706" t="s">
        <v>80</v>
      </c>
    </row>
    <row r="4707" spans="1:5" x14ac:dyDescent="0.3">
      <c r="A4707" s="6" t="s">
        <v>5258</v>
      </c>
      <c r="B4707" t="s">
        <v>9855</v>
      </c>
      <c r="C4707" t="s">
        <v>850</v>
      </c>
    </row>
    <row r="4708" spans="1:5" x14ac:dyDescent="0.3">
      <c r="A4708" s="6" t="s">
        <v>6237</v>
      </c>
      <c r="B4708" t="s">
        <v>1791</v>
      </c>
      <c r="C4708" t="s">
        <v>1185</v>
      </c>
    </row>
    <row r="4709" spans="1:5" x14ac:dyDescent="0.3">
      <c r="A4709" s="6" t="s">
        <v>6336</v>
      </c>
      <c r="B4709" t="e">
        <f>--MEIP</f>
        <v>#NAME?</v>
      </c>
      <c r="C4709" t="s">
        <v>1393</v>
      </c>
      <c r="D4709">
        <v>5</v>
      </c>
      <c r="E4709">
        <v>5</v>
      </c>
    </row>
    <row r="4711" spans="1:5" x14ac:dyDescent="0.3">
      <c r="A4711" s="6" t="s">
        <v>1472</v>
      </c>
    </row>
    <row r="4712" spans="1:5" x14ac:dyDescent="0.3">
      <c r="A4712" s="6" t="s">
        <v>6284</v>
      </c>
    </row>
    <row r="4713" spans="1:5" x14ac:dyDescent="0.3">
      <c r="A4713" s="6" t="s">
        <v>6337</v>
      </c>
    </row>
    <row r="4715" spans="1:5" x14ac:dyDescent="0.3">
      <c r="A4715" s="6" t="s">
        <v>6338</v>
      </c>
      <c r="B4715" t="s">
        <v>9924</v>
      </c>
      <c r="C4715" t="s">
        <v>1356</v>
      </c>
      <c r="D4715" t="s">
        <v>1388</v>
      </c>
      <c r="E4715" t="s">
        <v>1388</v>
      </c>
    </row>
    <row r="4716" spans="1:5" x14ac:dyDescent="0.3">
      <c r="A4716" s="6" t="s">
        <v>5258</v>
      </c>
      <c r="B4716" t="s">
        <v>9855</v>
      </c>
      <c r="C4716" t="s">
        <v>850</v>
      </c>
    </row>
    <row r="4717" spans="1:5" x14ac:dyDescent="0.3">
      <c r="A4717" s="6" t="s">
        <v>6237</v>
      </c>
      <c r="B4717" t="s">
        <v>1791</v>
      </c>
      <c r="C4717" t="s">
        <v>1185</v>
      </c>
    </row>
    <row r="4718" spans="1:5" x14ac:dyDescent="0.3">
      <c r="A4718" s="6" t="s">
        <v>6339</v>
      </c>
      <c r="B4718" t="e">
        <f>--MEIP</f>
        <v>#NAME?</v>
      </c>
      <c r="C4718" t="s">
        <v>1369</v>
      </c>
      <c r="D4718">
        <v>4</v>
      </c>
      <c r="E4718">
        <v>4</v>
      </c>
    </row>
    <row r="4720" spans="1:5" x14ac:dyDescent="0.3">
      <c r="A4720" s="6" t="s">
        <v>1472</v>
      </c>
    </row>
    <row r="4721" spans="1:5" x14ac:dyDescent="0.3">
      <c r="A4721" s="6" t="s">
        <v>6284</v>
      </c>
    </row>
    <row r="4722" spans="1:5" x14ac:dyDescent="0.3">
      <c r="A4722" s="6" t="s">
        <v>6340</v>
      </c>
    </row>
    <row r="4724" spans="1:5" x14ac:dyDescent="0.3">
      <c r="A4724" s="6" t="s">
        <v>6341</v>
      </c>
      <c r="B4724" t="s">
        <v>10038</v>
      </c>
      <c r="C4724" t="s">
        <v>1349</v>
      </c>
      <c r="D4724" t="s">
        <v>1388</v>
      </c>
      <c r="E4724" t="s">
        <v>1388</v>
      </c>
    </row>
    <row r="4725" spans="1:5" x14ac:dyDescent="0.3">
      <c r="A4725" s="6" t="s">
        <v>5258</v>
      </c>
      <c r="B4725" t="s">
        <v>9855</v>
      </c>
      <c r="C4725" t="s">
        <v>850</v>
      </c>
    </row>
    <row r="4726" spans="1:5" x14ac:dyDescent="0.3">
      <c r="A4726" s="6" t="s">
        <v>6237</v>
      </c>
      <c r="B4726" t="s">
        <v>1791</v>
      </c>
      <c r="C4726" t="s">
        <v>1185</v>
      </c>
    </row>
    <row r="4727" spans="1:5" x14ac:dyDescent="0.3">
      <c r="A4727" s="6" t="s">
        <v>6342</v>
      </c>
      <c r="B4727" t="e">
        <f>--MEIP</f>
        <v>#NAME?</v>
      </c>
      <c r="C4727" t="s">
        <v>1394</v>
      </c>
      <c r="D4727">
        <v>8</v>
      </c>
      <c r="E4727">
        <v>8</v>
      </c>
    </row>
    <row r="4729" spans="1:5" x14ac:dyDescent="0.3">
      <c r="A4729" s="6" t="s">
        <v>1472</v>
      </c>
    </row>
    <row r="4730" spans="1:5" x14ac:dyDescent="0.3">
      <c r="A4730" s="6" t="s">
        <v>6284</v>
      </c>
    </row>
    <row r="4731" spans="1:5" x14ac:dyDescent="0.3">
      <c r="A4731" s="6" t="s">
        <v>6343</v>
      </c>
    </row>
    <row r="4733" spans="1:5" x14ac:dyDescent="0.3">
      <c r="A4733" s="6" t="s">
        <v>6344</v>
      </c>
      <c r="B4733" t="s">
        <v>5746</v>
      </c>
      <c r="C4733" t="s">
        <v>1391</v>
      </c>
      <c r="D4733" s="1">
        <v>6.8999999999999994E-11</v>
      </c>
      <c r="E4733" t="s">
        <v>81</v>
      </c>
    </row>
    <row r="4734" spans="1:5" x14ac:dyDescent="0.3">
      <c r="A4734" s="6" t="s">
        <v>5258</v>
      </c>
      <c r="B4734" t="s">
        <v>10010</v>
      </c>
      <c r="C4734" t="s">
        <v>1395</v>
      </c>
    </row>
    <row r="4735" spans="1:5" x14ac:dyDescent="0.3">
      <c r="A4735" s="6" t="s">
        <v>5937</v>
      </c>
      <c r="B4735" t="s">
        <v>9988</v>
      </c>
      <c r="C4735" t="s">
        <v>1396</v>
      </c>
    </row>
    <row r="4736" spans="1:5" x14ac:dyDescent="0.3">
      <c r="A4736" s="6" t="s">
        <v>6345</v>
      </c>
      <c r="B4736" t="s">
        <v>10039</v>
      </c>
      <c r="C4736" t="s">
        <v>1397</v>
      </c>
      <c r="D4736">
        <v>8</v>
      </c>
      <c r="E4736">
        <v>8</v>
      </c>
    </row>
    <row r="4738" spans="1:5" x14ac:dyDescent="0.3">
      <c r="A4738" s="6" t="s">
        <v>5720</v>
      </c>
    </row>
    <row r="4739" spans="1:5" x14ac:dyDescent="0.3">
      <c r="A4739" s="6" t="s">
        <v>6346</v>
      </c>
    </row>
    <row r="4740" spans="1:5" x14ac:dyDescent="0.3">
      <c r="A4740" s="6" t="s">
        <v>6347</v>
      </c>
    </row>
    <row r="4742" spans="1:5" x14ac:dyDescent="0.3">
      <c r="A4742" s="6" t="s">
        <v>6348</v>
      </c>
      <c r="B4742" t="s">
        <v>5746</v>
      </c>
      <c r="C4742" t="s">
        <v>1398</v>
      </c>
      <c r="D4742" s="1">
        <v>8.2999999999999998E-11</v>
      </c>
      <c r="E4742" t="s">
        <v>82</v>
      </c>
    </row>
    <row r="4743" spans="1:5" x14ac:dyDescent="0.3">
      <c r="A4743" s="6" t="s">
        <v>5258</v>
      </c>
      <c r="B4743" t="s">
        <v>9855</v>
      </c>
      <c r="C4743" t="s">
        <v>850</v>
      </c>
    </row>
    <row r="4744" spans="1:5" x14ac:dyDescent="0.3">
      <c r="A4744" s="6" t="s">
        <v>5886</v>
      </c>
      <c r="B4744" t="e">
        <f>+d</f>
        <v>#NAME?</v>
      </c>
      <c r="C4744" t="s">
        <v>1185</v>
      </c>
    </row>
    <row r="4745" spans="1:5" x14ac:dyDescent="0.3">
      <c r="A4745" s="6" t="s">
        <v>6349</v>
      </c>
      <c r="B4745" t="e">
        <f>--MDIP</f>
        <v>#NAME?</v>
      </c>
      <c r="C4745" t="s">
        <v>1399</v>
      </c>
      <c r="D4745">
        <v>7</v>
      </c>
      <c r="E4745">
        <v>7</v>
      </c>
    </row>
    <row r="4747" spans="1:5" x14ac:dyDescent="0.3">
      <c r="A4747" s="6" t="s">
        <v>6267</v>
      </c>
    </row>
    <row r="4748" spans="1:5" x14ac:dyDescent="0.3">
      <c r="A4748" s="6" t="s">
        <v>6350</v>
      </c>
    </row>
    <row r="4749" spans="1:5" x14ac:dyDescent="0.3">
      <c r="A4749" s="6" t="s">
        <v>6351</v>
      </c>
    </row>
    <row r="4751" spans="1:5" x14ac:dyDescent="0.3">
      <c r="A4751" s="6" t="s">
        <v>6352</v>
      </c>
      <c r="B4751" t="s">
        <v>5746</v>
      </c>
      <c r="C4751" t="s">
        <v>1400</v>
      </c>
      <c r="D4751" s="1">
        <v>8.8000000000000006E-11</v>
      </c>
      <c r="E4751" t="s">
        <v>83</v>
      </c>
    </row>
    <row r="4752" spans="1:5" x14ac:dyDescent="0.3">
      <c r="A4752" s="6" t="s">
        <v>5258</v>
      </c>
      <c r="B4752" t="s">
        <v>9855</v>
      </c>
      <c r="C4752" t="s">
        <v>850</v>
      </c>
    </row>
    <row r="4753" spans="1:5" x14ac:dyDescent="0.3">
      <c r="A4753" s="6" t="s">
        <v>6353</v>
      </c>
      <c r="B4753" t="s">
        <v>2388</v>
      </c>
      <c r="C4753" t="s">
        <v>1401</v>
      </c>
    </row>
    <row r="4754" spans="1:5" x14ac:dyDescent="0.3">
      <c r="A4754" s="6" t="s">
        <v>6354</v>
      </c>
      <c r="B4754" t="s">
        <v>10040</v>
      </c>
      <c r="C4754" t="s">
        <v>1402</v>
      </c>
      <c r="D4754">
        <v>7</v>
      </c>
      <c r="E4754">
        <v>7</v>
      </c>
    </row>
    <row r="4756" spans="1:5" x14ac:dyDescent="0.3">
      <c r="A4756" s="6" t="s">
        <v>1472</v>
      </c>
    </row>
    <row r="4757" spans="1:5" x14ac:dyDescent="0.3">
      <c r="A4757" s="6" t="s">
        <v>6355</v>
      </c>
    </row>
    <row r="4758" spans="1:5" x14ac:dyDescent="0.3">
      <c r="A4758" s="6" t="s">
        <v>6356</v>
      </c>
    </row>
    <row r="4760" spans="1:5" x14ac:dyDescent="0.3">
      <c r="A4760" s="6" t="s">
        <v>6357</v>
      </c>
      <c r="B4760" t="s">
        <v>9901</v>
      </c>
      <c r="C4760" t="s">
        <v>1403</v>
      </c>
      <c r="D4760" t="s">
        <v>1404</v>
      </c>
      <c r="E4760" t="s">
        <v>1404</v>
      </c>
    </row>
    <row r="4761" spans="1:5" x14ac:dyDescent="0.3">
      <c r="A4761" s="6" t="s">
        <v>5258</v>
      </c>
      <c r="B4761" t="s">
        <v>10016</v>
      </c>
      <c r="C4761" t="s">
        <v>1273</v>
      </c>
    </row>
    <row r="4762" spans="1:5" x14ac:dyDescent="0.3">
      <c r="A4762" s="6" t="s">
        <v>6358</v>
      </c>
      <c r="B4762" t="s">
        <v>1274</v>
      </c>
      <c r="C4762" t="s">
        <v>1275</v>
      </c>
    </row>
    <row r="4763" spans="1:5" x14ac:dyDescent="0.3">
      <c r="A4763" s="6" t="s">
        <v>6359</v>
      </c>
      <c r="B4763" t="s">
        <v>10017</v>
      </c>
      <c r="C4763" t="s">
        <v>1276</v>
      </c>
      <c r="D4763">
        <v>9</v>
      </c>
      <c r="E4763">
        <v>9</v>
      </c>
    </row>
    <row r="4765" spans="1:5" x14ac:dyDescent="0.3">
      <c r="A4765" s="6" t="s">
        <v>6063</v>
      </c>
    </row>
    <row r="4766" spans="1:5" x14ac:dyDescent="0.3">
      <c r="A4766" s="6" t="s">
        <v>6064</v>
      </c>
    </row>
    <row r="4767" spans="1:5" x14ac:dyDescent="0.3">
      <c r="A4767" s="6" t="s">
        <v>6360</v>
      </c>
    </row>
    <row r="4769" spans="1:5" x14ac:dyDescent="0.3">
      <c r="A4769" s="6" t="s">
        <v>6361</v>
      </c>
      <c r="B4769" t="s">
        <v>9901</v>
      </c>
      <c r="C4769" t="s">
        <v>1403</v>
      </c>
      <c r="D4769" t="s">
        <v>1404</v>
      </c>
      <c r="E4769" t="s">
        <v>1404</v>
      </c>
    </row>
    <row r="4770" spans="1:5" x14ac:dyDescent="0.3">
      <c r="A4770" s="6" t="s">
        <v>5258</v>
      </c>
      <c r="B4770" t="s">
        <v>10016</v>
      </c>
      <c r="C4770" t="s">
        <v>1273</v>
      </c>
    </row>
    <row r="4771" spans="1:5" x14ac:dyDescent="0.3">
      <c r="A4771" s="6" t="s">
        <v>6358</v>
      </c>
      <c r="B4771" t="s">
        <v>1274</v>
      </c>
      <c r="C4771" t="s">
        <v>1275</v>
      </c>
    </row>
    <row r="4772" spans="1:5" x14ac:dyDescent="0.3">
      <c r="A4772" s="6" t="s">
        <v>6362</v>
      </c>
      <c r="B4772" t="s">
        <v>10017</v>
      </c>
      <c r="C4772" t="s">
        <v>1276</v>
      </c>
      <c r="D4772">
        <v>9</v>
      </c>
      <c r="E4772">
        <v>9</v>
      </c>
    </row>
    <row r="4774" spans="1:5" x14ac:dyDescent="0.3">
      <c r="A4774" s="6" t="s">
        <v>6063</v>
      </c>
    </row>
    <row r="4775" spans="1:5" x14ac:dyDescent="0.3">
      <c r="A4775" s="6" t="s">
        <v>6064</v>
      </c>
    </row>
    <row r="4776" spans="1:5" x14ac:dyDescent="0.3">
      <c r="A4776" s="6" t="s">
        <v>6363</v>
      </c>
    </row>
    <row r="4778" spans="1:5" x14ac:dyDescent="0.3">
      <c r="A4778" s="6" t="s">
        <v>6364</v>
      </c>
      <c r="B4778" t="s">
        <v>9982</v>
      </c>
      <c r="C4778" t="s">
        <v>1405</v>
      </c>
      <c r="D4778" t="s">
        <v>1404</v>
      </c>
      <c r="E4778" t="s">
        <v>1404</v>
      </c>
    </row>
    <row r="4779" spans="1:5" x14ac:dyDescent="0.3">
      <c r="A4779" s="6" t="s">
        <v>5258</v>
      </c>
      <c r="B4779" t="s">
        <v>9855</v>
      </c>
      <c r="C4779" t="s">
        <v>850</v>
      </c>
    </row>
    <row r="4780" spans="1:5" x14ac:dyDescent="0.3">
      <c r="A4780" s="6" t="s">
        <v>6365</v>
      </c>
      <c r="B4780" t="s">
        <v>10041</v>
      </c>
      <c r="C4780" t="s">
        <v>1406</v>
      </c>
    </row>
    <row r="4781" spans="1:5" x14ac:dyDescent="0.3">
      <c r="A4781" s="6" t="s">
        <v>6366</v>
      </c>
      <c r="B4781" t="s">
        <v>10042</v>
      </c>
      <c r="C4781" t="s">
        <v>1407</v>
      </c>
      <c r="D4781">
        <v>6</v>
      </c>
      <c r="E4781">
        <v>6</v>
      </c>
    </row>
    <row r="4783" spans="1:5" x14ac:dyDescent="0.3">
      <c r="A4783" s="6" t="s">
        <v>1472</v>
      </c>
    </row>
    <row r="4784" spans="1:5" x14ac:dyDescent="0.3">
      <c r="A4784" s="6" t="s">
        <v>6129</v>
      </c>
    </row>
    <row r="4785" spans="1:5" x14ac:dyDescent="0.3">
      <c r="A4785" s="6" t="s">
        <v>6367</v>
      </c>
    </row>
    <row r="4787" spans="1:5" x14ac:dyDescent="0.3">
      <c r="A4787" s="6" t="s">
        <v>6368</v>
      </c>
      <c r="B4787" t="s">
        <v>5746</v>
      </c>
      <c r="C4787" t="s">
        <v>1400</v>
      </c>
      <c r="D4787" s="1">
        <v>9.0999999999999996E-11</v>
      </c>
      <c r="E4787" t="s">
        <v>84</v>
      </c>
    </row>
    <row r="4788" spans="1:5" x14ac:dyDescent="0.3">
      <c r="A4788" s="6" t="s">
        <v>5258</v>
      </c>
      <c r="B4788" t="s">
        <v>9855</v>
      </c>
      <c r="C4788" t="s">
        <v>850</v>
      </c>
    </row>
    <row r="4789" spans="1:5" x14ac:dyDescent="0.3">
      <c r="A4789" s="6" t="s">
        <v>6072</v>
      </c>
      <c r="B4789" t="s">
        <v>1281</v>
      </c>
      <c r="C4789" t="e">
        <f>+ ++AF q</f>
        <v>#NAME?</v>
      </c>
    </row>
    <row r="4790" spans="1:5" x14ac:dyDescent="0.3">
      <c r="A4790" s="6" t="s">
        <v>6369</v>
      </c>
      <c r="B4790" t="e">
        <f>--LELE</f>
        <v>#NAME?</v>
      </c>
      <c r="C4790" t="s">
        <v>1408</v>
      </c>
      <c r="D4790">
        <v>4</v>
      </c>
      <c r="E4790">
        <v>4</v>
      </c>
    </row>
    <row r="4792" spans="1:5" x14ac:dyDescent="0.3">
      <c r="A4792" s="6" t="s">
        <v>1472</v>
      </c>
    </row>
    <row r="4793" spans="1:5" x14ac:dyDescent="0.3">
      <c r="A4793" s="6" t="s">
        <v>6074</v>
      </c>
    </row>
    <row r="4794" spans="1:5" x14ac:dyDescent="0.3">
      <c r="A4794" s="6" t="s">
        <v>6370</v>
      </c>
    </row>
    <row r="4796" spans="1:5" x14ac:dyDescent="0.3">
      <c r="A4796" s="6" t="s">
        <v>6371</v>
      </c>
      <c r="B4796" t="s">
        <v>9982</v>
      </c>
      <c r="C4796" t="s">
        <v>1409</v>
      </c>
      <c r="D4796" t="s">
        <v>1410</v>
      </c>
      <c r="E4796" t="s">
        <v>1410</v>
      </c>
    </row>
    <row r="4797" spans="1:5" x14ac:dyDescent="0.3">
      <c r="A4797" s="6" t="s">
        <v>5258</v>
      </c>
      <c r="B4797" t="s">
        <v>9855</v>
      </c>
      <c r="C4797" t="s">
        <v>850</v>
      </c>
    </row>
    <row r="4798" spans="1:5" x14ac:dyDescent="0.3">
      <c r="A4798" s="6" t="s">
        <v>5775</v>
      </c>
      <c r="B4798" t="e">
        <f>+d</f>
        <v>#NAME?</v>
      </c>
      <c r="C4798" t="e">
        <f>+ e+AF+q</f>
        <v>#NAME?</v>
      </c>
    </row>
    <row r="4799" spans="1:5" x14ac:dyDescent="0.3">
      <c r="A4799" s="6" t="s">
        <v>6372</v>
      </c>
      <c r="B4799" t="s">
        <v>10043</v>
      </c>
      <c r="C4799" t="s">
        <v>1411</v>
      </c>
      <c r="D4799">
        <v>8</v>
      </c>
      <c r="E4799">
        <v>8</v>
      </c>
    </row>
    <row r="4801" spans="1:5" x14ac:dyDescent="0.3">
      <c r="A4801" s="6" t="s">
        <v>1472</v>
      </c>
    </row>
    <row r="4802" spans="1:5" x14ac:dyDescent="0.3">
      <c r="A4802" s="6" t="s">
        <v>6373</v>
      </c>
    </row>
    <row r="4803" spans="1:5" x14ac:dyDescent="0.3">
      <c r="A4803" s="6" t="s">
        <v>6374</v>
      </c>
    </row>
    <row r="4805" spans="1:5" x14ac:dyDescent="0.3">
      <c r="A4805" s="6" t="s">
        <v>6375</v>
      </c>
      <c r="B4805" t="s">
        <v>5746</v>
      </c>
      <c r="C4805" t="s">
        <v>1412</v>
      </c>
      <c r="D4805" s="1">
        <v>1.0999999999999999E-10</v>
      </c>
      <c r="E4805" t="s">
        <v>85</v>
      </c>
    </row>
    <row r="4806" spans="1:5" x14ac:dyDescent="0.3">
      <c r="A4806" s="6" t="s">
        <v>5258</v>
      </c>
      <c r="B4806" t="s">
        <v>9855</v>
      </c>
      <c r="C4806" t="s">
        <v>850</v>
      </c>
    </row>
    <row r="4807" spans="1:5" x14ac:dyDescent="0.3">
      <c r="A4807" s="6" t="s">
        <v>6032</v>
      </c>
      <c r="B4807" t="s">
        <v>2548</v>
      </c>
      <c r="C4807" t="s">
        <v>1185</v>
      </c>
    </row>
    <row r="4808" spans="1:5" x14ac:dyDescent="0.3">
      <c r="A4808" s="6" t="s">
        <v>6376</v>
      </c>
      <c r="B4808" t="e">
        <f>--MEIT</f>
        <v>#NAME?</v>
      </c>
      <c r="C4808" t="s">
        <v>1413</v>
      </c>
      <c r="D4808">
        <v>3</v>
      </c>
      <c r="E4808">
        <v>3</v>
      </c>
    </row>
    <row r="4810" spans="1:5" x14ac:dyDescent="0.3">
      <c r="A4810" s="6" t="s">
        <v>1472</v>
      </c>
    </row>
    <row r="4811" spans="1:5" x14ac:dyDescent="0.3">
      <c r="A4811" s="6" t="s">
        <v>6034</v>
      </c>
    </row>
    <row r="4812" spans="1:5" x14ac:dyDescent="0.3">
      <c r="A4812" s="6" t="s">
        <v>6377</v>
      </c>
    </row>
    <row r="4814" spans="1:5" x14ac:dyDescent="0.3">
      <c r="A4814" s="6" t="s">
        <v>6378</v>
      </c>
      <c r="B4814" t="s">
        <v>9866</v>
      </c>
      <c r="C4814" t="s">
        <v>1414</v>
      </c>
      <c r="D4814" t="s">
        <v>1415</v>
      </c>
      <c r="E4814" t="s">
        <v>1415</v>
      </c>
    </row>
    <row r="4815" spans="1:5" x14ac:dyDescent="0.3">
      <c r="A4815" s="6" t="s">
        <v>5258</v>
      </c>
      <c r="B4815" t="s">
        <v>9855</v>
      </c>
      <c r="C4815" t="s">
        <v>850</v>
      </c>
    </row>
    <row r="4816" spans="1:5" x14ac:dyDescent="0.3">
      <c r="A4816" s="6" t="s">
        <v>6032</v>
      </c>
      <c r="B4816" t="s">
        <v>2548</v>
      </c>
      <c r="C4816" t="s">
        <v>1185</v>
      </c>
    </row>
    <row r="4817" spans="1:5" x14ac:dyDescent="0.3">
      <c r="A4817" s="6" t="s">
        <v>6379</v>
      </c>
      <c r="B4817" t="e">
        <f>--MEIT</f>
        <v>#NAME?</v>
      </c>
      <c r="C4817" t="s">
        <v>1342</v>
      </c>
      <c r="D4817">
        <v>1</v>
      </c>
      <c r="E4817">
        <v>1</v>
      </c>
    </row>
    <row r="4819" spans="1:5" x14ac:dyDescent="0.3">
      <c r="A4819" s="6" t="s">
        <v>1472</v>
      </c>
    </row>
    <row r="4820" spans="1:5" x14ac:dyDescent="0.3">
      <c r="A4820" s="6" t="s">
        <v>6034</v>
      </c>
    </row>
    <row r="4821" spans="1:5" x14ac:dyDescent="0.3">
      <c r="A4821" s="6" t="s">
        <v>6380</v>
      </c>
    </row>
    <row r="4823" spans="1:5" x14ac:dyDescent="0.3">
      <c r="A4823" s="6" t="s">
        <v>6381</v>
      </c>
      <c r="B4823" t="s">
        <v>9955</v>
      </c>
      <c r="C4823" t="s">
        <v>1416</v>
      </c>
      <c r="D4823" t="s">
        <v>1415</v>
      </c>
      <c r="E4823" t="s">
        <v>1415</v>
      </c>
    </row>
    <row r="4824" spans="1:5" x14ac:dyDescent="0.3">
      <c r="A4824" s="6" t="s">
        <v>5258</v>
      </c>
      <c r="B4824" t="s">
        <v>9855</v>
      </c>
      <c r="C4824" t="s">
        <v>850</v>
      </c>
    </row>
    <row r="4825" spans="1:5" x14ac:dyDescent="0.3">
      <c r="A4825" s="6" t="s">
        <v>6032</v>
      </c>
      <c r="B4825" t="s">
        <v>2548</v>
      </c>
      <c r="C4825" t="s">
        <v>1185</v>
      </c>
    </row>
    <row r="4826" spans="1:5" x14ac:dyDescent="0.3">
      <c r="A4826" s="6" t="s">
        <v>6382</v>
      </c>
      <c r="B4826" t="e">
        <f>--MEIT</f>
        <v>#NAME?</v>
      </c>
      <c r="C4826" t="s">
        <v>1413</v>
      </c>
      <c r="D4826">
        <v>4</v>
      </c>
      <c r="E4826">
        <v>4</v>
      </c>
    </row>
    <row r="4828" spans="1:5" x14ac:dyDescent="0.3">
      <c r="A4828" s="6" t="s">
        <v>1472</v>
      </c>
    </row>
    <row r="4829" spans="1:5" x14ac:dyDescent="0.3">
      <c r="A4829" s="6" t="s">
        <v>6034</v>
      </c>
    </row>
    <row r="4830" spans="1:5" x14ac:dyDescent="0.3">
      <c r="A4830" s="6" t="s">
        <v>6383</v>
      </c>
    </row>
    <row r="4832" spans="1:5" x14ac:dyDescent="0.3">
      <c r="A4832" s="6" t="s">
        <v>6384</v>
      </c>
      <c r="B4832" t="s">
        <v>9948</v>
      </c>
      <c r="C4832" t="s">
        <v>1417</v>
      </c>
      <c r="D4832" t="s">
        <v>1415</v>
      </c>
      <c r="E4832" t="s">
        <v>1415</v>
      </c>
    </row>
    <row r="4833" spans="1:5" x14ac:dyDescent="0.3">
      <c r="A4833" s="6" t="s">
        <v>5258</v>
      </c>
      <c r="B4833" t="s">
        <v>9855</v>
      </c>
      <c r="C4833" t="s">
        <v>850</v>
      </c>
    </row>
    <row r="4834" spans="1:5" x14ac:dyDescent="0.3">
      <c r="A4834" s="6" t="s">
        <v>6237</v>
      </c>
      <c r="B4834" t="s">
        <v>1791</v>
      </c>
      <c r="C4834" t="s">
        <v>1185</v>
      </c>
    </row>
    <row r="4835" spans="1:5" x14ac:dyDescent="0.3">
      <c r="A4835" s="6" t="s">
        <v>6385</v>
      </c>
      <c r="B4835" t="e">
        <f>--MEIP</f>
        <v>#NAME?</v>
      </c>
      <c r="C4835" t="s">
        <v>1418</v>
      </c>
      <c r="D4835">
        <v>5</v>
      </c>
      <c r="E4835">
        <v>5</v>
      </c>
    </row>
    <row r="4837" spans="1:5" x14ac:dyDescent="0.3">
      <c r="A4837" s="6" t="s">
        <v>1472</v>
      </c>
    </row>
    <row r="4838" spans="1:5" x14ac:dyDescent="0.3">
      <c r="A4838" s="6" t="s">
        <v>6284</v>
      </c>
    </row>
    <row r="4839" spans="1:5" x14ac:dyDescent="0.3">
      <c r="A4839" s="6" t="s">
        <v>6386</v>
      </c>
    </row>
    <row r="4841" spans="1:5" x14ac:dyDescent="0.3">
      <c r="A4841" s="6" t="s">
        <v>6387</v>
      </c>
      <c r="B4841" t="s">
        <v>9940</v>
      </c>
      <c r="C4841" t="s">
        <v>1405</v>
      </c>
      <c r="D4841" t="s">
        <v>1415</v>
      </c>
      <c r="E4841" t="s">
        <v>1415</v>
      </c>
    </row>
    <row r="4842" spans="1:5" x14ac:dyDescent="0.3">
      <c r="A4842" s="6" t="s">
        <v>5258</v>
      </c>
      <c r="B4842" t="s">
        <v>9855</v>
      </c>
      <c r="C4842" t="s">
        <v>850</v>
      </c>
    </row>
    <row r="4843" spans="1:5" x14ac:dyDescent="0.3">
      <c r="A4843" s="6" t="s">
        <v>6388</v>
      </c>
      <c r="B4843" t="s">
        <v>10044</v>
      </c>
      <c r="C4843" t="s">
        <v>1406</v>
      </c>
    </row>
    <row r="4844" spans="1:5" x14ac:dyDescent="0.3">
      <c r="A4844" s="6" t="s">
        <v>6389</v>
      </c>
      <c r="B4844" t="s">
        <v>10045</v>
      </c>
      <c r="C4844" t="s">
        <v>1419</v>
      </c>
      <c r="D4844">
        <v>6</v>
      </c>
      <c r="E4844">
        <v>6</v>
      </c>
    </row>
    <row r="4846" spans="1:5" x14ac:dyDescent="0.3">
      <c r="A4846" s="6" t="s">
        <v>1472</v>
      </c>
    </row>
    <row r="4847" spans="1:5" x14ac:dyDescent="0.3">
      <c r="A4847" s="6" t="s">
        <v>6390</v>
      </c>
    </row>
    <row r="4848" spans="1:5" x14ac:dyDescent="0.3">
      <c r="A4848" s="6" t="s">
        <v>6391</v>
      </c>
    </row>
    <row r="4850" spans="1:5" x14ac:dyDescent="0.3">
      <c r="A4850" s="6" t="s">
        <v>6392</v>
      </c>
      <c r="B4850" t="s">
        <v>10046</v>
      </c>
      <c r="C4850" t="s">
        <v>1416</v>
      </c>
      <c r="D4850" t="s">
        <v>1415</v>
      </c>
      <c r="E4850" t="s">
        <v>1415</v>
      </c>
    </row>
    <row r="4851" spans="1:5" x14ac:dyDescent="0.3">
      <c r="A4851" s="6" t="s">
        <v>5258</v>
      </c>
      <c r="B4851" t="s">
        <v>9855</v>
      </c>
      <c r="C4851" t="s">
        <v>850</v>
      </c>
    </row>
    <row r="4852" spans="1:5" x14ac:dyDescent="0.3">
      <c r="A4852" s="6" t="s">
        <v>6388</v>
      </c>
      <c r="B4852" t="s">
        <v>10044</v>
      </c>
      <c r="C4852" t="s">
        <v>1406</v>
      </c>
    </row>
    <row r="4853" spans="1:5" x14ac:dyDescent="0.3">
      <c r="A4853" s="6" t="s">
        <v>6393</v>
      </c>
      <c r="B4853" t="s">
        <v>10045</v>
      </c>
      <c r="C4853" t="s">
        <v>1420</v>
      </c>
      <c r="D4853">
        <v>4</v>
      </c>
      <c r="E4853">
        <v>4</v>
      </c>
    </row>
    <row r="4855" spans="1:5" x14ac:dyDescent="0.3">
      <c r="A4855" s="6" t="s">
        <v>1472</v>
      </c>
    </row>
    <row r="4856" spans="1:5" x14ac:dyDescent="0.3">
      <c r="A4856" s="6" t="s">
        <v>6390</v>
      </c>
    </row>
    <row r="4857" spans="1:5" x14ac:dyDescent="0.3">
      <c r="A4857" s="6" t="s">
        <v>6394</v>
      </c>
    </row>
    <row r="4859" spans="1:5" x14ac:dyDescent="0.3">
      <c r="A4859" s="6" t="s">
        <v>6395</v>
      </c>
      <c r="B4859" t="s">
        <v>9940</v>
      </c>
      <c r="C4859" t="s">
        <v>1421</v>
      </c>
      <c r="D4859" t="s">
        <v>1415</v>
      </c>
      <c r="E4859" t="s">
        <v>1415</v>
      </c>
    </row>
    <row r="4860" spans="1:5" x14ac:dyDescent="0.3">
      <c r="A4860" s="6" t="s">
        <v>5258</v>
      </c>
      <c r="B4860" t="s">
        <v>9855</v>
      </c>
      <c r="C4860" t="s">
        <v>850</v>
      </c>
    </row>
    <row r="4861" spans="1:5" x14ac:dyDescent="0.3">
      <c r="A4861" s="6" t="s">
        <v>6388</v>
      </c>
      <c r="B4861" t="s">
        <v>10044</v>
      </c>
      <c r="C4861" t="s">
        <v>1406</v>
      </c>
    </row>
    <row r="4862" spans="1:5" x14ac:dyDescent="0.3">
      <c r="A4862" s="6" t="s">
        <v>6396</v>
      </c>
      <c r="B4862" t="s">
        <v>10045</v>
      </c>
      <c r="C4862" t="s">
        <v>1419</v>
      </c>
      <c r="D4862">
        <v>7</v>
      </c>
      <c r="E4862">
        <v>7</v>
      </c>
    </row>
    <row r="4864" spans="1:5" x14ac:dyDescent="0.3">
      <c r="A4864" s="6" t="s">
        <v>1472</v>
      </c>
    </row>
    <row r="4865" spans="1:5" x14ac:dyDescent="0.3">
      <c r="A4865" s="6" t="s">
        <v>6390</v>
      </c>
    </row>
    <row r="4866" spans="1:5" x14ac:dyDescent="0.3">
      <c r="A4866" s="6" t="s">
        <v>6397</v>
      </c>
    </row>
    <row r="4868" spans="1:5" x14ac:dyDescent="0.3">
      <c r="A4868" s="6" t="s">
        <v>6398</v>
      </c>
      <c r="B4868" t="s">
        <v>5746</v>
      </c>
      <c r="C4868" t="s">
        <v>1422</v>
      </c>
      <c r="D4868" s="1">
        <v>1.2E-10</v>
      </c>
      <c r="E4868" t="s">
        <v>86</v>
      </c>
    </row>
    <row r="4869" spans="1:5" x14ac:dyDescent="0.3">
      <c r="A4869" s="6" t="s">
        <v>5258</v>
      </c>
      <c r="B4869" t="s">
        <v>9855</v>
      </c>
      <c r="C4869" t="s">
        <v>850</v>
      </c>
    </row>
    <row r="4870" spans="1:5" x14ac:dyDescent="0.3">
      <c r="A4870" s="6" t="s">
        <v>6399</v>
      </c>
      <c r="B4870" t="s">
        <v>2548</v>
      </c>
      <c r="C4870" t="s">
        <v>1185</v>
      </c>
    </row>
    <row r="4871" spans="1:5" x14ac:dyDescent="0.3">
      <c r="A4871" s="6" t="s">
        <v>6400</v>
      </c>
      <c r="B4871" t="e">
        <f>--MEIT</f>
        <v>#NAME?</v>
      </c>
      <c r="C4871" t="s">
        <v>1342</v>
      </c>
      <c r="D4871">
        <v>1</v>
      </c>
      <c r="E4871">
        <v>1</v>
      </c>
    </row>
    <row r="4873" spans="1:5" x14ac:dyDescent="0.3">
      <c r="A4873" s="6" t="s">
        <v>1472</v>
      </c>
    </row>
    <row r="4874" spans="1:5" x14ac:dyDescent="0.3">
      <c r="A4874" s="6" t="s">
        <v>6034</v>
      </c>
    </row>
    <row r="4875" spans="1:5" x14ac:dyDescent="0.3">
      <c r="A4875" s="6" t="s">
        <v>6401</v>
      </c>
    </row>
    <row r="4877" spans="1:5" x14ac:dyDescent="0.3">
      <c r="A4877" s="6" t="s">
        <v>6402</v>
      </c>
      <c r="B4877" t="s">
        <v>5746</v>
      </c>
      <c r="C4877" t="s">
        <v>1422</v>
      </c>
      <c r="D4877" s="1">
        <v>1.2E-10</v>
      </c>
      <c r="E4877" t="s">
        <v>86</v>
      </c>
    </row>
    <row r="4878" spans="1:5" x14ac:dyDescent="0.3">
      <c r="A4878" s="6" t="s">
        <v>5258</v>
      </c>
      <c r="B4878" t="s">
        <v>9855</v>
      </c>
      <c r="C4878" t="s">
        <v>850</v>
      </c>
    </row>
    <row r="4879" spans="1:5" x14ac:dyDescent="0.3">
      <c r="A4879" s="6" t="s">
        <v>6399</v>
      </c>
      <c r="B4879" t="s">
        <v>2548</v>
      </c>
      <c r="C4879" t="s">
        <v>1185</v>
      </c>
    </row>
    <row r="4880" spans="1:5" x14ac:dyDescent="0.3">
      <c r="A4880" s="6" t="s">
        <v>6403</v>
      </c>
      <c r="B4880" t="e">
        <f>--MEIT</f>
        <v>#NAME?</v>
      </c>
      <c r="C4880" t="s">
        <v>1342</v>
      </c>
      <c r="D4880">
        <v>1</v>
      </c>
      <c r="E4880">
        <v>1</v>
      </c>
    </row>
    <row r="4882" spans="1:5" x14ac:dyDescent="0.3">
      <c r="A4882" s="6" t="s">
        <v>1472</v>
      </c>
    </row>
    <row r="4883" spans="1:5" x14ac:dyDescent="0.3">
      <c r="A4883" s="6" t="s">
        <v>6034</v>
      </c>
    </row>
    <row r="4884" spans="1:5" x14ac:dyDescent="0.3">
      <c r="A4884" s="6" t="s">
        <v>6404</v>
      </c>
    </row>
    <row r="4886" spans="1:5" x14ac:dyDescent="0.3">
      <c r="A4886" s="6" t="s">
        <v>6405</v>
      </c>
      <c r="B4886" t="s">
        <v>9936</v>
      </c>
      <c r="C4886" t="s">
        <v>1423</v>
      </c>
      <c r="D4886" t="s">
        <v>1424</v>
      </c>
      <c r="E4886" t="s">
        <v>1424</v>
      </c>
    </row>
    <row r="4887" spans="1:5" x14ac:dyDescent="0.3">
      <c r="A4887" s="6" t="s">
        <v>5258</v>
      </c>
      <c r="B4887" t="s">
        <v>9855</v>
      </c>
      <c r="C4887" t="s">
        <v>850</v>
      </c>
    </row>
    <row r="4888" spans="1:5" x14ac:dyDescent="0.3">
      <c r="A4888" s="6" t="s">
        <v>6406</v>
      </c>
      <c r="B4888" t="e">
        <f>++p</f>
        <v>#NAME?</v>
      </c>
      <c r="C4888" t="e">
        <f>+  vAF+q</f>
        <v>#NAME?</v>
      </c>
    </row>
    <row r="4889" spans="1:5" x14ac:dyDescent="0.3">
      <c r="A4889" s="6" t="s">
        <v>6407</v>
      </c>
      <c r="B4889" t="s">
        <v>10047</v>
      </c>
      <c r="C4889" t="s">
        <v>1425</v>
      </c>
      <c r="D4889">
        <v>3</v>
      </c>
      <c r="E4889">
        <v>3</v>
      </c>
    </row>
    <row r="4891" spans="1:5" x14ac:dyDescent="0.3">
      <c r="A4891" s="6" t="s">
        <v>1472</v>
      </c>
    </row>
    <row r="4892" spans="1:5" x14ac:dyDescent="0.3">
      <c r="A4892" s="6" t="s">
        <v>5864</v>
      </c>
    </row>
    <row r="4893" spans="1:5" x14ac:dyDescent="0.3">
      <c r="A4893" s="6" t="s">
        <v>6408</v>
      </c>
    </row>
    <row r="4895" spans="1:5" x14ac:dyDescent="0.3">
      <c r="A4895" s="6" t="s">
        <v>6409</v>
      </c>
      <c r="B4895" t="s">
        <v>9854</v>
      </c>
      <c r="C4895" t="s">
        <v>1423</v>
      </c>
      <c r="D4895" t="s">
        <v>1426</v>
      </c>
      <c r="E4895" t="s">
        <v>1426</v>
      </c>
    </row>
    <row r="4896" spans="1:5" x14ac:dyDescent="0.3">
      <c r="A4896" s="6" t="s">
        <v>5258</v>
      </c>
      <c r="B4896" t="s">
        <v>9855</v>
      </c>
      <c r="C4896" t="s">
        <v>850</v>
      </c>
    </row>
    <row r="4897" spans="1:5" x14ac:dyDescent="0.3">
      <c r="A4897" s="6" t="s">
        <v>6410</v>
      </c>
      <c r="B4897" t="s">
        <v>1281</v>
      </c>
      <c r="C4897" t="e">
        <f>+ ++AF+q</f>
        <v>#NAME?</v>
      </c>
    </row>
    <row r="4898" spans="1:5" x14ac:dyDescent="0.3">
      <c r="A4898" s="6" t="s">
        <v>6411</v>
      </c>
      <c r="B4898" t="s">
        <v>10048</v>
      </c>
      <c r="C4898" t="s">
        <v>1427</v>
      </c>
      <c r="D4898">
        <v>3</v>
      </c>
      <c r="E4898">
        <v>3</v>
      </c>
    </row>
    <row r="4900" spans="1:5" x14ac:dyDescent="0.3">
      <c r="A4900" s="6" t="s">
        <v>1472</v>
      </c>
    </row>
    <row r="4901" spans="1:5" x14ac:dyDescent="0.3">
      <c r="A4901" s="6" t="s">
        <v>6412</v>
      </c>
    </row>
    <row r="4902" spans="1:5" x14ac:dyDescent="0.3">
      <c r="A4902" s="6" t="s">
        <v>6413</v>
      </c>
    </row>
    <row r="4904" spans="1:5" x14ac:dyDescent="0.3">
      <c r="A4904" s="6" t="s">
        <v>6414</v>
      </c>
      <c r="B4904" t="s">
        <v>5746</v>
      </c>
      <c r="C4904" t="s">
        <v>1428</v>
      </c>
      <c r="D4904" s="1">
        <v>1.2999999999999999E-10</v>
      </c>
      <c r="E4904" t="s">
        <v>87</v>
      </c>
    </row>
    <row r="4905" spans="1:5" x14ac:dyDescent="0.3">
      <c r="A4905" s="6" t="s">
        <v>5258</v>
      </c>
      <c r="B4905" t="s">
        <v>9855</v>
      </c>
      <c r="C4905" t="s">
        <v>850</v>
      </c>
    </row>
    <row r="4906" spans="1:5" x14ac:dyDescent="0.3">
      <c r="A4906" s="6" t="s">
        <v>6415</v>
      </c>
      <c r="B4906" t="s">
        <v>1791</v>
      </c>
      <c r="C4906" t="s">
        <v>1429</v>
      </c>
    </row>
    <row r="4907" spans="1:5" x14ac:dyDescent="0.3">
      <c r="A4907" s="6" t="s">
        <v>6416</v>
      </c>
      <c r="B4907" t="e">
        <f>--VEIH</f>
        <v>#NAME?</v>
      </c>
      <c r="C4907" t="s">
        <v>1430</v>
      </c>
      <c r="D4907">
        <v>5</v>
      </c>
      <c r="E4907">
        <v>5</v>
      </c>
    </row>
    <row r="4909" spans="1:5" x14ac:dyDescent="0.3">
      <c r="A4909" s="6" t="s">
        <v>1472</v>
      </c>
    </row>
    <row r="4910" spans="1:5" x14ac:dyDescent="0.3">
      <c r="A4910" s="6" t="s">
        <v>6417</v>
      </c>
    </row>
    <row r="4911" spans="1:5" x14ac:dyDescent="0.3">
      <c r="A4911" s="6" t="s">
        <v>6418</v>
      </c>
    </row>
    <row r="4913" spans="1:5" x14ac:dyDescent="0.3">
      <c r="A4913" s="6" t="s">
        <v>6419</v>
      </c>
      <c r="B4913" t="s">
        <v>9969</v>
      </c>
      <c r="C4913" t="s">
        <v>1423</v>
      </c>
      <c r="D4913" t="s">
        <v>1426</v>
      </c>
      <c r="E4913" t="s">
        <v>1426</v>
      </c>
    </row>
    <row r="4914" spans="1:5" x14ac:dyDescent="0.3">
      <c r="A4914" s="6" t="s">
        <v>5258</v>
      </c>
      <c r="B4914" t="s">
        <v>9855</v>
      </c>
      <c r="C4914" t="s">
        <v>850</v>
      </c>
    </row>
    <row r="4915" spans="1:5" x14ac:dyDescent="0.3">
      <c r="A4915" s="6" t="s">
        <v>6237</v>
      </c>
      <c r="B4915" t="s">
        <v>1791</v>
      </c>
      <c r="C4915" t="s">
        <v>1185</v>
      </c>
    </row>
    <row r="4916" spans="1:5" x14ac:dyDescent="0.3">
      <c r="A4916" s="6" t="s">
        <v>6420</v>
      </c>
      <c r="B4916" t="e">
        <f>--MEIP</f>
        <v>#NAME?</v>
      </c>
      <c r="C4916" t="s">
        <v>1431</v>
      </c>
      <c r="D4916">
        <v>2</v>
      </c>
      <c r="E4916">
        <v>2</v>
      </c>
    </row>
    <row r="4918" spans="1:5" x14ac:dyDescent="0.3">
      <c r="A4918" s="6" t="s">
        <v>6267</v>
      </c>
    </row>
    <row r="4919" spans="1:5" x14ac:dyDescent="0.3">
      <c r="A4919" s="6" t="s">
        <v>6421</v>
      </c>
    </row>
    <row r="4920" spans="1:5" x14ac:dyDescent="0.3">
      <c r="A4920" s="6" t="s">
        <v>6422</v>
      </c>
    </row>
    <row r="4922" spans="1:5" x14ac:dyDescent="0.3">
      <c r="A4922" s="6" t="s">
        <v>6423</v>
      </c>
      <c r="B4922" t="s">
        <v>5746</v>
      </c>
      <c r="C4922" t="s">
        <v>1428</v>
      </c>
      <c r="D4922" s="1">
        <v>1.2999999999999999E-10</v>
      </c>
      <c r="E4922" t="s">
        <v>87</v>
      </c>
    </row>
    <row r="4923" spans="1:5" x14ac:dyDescent="0.3">
      <c r="A4923" s="6" t="s">
        <v>5258</v>
      </c>
      <c r="B4923" t="s">
        <v>9855</v>
      </c>
      <c r="C4923" t="s">
        <v>850</v>
      </c>
    </row>
    <row r="4924" spans="1:5" x14ac:dyDescent="0.3">
      <c r="A4924" s="6" t="s">
        <v>6424</v>
      </c>
      <c r="B4924" t="s">
        <v>2253</v>
      </c>
      <c r="C4924" t="s">
        <v>1432</v>
      </c>
    </row>
    <row r="4925" spans="1:5" x14ac:dyDescent="0.3">
      <c r="A4925" s="6" t="s">
        <v>6425</v>
      </c>
      <c r="B4925" t="s">
        <v>10049</v>
      </c>
      <c r="C4925" t="s">
        <v>1433</v>
      </c>
      <c r="D4925">
        <v>8</v>
      </c>
      <c r="E4925">
        <v>8</v>
      </c>
    </row>
    <row r="4927" spans="1:5" x14ac:dyDescent="0.3">
      <c r="A4927" s="6" t="s">
        <v>1472</v>
      </c>
    </row>
    <row r="4928" spans="1:5" x14ac:dyDescent="0.3">
      <c r="A4928" s="6" t="s">
        <v>6426</v>
      </c>
    </row>
    <row r="4929" spans="1:5" x14ac:dyDescent="0.3">
      <c r="A4929" s="6" t="s">
        <v>6427</v>
      </c>
    </row>
    <row r="4931" spans="1:5" x14ac:dyDescent="0.3">
      <c r="A4931" s="6" t="s">
        <v>6428</v>
      </c>
      <c r="B4931" t="s">
        <v>9854</v>
      </c>
      <c r="C4931" t="s">
        <v>1414</v>
      </c>
      <c r="D4931" t="s">
        <v>1434</v>
      </c>
      <c r="E4931" t="s">
        <v>1434</v>
      </c>
    </row>
    <row r="4932" spans="1:5" x14ac:dyDescent="0.3">
      <c r="A4932" s="6" t="s">
        <v>5258</v>
      </c>
      <c r="B4932" t="s">
        <v>9855</v>
      </c>
      <c r="C4932" t="s">
        <v>850</v>
      </c>
    </row>
    <row r="4933" spans="1:5" x14ac:dyDescent="0.3">
      <c r="A4933" s="6" t="s">
        <v>6429</v>
      </c>
      <c r="B4933" t="s">
        <v>2243</v>
      </c>
      <c r="C4933" t="e">
        <f>++AF+q</f>
        <v>#NAME?</v>
      </c>
    </row>
    <row r="4934" spans="1:5" x14ac:dyDescent="0.3">
      <c r="A4934" s="6" t="s">
        <v>6430</v>
      </c>
      <c r="B4934" t="s">
        <v>10050</v>
      </c>
      <c r="C4934" t="s">
        <v>1435</v>
      </c>
      <c r="D4934">
        <v>1</v>
      </c>
      <c r="E4934">
        <v>1</v>
      </c>
    </row>
    <row r="4936" spans="1:5" x14ac:dyDescent="0.3">
      <c r="A4936" s="6" t="s">
        <v>1472</v>
      </c>
    </row>
    <row r="4937" spans="1:5" x14ac:dyDescent="0.3">
      <c r="A4937" s="6" t="s">
        <v>6431</v>
      </c>
    </row>
    <row r="4938" spans="1:5" x14ac:dyDescent="0.3">
      <c r="A4938" s="6" t="s">
        <v>6432</v>
      </c>
    </row>
    <row r="4940" spans="1:5" x14ac:dyDescent="0.3">
      <c r="A4940" s="6" t="s">
        <v>6433</v>
      </c>
      <c r="B4940" t="s">
        <v>5746</v>
      </c>
      <c r="C4940" t="s">
        <v>1436</v>
      </c>
      <c r="D4940" s="1">
        <v>1.4000000000000001E-10</v>
      </c>
      <c r="E4940" t="s">
        <v>88</v>
      </c>
    </row>
    <row r="4941" spans="1:5" x14ac:dyDescent="0.3">
      <c r="A4941" s="6" t="s">
        <v>5258</v>
      </c>
      <c r="B4941" t="s">
        <v>9855</v>
      </c>
      <c r="C4941" t="s">
        <v>850</v>
      </c>
    </row>
    <row r="4942" spans="1:5" x14ac:dyDescent="0.3">
      <c r="A4942" s="6" t="s">
        <v>6434</v>
      </c>
      <c r="B4942" t="s">
        <v>2548</v>
      </c>
      <c r="C4942" t="s">
        <v>1429</v>
      </c>
    </row>
    <row r="4943" spans="1:5" x14ac:dyDescent="0.3">
      <c r="A4943" s="6" t="s">
        <v>6435</v>
      </c>
      <c r="B4943" t="e">
        <f>--IEIS</f>
        <v>#NAME?</v>
      </c>
      <c r="C4943" t="s">
        <v>1437</v>
      </c>
      <c r="D4943">
        <v>7</v>
      </c>
      <c r="E4943">
        <v>7</v>
      </c>
    </row>
    <row r="4945" spans="1:5" x14ac:dyDescent="0.3">
      <c r="A4945" s="6" t="s">
        <v>1472</v>
      </c>
    </row>
    <row r="4946" spans="1:5" x14ac:dyDescent="0.3">
      <c r="A4946" s="6" t="s">
        <v>6436</v>
      </c>
    </row>
    <row r="4947" spans="1:5" x14ac:dyDescent="0.3">
      <c r="A4947" s="6" t="s">
        <v>6437</v>
      </c>
    </row>
    <row r="4949" spans="1:5" x14ac:dyDescent="0.3">
      <c r="A4949" s="6" t="s">
        <v>6438</v>
      </c>
      <c r="B4949" t="s">
        <v>9866</v>
      </c>
      <c r="C4949" t="s">
        <v>1438</v>
      </c>
      <c r="D4949" t="s">
        <v>1439</v>
      </c>
      <c r="E4949" t="s">
        <v>1439</v>
      </c>
    </row>
    <row r="4950" spans="1:5" x14ac:dyDescent="0.3">
      <c r="A4950" s="6" t="s">
        <v>5258</v>
      </c>
      <c r="B4950" t="s">
        <v>9855</v>
      </c>
      <c r="C4950" t="s">
        <v>850</v>
      </c>
    </row>
    <row r="4951" spans="1:5" x14ac:dyDescent="0.3">
      <c r="A4951" s="6" t="s">
        <v>6032</v>
      </c>
      <c r="B4951" t="s">
        <v>2548</v>
      </c>
      <c r="C4951" t="s">
        <v>1185</v>
      </c>
    </row>
    <row r="4952" spans="1:5" x14ac:dyDescent="0.3">
      <c r="A4952" s="6" t="s">
        <v>6439</v>
      </c>
      <c r="B4952" t="e">
        <f>--MEIT</f>
        <v>#NAME?</v>
      </c>
      <c r="C4952" t="s">
        <v>1342</v>
      </c>
      <c r="D4952">
        <v>1</v>
      </c>
      <c r="E4952">
        <v>1</v>
      </c>
    </row>
    <row r="4954" spans="1:5" x14ac:dyDescent="0.3">
      <c r="A4954" s="6" t="s">
        <v>1472</v>
      </c>
    </row>
    <row r="4955" spans="1:5" x14ac:dyDescent="0.3">
      <c r="A4955" s="6" t="s">
        <v>6034</v>
      </c>
    </row>
    <row r="4956" spans="1:5" x14ac:dyDescent="0.3">
      <c r="A4956" s="6" t="s">
        <v>6440</v>
      </c>
    </row>
    <row r="4958" spans="1:5" x14ac:dyDescent="0.3">
      <c r="A4958" s="6" t="s">
        <v>6441</v>
      </c>
      <c r="B4958" t="s">
        <v>9993</v>
      </c>
      <c r="C4958" t="s">
        <v>1438</v>
      </c>
      <c r="D4958" t="s">
        <v>1439</v>
      </c>
      <c r="E4958" t="s">
        <v>1439</v>
      </c>
    </row>
    <row r="4959" spans="1:5" x14ac:dyDescent="0.3">
      <c r="A4959" s="6" t="s">
        <v>5258</v>
      </c>
      <c r="B4959" t="s">
        <v>9855</v>
      </c>
      <c r="C4959" t="s">
        <v>850</v>
      </c>
    </row>
    <row r="4960" spans="1:5" x14ac:dyDescent="0.3">
      <c r="A4960" s="6" t="s">
        <v>6442</v>
      </c>
      <c r="B4960" t="s">
        <v>1791</v>
      </c>
      <c r="C4960" t="s">
        <v>1152</v>
      </c>
    </row>
    <row r="4961" spans="1:5" x14ac:dyDescent="0.3">
      <c r="A4961" s="6" t="s">
        <v>6443</v>
      </c>
      <c r="B4961" t="e">
        <f>--IEIP</f>
        <v>#NAME?</v>
      </c>
      <c r="C4961" t="s">
        <v>1440</v>
      </c>
      <c r="D4961">
        <v>1</v>
      </c>
      <c r="E4961">
        <v>1</v>
      </c>
    </row>
    <row r="4963" spans="1:5" x14ac:dyDescent="0.3">
      <c r="A4963" s="6" t="s">
        <v>1472</v>
      </c>
    </row>
    <row r="4964" spans="1:5" x14ac:dyDescent="0.3">
      <c r="A4964" s="6" t="s">
        <v>6284</v>
      </c>
    </row>
    <row r="4965" spans="1:5" x14ac:dyDescent="0.3">
      <c r="A4965" s="6" t="s">
        <v>6444</v>
      </c>
    </row>
    <row r="4967" spans="1:5" x14ac:dyDescent="0.3">
      <c r="A4967" s="6" t="s">
        <v>6445</v>
      </c>
      <c r="B4967" t="s">
        <v>9993</v>
      </c>
      <c r="C4967" t="s">
        <v>1438</v>
      </c>
      <c r="D4967" t="s">
        <v>1439</v>
      </c>
      <c r="E4967" t="s">
        <v>1439</v>
      </c>
    </row>
    <row r="4968" spans="1:5" x14ac:dyDescent="0.3">
      <c r="A4968" s="6" t="s">
        <v>5258</v>
      </c>
      <c r="B4968" t="s">
        <v>9855</v>
      </c>
      <c r="C4968" t="s">
        <v>850</v>
      </c>
    </row>
    <row r="4969" spans="1:5" x14ac:dyDescent="0.3">
      <c r="A4969" s="6" t="s">
        <v>6442</v>
      </c>
      <c r="B4969" t="s">
        <v>1791</v>
      </c>
      <c r="C4969" t="s">
        <v>1152</v>
      </c>
    </row>
    <row r="4970" spans="1:5" x14ac:dyDescent="0.3">
      <c r="A4970" s="6" t="s">
        <v>6446</v>
      </c>
      <c r="B4970" t="e">
        <f>--IEIP</f>
        <v>#NAME?</v>
      </c>
      <c r="C4970" t="s">
        <v>1440</v>
      </c>
      <c r="D4970">
        <v>1</v>
      </c>
      <c r="E4970">
        <v>1</v>
      </c>
    </row>
    <row r="4972" spans="1:5" x14ac:dyDescent="0.3">
      <c r="A4972" s="6" t="s">
        <v>1472</v>
      </c>
    </row>
    <row r="4973" spans="1:5" x14ac:dyDescent="0.3">
      <c r="A4973" s="6" t="s">
        <v>6284</v>
      </c>
    </row>
    <row r="4974" spans="1:5" x14ac:dyDescent="0.3">
      <c r="A4974" s="6" t="s">
        <v>6447</v>
      </c>
    </row>
    <row r="4976" spans="1:5" x14ac:dyDescent="0.3">
      <c r="A4976" s="6" t="s">
        <v>6448</v>
      </c>
      <c r="B4976" t="s">
        <v>9993</v>
      </c>
      <c r="C4976" t="s">
        <v>1438</v>
      </c>
      <c r="D4976" t="s">
        <v>1439</v>
      </c>
      <c r="E4976" t="s">
        <v>1439</v>
      </c>
    </row>
    <row r="4977" spans="1:5" x14ac:dyDescent="0.3">
      <c r="A4977" s="6" t="s">
        <v>5258</v>
      </c>
      <c r="B4977" t="s">
        <v>9855</v>
      </c>
      <c r="C4977" t="s">
        <v>850</v>
      </c>
    </row>
    <row r="4978" spans="1:5" x14ac:dyDescent="0.3">
      <c r="A4978" s="6" t="s">
        <v>6442</v>
      </c>
      <c r="B4978" t="s">
        <v>1791</v>
      </c>
      <c r="C4978" t="s">
        <v>1152</v>
      </c>
    </row>
    <row r="4979" spans="1:5" x14ac:dyDescent="0.3">
      <c r="A4979" s="6" t="s">
        <v>6449</v>
      </c>
      <c r="B4979" t="e">
        <f>--IEIP</f>
        <v>#NAME?</v>
      </c>
      <c r="C4979" t="s">
        <v>1440</v>
      </c>
      <c r="D4979">
        <v>1</v>
      </c>
      <c r="E4979">
        <v>1</v>
      </c>
    </row>
    <row r="4981" spans="1:5" x14ac:dyDescent="0.3">
      <c r="A4981" s="6" t="s">
        <v>1472</v>
      </c>
    </row>
    <row r="4982" spans="1:5" x14ac:dyDescent="0.3">
      <c r="A4982" s="6" t="s">
        <v>6284</v>
      </c>
    </row>
    <row r="4983" spans="1:5" x14ac:dyDescent="0.3">
      <c r="A4983" s="6" t="s">
        <v>6450</v>
      </c>
    </row>
    <row r="4985" spans="1:5" x14ac:dyDescent="0.3">
      <c r="A4985" s="6" t="s">
        <v>6451</v>
      </c>
      <c r="B4985" t="s">
        <v>5746</v>
      </c>
      <c r="C4985" t="s">
        <v>1441</v>
      </c>
      <c r="D4985" s="1">
        <v>1.4000000000000001E-10</v>
      </c>
      <c r="E4985" t="s">
        <v>88</v>
      </c>
    </row>
    <row r="4986" spans="1:5" x14ac:dyDescent="0.3">
      <c r="A4986" s="6" t="s">
        <v>5258</v>
      </c>
      <c r="B4986" t="s">
        <v>9855</v>
      </c>
      <c r="C4986" t="s">
        <v>850</v>
      </c>
    </row>
    <row r="4987" spans="1:5" x14ac:dyDescent="0.3">
      <c r="A4987" s="6" t="s">
        <v>6442</v>
      </c>
      <c r="B4987" t="s">
        <v>1791</v>
      </c>
      <c r="C4987" t="s">
        <v>1152</v>
      </c>
    </row>
    <row r="4988" spans="1:5" x14ac:dyDescent="0.3">
      <c r="A4988" s="6" t="s">
        <v>6452</v>
      </c>
      <c r="B4988" t="e">
        <f>--IEIP</f>
        <v>#NAME?</v>
      </c>
      <c r="C4988" t="s">
        <v>1440</v>
      </c>
      <c r="D4988">
        <v>1</v>
      </c>
      <c r="E4988">
        <v>1</v>
      </c>
    </row>
    <row r="4990" spans="1:5" x14ac:dyDescent="0.3">
      <c r="A4990" s="6" t="s">
        <v>1472</v>
      </c>
    </row>
    <row r="4991" spans="1:5" x14ac:dyDescent="0.3">
      <c r="A4991" s="6" t="s">
        <v>6284</v>
      </c>
    </row>
    <row r="4992" spans="1:5" x14ac:dyDescent="0.3">
      <c r="A4992" s="6" t="s">
        <v>6453</v>
      </c>
    </row>
    <row r="4994" spans="1:5" x14ac:dyDescent="0.3">
      <c r="A4994" s="6" t="s">
        <v>6454</v>
      </c>
      <c r="B4994" t="s">
        <v>5746</v>
      </c>
      <c r="C4994" t="s">
        <v>1441</v>
      </c>
      <c r="D4994" s="1">
        <v>1.4000000000000001E-10</v>
      </c>
      <c r="E4994" t="s">
        <v>88</v>
      </c>
    </row>
    <row r="4995" spans="1:5" x14ac:dyDescent="0.3">
      <c r="A4995" s="6" t="s">
        <v>5258</v>
      </c>
      <c r="B4995" t="s">
        <v>9855</v>
      </c>
      <c r="C4995" t="s">
        <v>850</v>
      </c>
    </row>
    <row r="4996" spans="1:5" x14ac:dyDescent="0.3">
      <c r="A4996" s="6" t="s">
        <v>6442</v>
      </c>
      <c r="B4996" t="s">
        <v>1791</v>
      </c>
      <c r="C4996" t="s">
        <v>1152</v>
      </c>
    </row>
    <row r="4997" spans="1:5" x14ac:dyDescent="0.3">
      <c r="A4997" s="6" t="s">
        <v>6455</v>
      </c>
      <c r="B4997" t="e">
        <f>--IEIP</f>
        <v>#NAME?</v>
      </c>
      <c r="C4997" t="s">
        <v>1440</v>
      </c>
      <c r="D4997">
        <v>1</v>
      </c>
      <c r="E4997">
        <v>1</v>
      </c>
    </row>
    <row r="4999" spans="1:5" x14ac:dyDescent="0.3">
      <c r="A4999" s="6" t="s">
        <v>1472</v>
      </c>
    </row>
    <row r="5000" spans="1:5" x14ac:dyDescent="0.3">
      <c r="A5000" s="6" t="s">
        <v>6284</v>
      </c>
    </row>
    <row r="5001" spans="1:5" x14ac:dyDescent="0.3">
      <c r="A5001" s="6" t="s">
        <v>6456</v>
      </c>
    </row>
    <row r="5003" spans="1:5" x14ac:dyDescent="0.3">
      <c r="A5003" s="6" t="s">
        <v>6457</v>
      </c>
      <c r="B5003" t="s">
        <v>5746</v>
      </c>
      <c r="C5003" t="s">
        <v>1441</v>
      </c>
      <c r="D5003" s="1">
        <v>1.4000000000000001E-10</v>
      </c>
      <c r="E5003" t="s">
        <v>88</v>
      </c>
    </row>
    <row r="5004" spans="1:5" x14ac:dyDescent="0.3">
      <c r="A5004" s="6" t="s">
        <v>5258</v>
      </c>
      <c r="B5004" t="s">
        <v>9855</v>
      </c>
      <c r="C5004" t="s">
        <v>850</v>
      </c>
    </row>
    <row r="5005" spans="1:5" x14ac:dyDescent="0.3">
      <c r="A5005" s="6" t="s">
        <v>6442</v>
      </c>
      <c r="B5005" t="s">
        <v>1791</v>
      </c>
      <c r="C5005" t="s">
        <v>1152</v>
      </c>
    </row>
    <row r="5006" spans="1:5" x14ac:dyDescent="0.3">
      <c r="A5006" s="6" t="s">
        <v>6458</v>
      </c>
      <c r="B5006" t="e">
        <f>--IEIP</f>
        <v>#NAME?</v>
      </c>
      <c r="C5006" t="s">
        <v>1440</v>
      </c>
      <c r="D5006">
        <v>1</v>
      </c>
      <c r="E5006">
        <v>1</v>
      </c>
    </row>
    <row r="5008" spans="1:5" x14ac:dyDescent="0.3">
      <c r="A5008" s="6" t="s">
        <v>1472</v>
      </c>
    </row>
    <row r="5009" spans="1:5" x14ac:dyDescent="0.3">
      <c r="A5009" s="6" t="s">
        <v>6284</v>
      </c>
    </row>
    <row r="5010" spans="1:5" x14ac:dyDescent="0.3">
      <c r="A5010" s="6" t="s">
        <v>6459</v>
      </c>
    </row>
    <row r="5012" spans="1:5" x14ac:dyDescent="0.3">
      <c r="A5012" s="6" t="s">
        <v>6460</v>
      </c>
      <c r="B5012" t="s">
        <v>9993</v>
      </c>
      <c r="C5012" t="s">
        <v>1442</v>
      </c>
      <c r="D5012" t="s">
        <v>1439</v>
      </c>
      <c r="E5012" t="s">
        <v>1439</v>
      </c>
    </row>
    <row r="5013" spans="1:5" x14ac:dyDescent="0.3">
      <c r="A5013" s="6" t="s">
        <v>5258</v>
      </c>
      <c r="B5013" t="s">
        <v>9855</v>
      </c>
      <c r="C5013" t="s">
        <v>850</v>
      </c>
    </row>
    <row r="5014" spans="1:5" x14ac:dyDescent="0.3">
      <c r="A5014" s="6" t="s">
        <v>6442</v>
      </c>
      <c r="B5014" t="s">
        <v>1791</v>
      </c>
      <c r="C5014" t="s">
        <v>1152</v>
      </c>
    </row>
    <row r="5015" spans="1:5" x14ac:dyDescent="0.3">
      <c r="A5015" s="6" t="s">
        <v>6461</v>
      </c>
      <c r="B5015" t="e">
        <f>--IEIP</f>
        <v>#NAME?</v>
      </c>
      <c r="C5015" t="s">
        <v>1443</v>
      </c>
      <c r="D5015">
        <v>6</v>
      </c>
      <c r="E5015">
        <v>6</v>
      </c>
    </row>
    <row r="5017" spans="1:5" x14ac:dyDescent="0.3">
      <c r="A5017" s="6" t="s">
        <v>1472</v>
      </c>
    </row>
    <row r="5018" spans="1:5" x14ac:dyDescent="0.3">
      <c r="A5018" s="6" t="s">
        <v>6284</v>
      </c>
    </row>
    <row r="5019" spans="1:5" x14ac:dyDescent="0.3">
      <c r="A5019" s="6" t="s">
        <v>6462</v>
      </c>
    </row>
    <row r="5021" spans="1:5" x14ac:dyDescent="0.3">
      <c r="A5021" s="6" t="s">
        <v>6463</v>
      </c>
      <c r="B5021" t="s">
        <v>9910</v>
      </c>
      <c r="C5021" t="s">
        <v>1444</v>
      </c>
      <c r="D5021" t="s">
        <v>1439</v>
      </c>
      <c r="E5021" t="s">
        <v>1439</v>
      </c>
    </row>
    <row r="5022" spans="1:5" x14ac:dyDescent="0.3">
      <c r="A5022" s="6" t="s">
        <v>5258</v>
      </c>
      <c r="B5022" t="s">
        <v>9855</v>
      </c>
      <c r="C5022" t="s">
        <v>850</v>
      </c>
    </row>
    <row r="5023" spans="1:5" x14ac:dyDescent="0.3">
      <c r="A5023" s="6" t="s">
        <v>6464</v>
      </c>
      <c r="B5023" t="s">
        <v>10022</v>
      </c>
      <c r="C5023" t="s">
        <v>1131</v>
      </c>
    </row>
    <row r="5024" spans="1:5" x14ac:dyDescent="0.3">
      <c r="A5024" s="6" t="s">
        <v>6465</v>
      </c>
      <c r="B5024" t="e">
        <f>--LRSQ</f>
        <v>#NAME?</v>
      </c>
      <c r="C5024" t="s">
        <v>1445</v>
      </c>
      <c r="D5024">
        <v>0</v>
      </c>
      <c r="E5024">
        <v>0</v>
      </c>
    </row>
    <row r="5026" spans="1:5" x14ac:dyDescent="0.3">
      <c r="A5026" s="6" t="s">
        <v>1472</v>
      </c>
    </row>
    <row r="5027" spans="1:5" x14ac:dyDescent="0.3">
      <c r="A5027" s="6" t="s">
        <v>6466</v>
      </c>
    </row>
    <row r="5028" spans="1:5" x14ac:dyDescent="0.3">
      <c r="A5028" s="6" t="s">
        <v>6467</v>
      </c>
    </row>
    <row r="5030" spans="1:5" x14ac:dyDescent="0.3">
      <c r="A5030" s="6" t="s">
        <v>6468</v>
      </c>
      <c r="B5030" t="s">
        <v>5746</v>
      </c>
      <c r="C5030" t="s">
        <v>1441</v>
      </c>
      <c r="D5030" s="1">
        <v>1.5E-10</v>
      </c>
      <c r="E5030" t="s">
        <v>89</v>
      </c>
    </row>
    <row r="5031" spans="1:5" x14ac:dyDescent="0.3">
      <c r="A5031" s="6" t="s">
        <v>5258</v>
      </c>
      <c r="B5031" t="s">
        <v>9855</v>
      </c>
      <c r="C5031" t="s">
        <v>850</v>
      </c>
    </row>
    <row r="5032" spans="1:5" x14ac:dyDescent="0.3">
      <c r="A5032" s="6" t="s">
        <v>6469</v>
      </c>
      <c r="B5032" t="s">
        <v>2243</v>
      </c>
      <c r="C5032" t="e">
        <f>+ AF+q</f>
        <v>#NAME?</v>
      </c>
    </row>
    <row r="5033" spans="1:5" x14ac:dyDescent="0.3">
      <c r="A5033" s="6" t="s">
        <v>6470</v>
      </c>
      <c r="B5033" t="s">
        <v>10051</v>
      </c>
      <c r="C5033" t="s">
        <v>1446</v>
      </c>
      <c r="D5033">
        <v>9</v>
      </c>
      <c r="E5033">
        <v>9</v>
      </c>
    </row>
    <row r="5035" spans="1:5" x14ac:dyDescent="0.3">
      <c r="A5035" s="6" t="s">
        <v>1472</v>
      </c>
    </row>
    <row r="5036" spans="1:5" x14ac:dyDescent="0.3">
      <c r="A5036" s="6" t="s">
        <v>6471</v>
      </c>
    </row>
    <row r="5037" spans="1:5" x14ac:dyDescent="0.3">
      <c r="A5037" s="6" t="s">
        <v>6472</v>
      </c>
    </row>
    <row r="5039" spans="1:5" x14ac:dyDescent="0.3">
      <c r="A5039" s="6" t="s">
        <v>6473</v>
      </c>
      <c r="B5039" t="s">
        <v>5746</v>
      </c>
      <c r="C5039" t="s">
        <v>1447</v>
      </c>
      <c r="D5039" s="1">
        <v>1.8E-10</v>
      </c>
      <c r="E5039" t="s">
        <v>90</v>
      </c>
    </row>
    <row r="5040" spans="1:5" x14ac:dyDescent="0.3">
      <c r="A5040" s="6" t="s">
        <v>5258</v>
      </c>
      <c r="B5040" t="s">
        <v>9855</v>
      </c>
      <c r="C5040" t="s">
        <v>850</v>
      </c>
    </row>
    <row r="5041" spans="1:5" x14ac:dyDescent="0.3">
      <c r="A5041" s="6" t="s">
        <v>6474</v>
      </c>
      <c r="B5041" t="s">
        <v>2253</v>
      </c>
      <c r="C5041" t="s">
        <v>1300</v>
      </c>
    </row>
    <row r="5042" spans="1:5" x14ac:dyDescent="0.3">
      <c r="A5042" s="6" t="s">
        <v>6475</v>
      </c>
      <c r="B5042" t="s">
        <v>10052</v>
      </c>
      <c r="C5042" t="s">
        <v>1448</v>
      </c>
      <c r="D5042">
        <v>8</v>
      </c>
      <c r="E5042">
        <v>8</v>
      </c>
    </row>
    <row r="5044" spans="1:5" x14ac:dyDescent="0.3">
      <c r="A5044" s="6" t="s">
        <v>1472</v>
      </c>
    </row>
    <row r="5045" spans="1:5" x14ac:dyDescent="0.3">
      <c r="A5045" s="6" t="s">
        <v>6476</v>
      </c>
    </row>
    <row r="5046" spans="1:5" x14ac:dyDescent="0.3">
      <c r="A5046" s="6" t="s">
        <v>6477</v>
      </c>
    </row>
    <row r="5048" spans="1:5" x14ac:dyDescent="0.3">
      <c r="A5048" s="6" t="s">
        <v>6478</v>
      </c>
      <c r="B5048" t="s">
        <v>5746</v>
      </c>
      <c r="C5048" t="s">
        <v>1449</v>
      </c>
      <c r="D5048" s="1">
        <v>1.8999999999999999E-10</v>
      </c>
      <c r="E5048" t="s">
        <v>91</v>
      </c>
    </row>
    <row r="5049" spans="1:5" x14ac:dyDescent="0.3">
      <c r="A5049" s="6" t="s">
        <v>5258</v>
      </c>
      <c r="B5049" t="s">
        <v>9855</v>
      </c>
      <c r="C5049" t="s">
        <v>850</v>
      </c>
    </row>
    <row r="5050" spans="1:5" x14ac:dyDescent="0.3">
      <c r="A5050" s="6" t="s">
        <v>6474</v>
      </c>
      <c r="B5050" t="s">
        <v>2253</v>
      </c>
      <c r="C5050" t="s">
        <v>1300</v>
      </c>
    </row>
    <row r="5051" spans="1:5" x14ac:dyDescent="0.3">
      <c r="A5051" s="6" t="s">
        <v>6479</v>
      </c>
      <c r="B5051" t="s">
        <v>10052</v>
      </c>
      <c r="C5051" t="s">
        <v>1450</v>
      </c>
      <c r="D5051">
        <v>3</v>
      </c>
      <c r="E5051">
        <v>3</v>
      </c>
    </row>
    <row r="5053" spans="1:5" x14ac:dyDescent="0.3">
      <c r="A5053" s="6" t="s">
        <v>1472</v>
      </c>
    </row>
    <row r="5054" spans="1:5" x14ac:dyDescent="0.3">
      <c r="A5054" s="6" t="s">
        <v>6476</v>
      </c>
    </row>
    <row r="5055" spans="1:5" x14ac:dyDescent="0.3">
      <c r="A5055" s="6" t="s">
        <v>6480</v>
      </c>
    </row>
    <row r="5057" spans="1:5" x14ac:dyDescent="0.3">
      <c r="A5057" s="6" t="s">
        <v>6481</v>
      </c>
      <c r="B5057" t="s">
        <v>9874</v>
      </c>
      <c r="C5057" t="s">
        <v>1451</v>
      </c>
      <c r="D5057" t="s">
        <v>1452</v>
      </c>
      <c r="E5057" t="s">
        <v>1452</v>
      </c>
    </row>
    <row r="5058" spans="1:5" x14ac:dyDescent="0.3">
      <c r="A5058" s="6" t="s">
        <v>5258</v>
      </c>
      <c r="B5058" t="s">
        <v>9855</v>
      </c>
      <c r="C5058" t="s">
        <v>850</v>
      </c>
    </row>
    <row r="5059" spans="1:5" x14ac:dyDescent="0.3">
      <c r="A5059" s="6" t="s">
        <v>6032</v>
      </c>
      <c r="B5059" t="s">
        <v>2548</v>
      </c>
      <c r="C5059" t="s">
        <v>1185</v>
      </c>
    </row>
    <row r="5060" spans="1:5" x14ac:dyDescent="0.3">
      <c r="A5060" s="6" t="s">
        <v>6482</v>
      </c>
      <c r="B5060" t="e">
        <f>--MEIS</f>
        <v>#NAME?</v>
      </c>
      <c r="C5060" t="s">
        <v>1342</v>
      </c>
      <c r="D5060">
        <v>9</v>
      </c>
      <c r="E5060">
        <v>9</v>
      </c>
    </row>
    <row r="5062" spans="1:5" x14ac:dyDescent="0.3">
      <c r="A5062" s="6" t="s">
        <v>1472</v>
      </c>
    </row>
    <row r="5063" spans="1:5" x14ac:dyDescent="0.3">
      <c r="A5063" s="6" t="s">
        <v>6476</v>
      </c>
    </row>
    <row r="5064" spans="1:5" x14ac:dyDescent="0.3">
      <c r="A5064" s="6" t="s">
        <v>6483</v>
      </c>
    </row>
    <row r="5066" spans="1:5" x14ac:dyDescent="0.3">
      <c r="A5066" s="6" t="s">
        <v>6484</v>
      </c>
      <c r="B5066" t="s">
        <v>9901</v>
      </c>
      <c r="C5066" t="s">
        <v>1451</v>
      </c>
      <c r="D5066" t="s">
        <v>1453</v>
      </c>
      <c r="E5066" t="s">
        <v>1453</v>
      </c>
    </row>
    <row r="5067" spans="1:5" x14ac:dyDescent="0.3">
      <c r="A5067" s="6" t="s">
        <v>5258</v>
      </c>
      <c r="B5067" t="s">
        <v>9855</v>
      </c>
      <c r="C5067" t="s">
        <v>850</v>
      </c>
    </row>
    <row r="5068" spans="1:5" x14ac:dyDescent="0.3">
      <c r="A5068" s="6" t="s">
        <v>6171</v>
      </c>
      <c r="B5068" t="s">
        <v>1202</v>
      </c>
      <c r="C5068" t="s">
        <v>1076</v>
      </c>
    </row>
    <row r="5069" spans="1:5" x14ac:dyDescent="0.3">
      <c r="A5069" s="6" t="s">
        <v>6485</v>
      </c>
      <c r="B5069" t="s">
        <v>10053</v>
      </c>
      <c r="C5069" t="s">
        <v>1454</v>
      </c>
      <c r="D5069">
        <v>9</v>
      </c>
      <c r="E5069">
        <v>9</v>
      </c>
    </row>
    <row r="5071" spans="1:5" x14ac:dyDescent="0.3">
      <c r="A5071" s="6" t="s">
        <v>1472</v>
      </c>
    </row>
    <row r="5072" spans="1:5" x14ac:dyDescent="0.3">
      <c r="A5072" s="6" t="s">
        <v>6173</v>
      </c>
    </row>
    <row r="5073" spans="1:5" x14ac:dyDescent="0.3">
      <c r="A5073" s="6" t="s">
        <v>6486</v>
      </c>
    </row>
    <row r="5075" spans="1:5" x14ac:dyDescent="0.3">
      <c r="A5075" s="6" t="s">
        <v>6487</v>
      </c>
      <c r="B5075" t="s">
        <v>5746</v>
      </c>
      <c r="C5075" t="s">
        <v>1455</v>
      </c>
      <c r="D5075" s="1">
        <v>2.1999999999999999E-10</v>
      </c>
      <c r="E5075" t="s">
        <v>92</v>
      </c>
    </row>
    <row r="5076" spans="1:5" x14ac:dyDescent="0.3">
      <c r="A5076" s="6" t="s">
        <v>5258</v>
      </c>
      <c r="B5076" t="s">
        <v>9855</v>
      </c>
      <c r="C5076" t="s">
        <v>850</v>
      </c>
    </row>
    <row r="5077" spans="1:5" x14ac:dyDescent="0.3">
      <c r="A5077" s="6" t="s">
        <v>6488</v>
      </c>
      <c r="B5077" t="s">
        <v>10041</v>
      </c>
      <c r="C5077" t="s">
        <v>1406</v>
      </c>
    </row>
    <row r="5078" spans="1:5" x14ac:dyDescent="0.3">
      <c r="A5078" s="6" t="s">
        <v>6489</v>
      </c>
      <c r="B5078" t="s">
        <v>10054</v>
      </c>
      <c r="C5078" t="s">
        <v>1456</v>
      </c>
      <c r="D5078">
        <v>2</v>
      </c>
      <c r="E5078">
        <v>2</v>
      </c>
    </row>
    <row r="5080" spans="1:5" x14ac:dyDescent="0.3">
      <c r="A5080" s="6" t="s">
        <v>1472</v>
      </c>
    </row>
    <row r="5081" spans="1:5" x14ac:dyDescent="0.3">
      <c r="A5081" s="6" t="s">
        <v>6490</v>
      </c>
    </row>
    <row r="5082" spans="1:5" x14ac:dyDescent="0.3">
      <c r="A5082" s="6" t="s">
        <v>6491</v>
      </c>
    </row>
    <row r="5084" spans="1:5" x14ac:dyDescent="0.3">
      <c r="A5084" s="6" t="s">
        <v>6492</v>
      </c>
      <c r="B5084" t="s">
        <v>9878</v>
      </c>
      <c r="C5084" t="s">
        <v>1442</v>
      </c>
      <c r="D5084" t="s">
        <v>1457</v>
      </c>
      <c r="E5084" t="s">
        <v>1457</v>
      </c>
    </row>
    <row r="5085" spans="1:5" x14ac:dyDescent="0.3">
      <c r="A5085" s="6" t="s">
        <v>5258</v>
      </c>
      <c r="B5085" t="s">
        <v>9855</v>
      </c>
      <c r="C5085" t="s">
        <v>850</v>
      </c>
    </row>
    <row r="5086" spans="1:5" x14ac:dyDescent="0.3">
      <c r="A5086" s="6" t="s">
        <v>6493</v>
      </c>
      <c r="B5086" t="s">
        <v>6895</v>
      </c>
      <c r="C5086" t="s">
        <v>1238</v>
      </c>
    </row>
    <row r="5087" spans="1:5" x14ac:dyDescent="0.3">
      <c r="A5087" s="6" t="s">
        <v>6494</v>
      </c>
      <c r="B5087" t="s">
        <v>10006</v>
      </c>
      <c r="C5087" t="s">
        <v>1458</v>
      </c>
      <c r="D5087">
        <v>6</v>
      </c>
      <c r="E5087">
        <v>6</v>
      </c>
    </row>
    <row r="5089" spans="1:5" x14ac:dyDescent="0.3">
      <c r="A5089" s="6" t="s">
        <v>1472</v>
      </c>
    </row>
    <row r="5090" spans="1:5" x14ac:dyDescent="0.3">
      <c r="A5090" s="6" t="s">
        <v>5992</v>
      </c>
    </row>
    <row r="5091" spans="1:5" x14ac:dyDescent="0.3">
      <c r="A5091" s="6" t="s">
        <v>6495</v>
      </c>
    </row>
    <row r="5093" spans="1:5" x14ac:dyDescent="0.3">
      <c r="A5093" s="6" t="s">
        <v>6496</v>
      </c>
      <c r="B5093" t="s">
        <v>9878</v>
      </c>
      <c r="C5093" t="s">
        <v>1442</v>
      </c>
      <c r="D5093" t="s">
        <v>1457</v>
      </c>
      <c r="E5093" t="s">
        <v>1457</v>
      </c>
    </row>
    <row r="5094" spans="1:5" x14ac:dyDescent="0.3">
      <c r="A5094" s="6" t="s">
        <v>5258</v>
      </c>
      <c r="B5094" t="s">
        <v>9855</v>
      </c>
      <c r="C5094" t="s">
        <v>850</v>
      </c>
    </row>
    <row r="5095" spans="1:5" x14ac:dyDescent="0.3">
      <c r="A5095" s="6" t="s">
        <v>6493</v>
      </c>
      <c r="B5095" t="s">
        <v>6895</v>
      </c>
      <c r="C5095" t="s">
        <v>1238</v>
      </c>
    </row>
    <row r="5096" spans="1:5" x14ac:dyDescent="0.3">
      <c r="A5096" s="6" t="s">
        <v>6497</v>
      </c>
      <c r="B5096" t="s">
        <v>10006</v>
      </c>
      <c r="C5096" t="s">
        <v>1458</v>
      </c>
      <c r="D5096">
        <v>6</v>
      </c>
      <c r="E5096">
        <v>6</v>
      </c>
    </row>
    <row r="5098" spans="1:5" x14ac:dyDescent="0.3">
      <c r="A5098" s="6" t="s">
        <v>1472</v>
      </c>
    </row>
    <row r="5099" spans="1:5" x14ac:dyDescent="0.3">
      <c r="A5099" s="6" t="s">
        <v>5992</v>
      </c>
    </row>
    <row r="5100" spans="1:5" x14ac:dyDescent="0.3">
      <c r="A5100" s="6" t="s">
        <v>6498</v>
      </c>
    </row>
    <row r="5102" spans="1:5" x14ac:dyDescent="0.3">
      <c r="A5102" s="6" t="s">
        <v>6499</v>
      </c>
      <c r="B5102" t="s">
        <v>9878</v>
      </c>
      <c r="C5102" t="s">
        <v>1442</v>
      </c>
      <c r="D5102" t="s">
        <v>1457</v>
      </c>
      <c r="E5102" t="s">
        <v>1457</v>
      </c>
    </row>
    <row r="5103" spans="1:5" x14ac:dyDescent="0.3">
      <c r="A5103" s="6" t="s">
        <v>5258</v>
      </c>
      <c r="B5103" t="s">
        <v>9855</v>
      </c>
      <c r="C5103" t="s">
        <v>850</v>
      </c>
    </row>
    <row r="5104" spans="1:5" x14ac:dyDescent="0.3">
      <c r="A5104" s="6" t="s">
        <v>6493</v>
      </c>
      <c r="B5104" t="s">
        <v>6895</v>
      </c>
      <c r="C5104" t="s">
        <v>1238</v>
      </c>
    </row>
    <row r="5105" spans="1:5" x14ac:dyDescent="0.3">
      <c r="A5105" s="6" t="s">
        <v>6500</v>
      </c>
      <c r="B5105" t="s">
        <v>10006</v>
      </c>
      <c r="C5105" t="s">
        <v>1458</v>
      </c>
      <c r="D5105">
        <v>6</v>
      </c>
      <c r="E5105">
        <v>6</v>
      </c>
    </row>
    <row r="5107" spans="1:5" x14ac:dyDescent="0.3">
      <c r="A5107" s="6" t="s">
        <v>1472</v>
      </c>
    </row>
    <row r="5108" spans="1:5" x14ac:dyDescent="0.3">
      <c r="A5108" s="6" t="s">
        <v>5992</v>
      </c>
    </row>
    <row r="5109" spans="1:5" x14ac:dyDescent="0.3">
      <c r="A5109" s="6" t="s">
        <v>6501</v>
      </c>
    </row>
    <row r="5111" spans="1:5" x14ac:dyDescent="0.3">
      <c r="A5111" s="6" t="s">
        <v>6502</v>
      </c>
      <c r="B5111" t="s">
        <v>9878</v>
      </c>
      <c r="C5111" t="s">
        <v>1442</v>
      </c>
      <c r="D5111" t="s">
        <v>1457</v>
      </c>
      <c r="E5111" t="s">
        <v>1457</v>
      </c>
    </row>
    <row r="5112" spans="1:5" x14ac:dyDescent="0.3">
      <c r="A5112" s="6" t="s">
        <v>5258</v>
      </c>
      <c r="B5112" t="s">
        <v>9855</v>
      </c>
      <c r="C5112" t="s">
        <v>850</v>
      </c>
    </row>
    <row r="5113" spans="1:5" x14ac:dyDescent="0.3">
      <c r="A5113" s="6" t="s">
        <v>6493</v>
      </c>
      <c r="B5113" t="s">
        <v>6895</v>
      </c>
      <c r="C5113" t="s">
        <v>1238</v>
      </c>
    </row>
    <row r="5114" spans="1:5" x14ac:dyDescent="0.3">
      <c r="A5114" s="6" t="s">
        <v>6503</v>
      </c>
      <c r="B5114" t="s">
        <v>10006</v>
      </c>
      <c r="C5114" t="s">
        <v>1458</v>
      </c>
      <c r="D5114">
        <v>6</v>
      </c>
      <c r="E5114">
        <v>6</v>
      </c>
    </row>
    <row r="5116" spans="1:5" x14ac:dyDescent="0.3">
      <c r="A5116" s="6" t="s">
        <v>1472</v>
      </c>
    </row>
    <row r="5117" spans="1:5" x14ac:dyDescent="0.3">
      <c r="A5117" s="6" t="s">
        <v>5992</v>
      </c>
    </row>
    <row r="5118" spans="1:5" x14ac:dyDescent="0.3">
      <c r="A5118" s="6" t="s">
        <v>6504</v>
      </c>
    </row>
    <row r="5120" spans="1:5" x14ac:dyDescent="0.3">
      <c r="A5120" s="6" t="s">
        <v>6505</v>
      </c>
      <c r="B5120" t="s">
        <v>9969</v>
      </c>
      <c r="C5120" t="s">
        <v>1438</v>
      </c>
      <c r="D5120" t="s">
        <v>1459</v>
      </c>
      <c r="E5120" t="s">
        <v>1459</v>
      </c>
    </row>
    <row r="5121" spans="1:5" x14ac:dyDescent="0.3">
      <c r="A5121" s="6" t="s">
        <v>5258</v>
      </c>
      <c r="B5121" t="s">
        <v>9855</v>
      </c>
      <c r="C5121" t="s">
        <v>850</v>
      </c>
    </row>
    <row r="5122" spans="1:5" x14ac:dyDescent="0.3">
      <c r="A5122" s="6" t="s">
        <v>6237</v>
      </c>
      <c r="B5122" t="s">
        <v>1791</v>
      </c>
      <c r="C5122" t="s">
        <v>1185</v>
      </c>
    </row>
    <row r="5123" spans="1:5" x14ac:dyDescent="0.3">
      <c r="A5123" s="6" t="s">
        <v>6506</v>
      </c>
      <c r="B5123" t="e">
        <f>--MEIP</f>
        <v>#NAME?</v>
      </c>
      <c r="C5123" t="s">
        <v>1460</v>
      </c>
      <c r="D5123">
        <v>1</v>
      </c>
      <c r="E5123">
        <v>1</v>
      </c>
    </row>
    <row r="5125" spans="1:5" x14ac:dyDescent="0.3">
      <c r="A5125" s="6" t="s">
        <v>1472</v>
      </c>
    </row>
    <row r="5126" spans="1:5" x14ac:dyDescent="0.3">
      <c r="A5126" s="6" t="s">
        <v>6239</v>
      </c>
    </row>
    <row r="5127" spans="1:5" x14ac:dyDescent="0.3">
      <c r="A5127" s="6" t="s">
        <v>6507</v>
      </c>
    </row>
    <row r="5129" spans="1:5" x14ac:dyDescent="0.3">
      <c r="A5129" s="6" t="s">
        <v>6508</v>
      </c>
      <c r="B5129" t="s">
        <v>5746</v>
      </c>
      <c r="C5129" t="s">
        <v>1461</v>
      </c>
      <c r="D5129" s="1">
        <v>2.3000000000000001E-10</v>
      </c>
      <c r="E5129" t="s">
        <v>93</v>
      </c>
    </row>
    <row r="5130" spans="1:5" x14ac:dyDescent="0.3">
      <c r="A5130" s="6" t="s">
        <v>5258</v>
      </c>
      <c r="B5130" t="s">
        <v>9855</v>
      </c>
      <c r="C5130" t="s">
        <v>850</v>
      </c>
    </row>
    <row r="5131" spans="1:5" x14ac:dyDescent="0.3">
      <c r="A5131" s="6" t="s">
        <v>6237</v>
      </c>
      <c r="B5131" t="s">
        <v>1791</v>
      </c>
      <c r="C5131" t="s">
        <v>1185</v>
      </c>
    </row>
    <row r="5132" spans="1:5" x14ac:dyDescent="0.3">
      <c r="A5132" s="6" t="s">
        <v>6509</v>
      </c>
      <c r="B5132" t="e">
        <f>--MEIP</f>
        <v>#NAME?</v>
      </c>
      <c r="C5132" t="s">
        <v>1462</v>
      </c>
      <c r="D5132">
        <v>5</v>
      </c>
      <c r="E5132">
        <v>5</v>
      </c>
    </row>
    <row r="5134" spans="1:5" x14ac:dyDescent="0.3">
      <c r="A5134" s="6" t="s">
        <v>1472</v>
      </c>
    </row>
    <row r="5135" spans="1:5" x14ac:dyDescent="0.3">
      <c r="A5135" s="6" t="s">
        <v>6239</v>
      </c>
    </row>
    <row r="5136" spans="1:5" x14ac:dyDescent="0.3">
      <c r="A5136" s="6" t="s">
        <v>6510</v>
      </c>
    </row>
    <row r="5138" spans="1:5" x14ac:dyDescent="0.3">
      <c r="A5138" s="6" t="s">
        <v>6511</v>
      </c>
      <c r="B5138" t="s">
        <v>9969</v>
      </c>
      <c r="C5138" t="s">
        <v>1463</v>
      </c>
      <c r="D5138" t="s">
        <v>1459</v>
      </c>
      <c r="E5138" t="s">
        <v>1459</v>
      </c>
    </row>
    <row r="5139" spans="1:5" x14ac:dyDescent="0.3">
      <c r="A5139" s="6" t="s">
        <v>5258</v>
      </c>
      <c r="B5139" t="s">
        <v>9855</v>
      </c>
      <c r="C5139" t="s">
        <v>850</v>
      </c>
    </row>
    <row r="5140" spans="1:5" x14ac:dyDescent="0.3">
      <c r="A5140" s="6" t="s">
        <v>6237</v>
      </c>
      <c r="B5140" t="s">
        <v>1791</v>
      </c>
      <c r="C5140" t="s">
        <v>1185</v>
      </c>
    </row>
    <row r="5141" spans="1:5" x14ac:dyDescent="0.3">
      <c r="A5141" s="6" t="s">
        <v>6512</v>
      </c>
      <c r="B5141" t="e">
        <f>--MEIP</f>
        <v>#NAME?</v>
      </c>
      <c r="C5141" t="s">
        <v>1464</v>
      </c>
      <c r="D5141">
        <v>7</v>
      </c>
      <c r="E5141">
        <v>7</v>
      </c>
    </row>
    <row r="5143" spans="1:5" x14ac:dyDescent="0.3">
      <c r="A5143" s="6" t="s">
        <v>1472</v>
      </c>
    </row>
    <row r="5144" spans="1:5" x14ac:dyDescent="0.3">
      <c r="A5144" s="6" t="s">
        <v>6239</v>
      </c>
    </row>
    <row r="5145" spans="1:5" x14ac:dyDescent="0.3">
      <c r="A5145" s="6" t="s">
        <v>6513</v>
      </c>
    </row>
    <row r="5147" spans="1:5" x14ac:dyDescent="0.3">
      <c r="A5147" s="6" t="s">
        <v>6514</v>
      </c>
      <c r="B5147" t="s">
        <v>5746</v>
      </c>
      <c r="C5147" t="s">
        <v>1461</v>
      </c>
      <c r="D5147" s="1">
        <v>2.3000000000000001E-10</v>
      </c>
      <c r="E5147" t="s">
        <v>93</v>
      </c>
    </row>
    <row r="5148" spans="1:5" x14ac:dyDescent="0.3">
      <c r="A5148" s="6" t="s">
        <v>5258</v>
      </c>
      <c r="B5148" t="s">
        <v>9855</v>
      </c>
      <c r="C5148" t="s">
        <v>850</v>
      </c>
    </row>
    <row r="5149" spans="1:5" x14ac:dyDescent="0.3">
      <c r="A5149" s="6" t="s">
        <v>6237</v>
      </c>
      <c r="B5149" t="s">
        <v>1791</v>
      </c>
      <c r="C5149" t="s">
        <v>1185</v>
      </c>
    </row>
    <row r="5150" spans="1:5" x14ac:dyDescent="0.3">
      <c r="A5150" s="6" t="s">
        <v>6515</v>
      </c>
      <c r="B5150" t="e">
        <f>--MEIP</f>
        <v>#NAME?</v>
      </c>
      <c r="C5150" t="s">
        <v>1465</v>
      </c>
      <c r="D5150">
        <v>3</v>
      </c>
      <c r="E5150">
        <v>3</v>
      </c>
    </row>
    <row r="5152" spans="1:5" x14ac:dyDescent="0.3">
      <c r="A5152" s="6" t="s">
        <v>1472</v>
      </c>
    </row>
    <row r="5153" spans="1:5" x14ac:dyDescent="0.3">
      <c r="A5153" s="6" t="s">
        <v>6239</v>
      </c>
    </row>
    <row r="5154" spans="1:5" x14ac:dyDescent="0.3">
      <c r="A5154" s="6" t="s">
        <v>6516</v>
      </c>
    </row>
    <row r="5156" spans="1:5" x14ac:dyDescent="0.3">
      <c r="A5156" s="6" t="s">
        <v>6517</v>
      </c>
      <c r="B5156" t="s">
        <v>9936</v>
      </c>
      <c r="C5156" t="s">
        <v>1466</v>
      </c>
      <c r="D5156" t="s">
        <v>1459</v>
      </c>
      <c r="E5156" t="s">
        <v>1459</v>
      </c>
    </row>
    <row r="5157" spans="1:5" x14ac:dyDescent="0.3">
      <c r="A5157" s="6" t="s">
        <v>5258</v>
      </c>
      <c r="B5157" t="s">
        <v>9855</v>
      </c>
      <c r="C5157" t="s">
        <v>850</v>
      </c>
    </row>
    <row r="5158" spans="1:5" x14ac:dyDescent="0.3">
      <c r="A5158" s="6" t="s">
        <v>6237</v>
      </c>
      <c r="B5158" t="s">
        <v>1791</v>
      </c>
      <c r="C5158" t="s">
        <v>1185</v>
      </c>
    </row>
    <row r="5159" spans="1:5" x14ac:dyDescent="0.3">
      <c r="A5159" s="6" t="s">
        <v>6518</v>
      </c>
      <c r="B5159" t="e">
        <f>--MEIP</f>
        <v>#NAME?</v>
      </c>
      <c r="C5159" t="s">
        <v>1462</v>
      </c>
      <c r="D5159">
        <v>5</v>
      </c>
      <c r="E5159">
        <v>5</v>
      </c>
    </row>
    <row r="5161" spans="1:5" x14ac:dyDescent="0.3">
      <c r="A5161" s="6" t="s">
        <v>1472</v>
      </c>
    </row>
    <row r="5162" spans="1:5" x14ac:dyDescent="0.3">
      <c r="A5162" s="6" t="s">
        <v>6239</v>
      </c>
    </row>
    <row r="5163" spans="1:5" x14ac:dyDescent="0.3">
      <c r="A5163" s="6" t="s">
        <v>6519</v>
      </c>
    </row>
    <row r="5165" spans="1:5" x14ac:dyDescent="0.3">
      <c r="A5165" s="6" t="s">
        <v>6520</v>
      </c>
      <c r="B5165" t="s">
        <v>9936</v>
      </c>
      <c r="C5165" t="s">
        <v>1466</v>
      </c>
      <c r="D5165" t="s">
        <v>1459</v>
      </c>
      <c r="E5165" t="s">
        <v>1459</v>
      </c>
    </row>
    <row r="5166" spans="1:5" x14ac:dyDescent="0.3">
      <c r="A5166" s="6" t="s">
        <v>5258</v>
      </c>
      <c r="B5166" t="s">
        <v>9855</v>
      </c>
      <c r="C5166" t="s">
        <v>850</v>
      </c>
    </row>
    <row r="5167" spans="1:5" x14ac:dyDescent="0.3">
      <c r="A5167" s="6" t="s">
        <v>6237</v>
      </c>
      <c r="B5167" t="s">
        <v>1791</v>
      </c>
      <c r="C5167" t="s">
        <v>1185</v>
      </c>
    </row>
    <row r="5168" spans="1:5" x14ac:dyDescent="0.3">
      <c r="A5168" s="6" t="s">
        <v>6521</v>
      </c>
      <c r="B5168" t="e">
        <f>--MEIP</f>
        <v>#NAME?</v>
      </c>
      <c r="C5168" t="s">
        <v>1462</v>
      </c>
      <c r="D5168">
        <v>5</v>
      </c>
      <c r="E5168">
        <v>5</v>
      </c>
    </row>
    <row r="5170" spans="1:5" x14ac:dyDescent="0.3">
      <c r="A5170" s="6" t="s">
        <v>1472</v>
      </c>
    </row>
    <row r="5171" spans="1:5" x14ac:dyDescent="0.3">
      <c r="A5171" s="6" t="s">
        <v>6239</v>
      </c>
    </row>
    <row r="5172" spans="1:5" x14ac:dyDescent="0.3">
      <c r="A5172" s="6" t="s">
        <v>6522</v>
      </c>
    </row>
    <row r="5174" spans="1:5" x14ac:dyDescent="0.3">
      <c r="A5174" s="6" t="s">
        <v>6523</v>
      </c>
      <c r="B5174" t="s">
        <v>5746</v>
      </c>
      <c r="C5174" t="s">
        <v>1461</v>
      </c>
      <c r="D5174" s="1">
        <v>2.3000000000000001E-10</v>
      </c>
      <c r="E5174" t="s">
        <v>93</v>
      </c>
    </row>
    <row r="5175" spans="1:5" x14ac:dyDescent="0.3">
      <c r="A5175" s="6" t="s">
        <v>5258</v>
      </c>
      <c r="B5175" t="s">
        <v>9855</v>
      </c>
      <c r="C5175" t="s">
        <v>850</v>
      </c>
    </row>
    <row r="5176" spans="1:5" x14ac:dyDescent="0.3">
      <c r="A5176" s="6" t="s">
        <v>6237</v>
      </c>
      <c r="B5176" t="s">
        <v>1791</v>
      </c>
      <c r="C5176" t="s">
        <v>1185</v>
      </c>
    </row>
    <row r="5177" spans="1:5" x14ac:dyDescent="0.3">
      <c r="A5177" s="6" t="s">
        <v>6524</v>
      </c>
      <c r="B5177" t="e">
        <f>--MEIP</f>
        <v>#NAME?</v>
      </c>
      <c r="C5177" t="s">
        <v>1465</v>
      </c>
      <c r="D5177">
        <v>3</v>
      </c>
      <c r="E5177">
        <v>3</v>
      </c>
    </row>
    <row r="5179" spans="1:5" x14ac:dyDescent="0.3">
      <c r="A5179" s="6" t="s">
        <v>1472</v>
      </c>
    </row>
    <row r="5180" spans="1:5" x14ac:dyDescent="0.3">
      <c r="A5180" s="6" t="s">
        <v>6239</v>
      </c>
    </row>
    <row r="5181" spans="1:5" x14ac:dyDescent="0.3">
      <c r="A5181" s="6" t="s">
        <v>6525</v>
      </c>
    </row>
    <row r="5183" spans="1:5" x14ac:dyDescent="0.3">
      <c r="A5183" s="6" t="s">
        <v>6526</v>
      </c>
      <c r="B5183" t="s">
        <v>5746</v>
      </c>
      <c r="C5183" t="s">
        <v>1461</v>
      </c>
      <c r="D5183" s="1">
        <v>2.4E-10</v>
      </c>
      <c r="E5183" t="s">
        <v>94</v>
      </c>
    </row>
    <row r="5184" spans="1:5" x14ac:dyDescent="0.3">
      <c r="A5184" s="6" t="s">
        <v>5258</v>
      </c>
      <c r="B5184" t="s">
        <v>9855</v>
      </c>
      <c r="C5184" t="s">
        <v>850</v>
      </c>
    </row>
    <row r="5185" spans="1:5" x14ac:dyDescent="0.3">
      <c r="A5185" s="6" t="s">
        <v>6527</v>
      </c>
      <c r="B5185" t="s">
        <v>1202</v>
      </c>
      <c r="C5185" t="s">
        <v>1152</v>
      </c>
    </row>
    <row r="5186" spans="1:5" x14ac:dyDescent="0.3">
      <c r="A5186" s="6" t="s">
        <v>6528</v>
      </c>
      <c r="B5186" t="s">
        <v>10055</v>
      </c>
      <c r="C5186" t="s">
        <v>1467</v>
      </c>
      <c r="D5186">
        <v>7</v>
      </c>
      <c r="E5186">
        <v>7</v>
      </c>
    </row>
    <row r="5188" spans="1:5" x14ac:dyDescent="0.3">
      <c r="A5188" s="6" t="s">
        <v>1472</v>
      </c>
    </row>
    <row r="5189" spans="1:5" x14ac:dyDescent="0.3">
      <c r="A5189" s="6" t="s">
        <v>5754</v>
      </c>
    </row>
    <row r="5190" spans="1:5" x14ac:dyDescent="0.3">
      <c r="A5190" s="6" t="s">
        <v>6529</v>
      </c>
    </row>
    <row r="5192" spans="1:5" x14ac:dyDescent="0.3">
      <c r="A5192" s="6" t="s">
        <v>6530</v>
      </c>
      <c r="B5192" t="s">
        <v>9997</v>
      </c>
      <c r="C5192" t="s">
        <v>1442</v>
      </c>
      <c r="D5192" t="s">
        <v>1468</v>
      </c>
      <c r="E5192" t="s">
        <v>1468</v>
      </c>
    </row>
    <row r="5193" spans="1:5" x14ac:dyDescent="0.3">
      <c r="A5193" s="6" t="s">
        <v>5797</v>
      </c>
      <c r="B5193" t="s">
        <v>10056</v>
      </c>
      <c r="C5193" t="s">
        <v>1469</v>
      </c>
    </row>
    <row r="5194" spans="1:5" x14ac:dyDescent="0.3">
      <c r="A5194" s="6" t="s">
        <v>6531</v>
      </c>
      <c r="B5194" t="s">
        <v>10057</v>
      </c>
      <c r="C5194" t="s">
        <v>1470</v>
      </c>
    </row>
    <row r="5195" spans="1:5" x14ac:dyDescent="0.3">
      <c r="A5195" s="6" t="s">
        <v>6532</v>
      </c>
      <c r="B5195" t="s">
        <v>10058</v>
      </c>
      <c r="C5195" t="s">
        <v>1471</v>
      </c>
      <c r="D5195">
        <v>5</v>
      </c>
      <c r="E5195">
        <v>5</v>
      </c>
    </row>
    <row r="5197" spans="1:5" x14ac:dyDescent="0.3">
      <c r="A5197" s="6" t="s">
        <v>6533</v>
      </c>
    </row>
    <row r="5198" spans="1:5" x14ac:dyDescent="0.3">
      <c r="A5198" s="6" t="s">
        <v>6534</v>
      </c>
    </row>
    <row r="5199" spans="1:5" x14ac:dyDescent="0.3">
      <c r="A5199" s="6" t="s">
        <v>6535</v>
      </c>
    </row>
    <row r="5201" spans="1:5" x14ac:dyDescent="0.3">
      <c r="A5201" s="6" t="s">
        <v>6536</v>
      </c>
      <c r="B5201" t="s">
        <v>5746</v>
      </c>
      <c r="C5201" t="s">
        <v>1474</v>
      </c>
      <c r="D5201" s="1">
        <v>2.8000000000000002E-10</v>
      </c>
      <c r="E5201" t="s">
        <v>95</v>
      </c>
    </row>
    <row r="5202" spans="1:5" x14ac:dyDescent="0.3">
      <c r="A5202" s="6" t="s">
        <v>5258</v>
      </c>
      <c r="B5202" t="s">
        <v>9855</v>
      </c>
      <c r="C5202" t="s">
        <v>850</v>
      </c>
    </row>
    <row r="5203" spans="1:5" x14ac:dyDescent="0.3">
      <c r="A5203" s="6" t="s">
        <v>6537</v>
      </c>
      <c r="B5203" t="s">
        <v>9749</v>
      </c>
      <c r="C5203" t="s">
        <v>1275</v>
      </c>
    </row>
    <row r="5204" spans="1:5" x14ac:dyDescent="0.3">
      <c r="A5204" s="6" t="s">
        <v>6538</v>
      </c>
      <c r="B5204" t="s">
        <v>10059</v>
      </c>
      <c r="C5204" t="s">
        <v>1475</v>
      </c>
      <c r="D5204">
        <v>5</v>
      </c>
      <c r="E5204">
        <v>5</v>
      </c>
    </row>
    <row r="5206" spans="1:5" x14ac:dyDescent="0.3">
      <c r="A5206" s="6" t="s">
        <v>6233</v>
      </c>
    </row>
    <row r="5207" spans="1:5" x14ac:dyDescent="0.3">
      <c r="A5207" s="6" t="s">
        <v>6539</v>
      </c>
    </row>
    <row r="5208" spans="1:5" x14ac:dyDescent="0.3">
      <c r="A5208" s="6" t="s">
        <v>6540</v>
      </c>
    </row>
    <row r="5210" spans="1:5" x14ac:dyDescent="0.3">
      <c r="A5210" s="6" t="s">
        <v>6541</v>
      </c>
      <c r="B5210" t="s">
        <v>9993</v>
      </c>
      <c r="C5210" t="s">
        <v>1476</v>
      </c>
      <c r="D5210" t="s">
        <v>1477</v>
      </c>
      <c r="E5210" t="s">
        <v>1477</v>
      </c>
    </row>
    <row r="5211" spans="1:5" x14ac:dyDescent="0.3">
      <c r="A5211" s="6" t="s">
        <v>5258</v>
      </c>
      <c r="B5211" t="s">
        <v>9855</v>
      </c>
      <c r="C5211" t="s">
        <v>850</v>
      </c>
    </row>
    <row r="5212" spans="1:5" x14ac:dyDescent="0.3">
      <c r="A5212" s="6" t="s">
        <v>6542</v>
      </c>
      <c r="B5212" t="s">
        <v>9749</v>
      </c>
      <c r="C5212" t="s">
        <v>1478</v>
      </c>
    </row>
    <row r="5213" spans="1:5" x14ac:dyDescent="0.3">
      <c r="A5213" s="6" t="s">
        <v>6543</v>
      </c>
      <c r="B5213" t="e">
        <f>--LDIP</f>
        <v>#NAME?</v>
      </c>
      <c r="C5213" t="s">
        <v>1479</v>
      </c>
      <c r="D5213">
        <v>0</v>
      </c>
      <c r="E5213">
        <v>0</v>
      </c>
    </row>
    <row r="5215" spans="1:5" x14ac:dyDescent="0.3">
      <c r="A5215" s="6" t="s">
        <v>6267</v>
      </c>
    </row>
    <row r="5216" spans="1:5" x14ac:dyDescent="0.3">
      <c r="A5216" s="6" t="s">
        <v>6544</v>
      </c>
    </row>
    <row r="5217" spans="1:5" x14ac:dyDescent="0.3">
      <c r="A5217" s="6" t="s">
        <v>6545</v>
      </c>
    </row>
    <row r="5219" spans="1:5" x14ac:dyDescent="0.3">
      <c r="A5219" s="6" t="s">
        <v>6546</v>
      </c>
      <c r="B5219" t="s">
        <v>9874</v>
      </c>
      <c r="C5219" t="s">
        <v>1480</v>
      </c>
      <c r="D5219" t="s">
        <v>1477</v>
      </c>
      <c r="E5219" t="s">
        <v>1477</v>
      </c>
    </row>
    <row r="5220" spans="1:5" x14ac:dyDescent="0.3">
      <c r="A5220" s="6" t="s">
        <v>5258</v>
      </c>
      <c r="B5220" t="s">
        <v>9855</v>
      </c>
      <c r="C5220" t="s">
        <v>850</v>
      </c>
    </row>
    <row r="5221" spans="1:5" x14ac:dyDescent="0.3">
      <c r="A5221" s="6" t="s">
        <v>6171</v>
      </c>
      <c r="C5221" t="s">
        <v>1076</v>
      </c>
    </row>
    <row r="5222" spans="1:5" x14ac:dyDescent="0.3">
      <c r="A5222" s="6" t="s">
        <v>6547</v>
      </c>
      <c r="B5222" t="s">
        <v>10060</v>
      </c>
      <c r="C5222" t="s">
        <v>1382</v>
      </c>
      <c r="D5222">
        <v>4</v>
      </c>
      <c r="E5222">
        <v>4</v>
      </c>
    </row>
    <row r="5224" spans="1:5" x14ac:dyDescent="0.3">
      <c r="A5224" s="6" t="s">
        <v>1472</v>
      </c>
    </row>
    <row r="5225" spans="1:5" x14ac:dyDescent="0.3">
      <c r="A5225" s="6" t="s">
        <v>6173</v>
      </c>
    </row>
    <row r="5226" spans="1:5" x14ac:dyDescent="0.3">
      <c r="A5226" s="6" t="s">
        <v>6548</v>
      </c>
    </row>
    <row r="5228" spans="1:5" x14ac:dyDescent="0.3">
      <c r="A5228" s="6" t="s">
        <v>6549</v>
      </c>
      <c r="B5228" t="s">
        <v>5746</v>
      </c>
      <c r="C5228" t="s">
        <v>1481</v>
      </c>
      <c r="D5228" s="1">
        <v>3E-10</v>
      </c>
      <c r="E5228" s="1">
        <v>3E-10</v>
      </c>
    </row>
    <row r="5229" spans="1:5" x14ac:dyDescent="0.3">
      <c r="A5229" s="6" t="s">
        <v>5258</v>
      </c>
      <c r="B5229" t="s">
        <v>9855</v>
      </c>
      <c r="C5229" t="s">
        <v>850</v>
      </c>
    </row>
    <row r="5230" spans="1:5" x14ac:dyDescent="0.3">
      <c r="A5230" s="6" t="s">
        <v>6550</v>
      </c>
      <c r="B5230" t="s">
        <v>10061</v>
      </c>
      <c r="C5230" t="s">
        <v>1406</v>
      </c>
    </row>
    <row r="5231" spans="1:5" x14ac:dyDescent="0.3">
      <c r="A5231" s="6" t="s">
        <v>6551</v>
      </c>
      <c r="B5231" t="s">
        <v>10062</v>
      </c>
      <c r="C5231" t="s">
        <v>1482</v>
      </c>
      <c r="D5231">
        <v>6</v>
      </c>
      <c r="E5231">
        <v>6</v>
      </c>
    </row>
    <row r="5233" spans="1:5" x14ac:dyDescent="0.3">
      <c r="A5233" s="6" t="s">
        <v>1472</v>
      </c>
    </row>
    <row r="5234" spans="1:5" x14ac:dyDescent="0.3">
      <c r="A5234" s="6" t="s">
        <v>6129</v>
      </c>
    </row>
    <row r="5235" spans="1:5" x14ac:dyDescent="0.3">
      <c r="A5235" s="6" t="s">
        <v>6552</v>
      </c>
    </row>
    <row r="5237" spans="1:5" x14ac:dyDescent="0.3">
      <c r="A5237" s="6" t="s">
        <v>6553</v>
      </c>
      <c r="B5237" t="s">
        <v>5746</v>
      </c>
      <c r="C5237" t="s">
        <v>1481</v>
      </c>
      <c r="D5237" s="1">
        <v>3E-10</v>
      </c>
      <c r="E5237" s="1">
        <v>3E-10</v>
      </c>
    </row>
    <row r="5238" spans="1:5" x14ac:dyDescent="0.3">
      <c r="A5238" s="6" t="s">
        <v>5258</v>
      </c>
      <c r="B5238" t="s">
        <v>9855</v>
      </c>
      <c r="C5238" t="s">
        <v>850</v>
      </c>
    </row>
    <row r="5239" spans="1:5" x14ac:dyDescent="0.3">
      <c r="A5239" s="6" t="s">
        <v>6554</v>
      </c>
      <c r="B5239" t="s">
        <v>2253</v>
      </c>
      <c r="C5239" t="s">
        <v>1406</v>
      </c>
    </row>
    <row r="5240" spans="1:5" x14ac:dyDescent="0.3">
      <c r="A5240" s="6" t="s">
        <v>6555</v>
      </c>
      <c r="B5240" t="s">
        <v>10063</v>
      </c>
      <c r="C5240" t="s">
        <v>1483</v>
      </c>
      <c r="D5240">
        <v>5</v>
      </c>
      <c r="E5240">
        <v>5</v>
      </c>
    </row>
    <row r="5242" spans="1:5" x14ac:dyDescent="0.3">
      <c r="A5242" s="6" t="s">
        <v>1472</v>
      </c>
    </row>
    <row r="5243" spans="1:5" x14ac:dyDescent="0.3">
      <c r="A5243" s="6" t="s">
        <v>6556</v>
      </c>
    </row>
    <row r="5244" spans="1:5" x14ac:dyDescent="0.3">
      <c r="A5244" s="6" t="s">
        <v>6557</v>
      </c>
    </row>
    <row r="5246" spans="1:5" x14ac:dyDescent="0.3">
      <c r="A5246" s="6" t="s">
        <v>6558</v>
      </c>
      <c r="B5246" t="s">
        <v>9866</v>
      </c>
      <c r="C5246" t="s">
        <v>1476</v>
      </c>
      <c r="D5246" t="s">
        <v>1484</v>
      </c>
      <c r="E5246" t="s">
        <v>1484</v>
      </c>
    </row>
    <row r="5247" spans="1:5" x14ac:dyDescent="0.3">
      <c r="A5247" s="6" t="s">
        <v>5258</v>
      </c>
      <c r="B5247" t="s">
        <v>10010</v>
      </c>
      <c r="C5247" t="s">
        <v>1262</v>
      </c>
    </row>
    <row r="5248" spans="1:5" x14ac:dyDescent="0.3">
      <c r="A5248" s="6" t="s">
        <v>6559</v>
      </c>
      <c r="B5248" t="s">
        <v>10028</v>
      </c>
      <c r="C5248" t="e">
        <f>+ ++  +A</f>
        <v>#NAME?</v>
      </c>
    </row>
    <row r="5249" spans="1:5" x14ac:dyDescent="0.3">
      <c r="A5249" s="6" t="s">
        <v>6560</v>
      </c>
      <c r="B5249" t="s">
        <v>10064</v>
      </c>
      <c r="C5249" t="s">
        <v>1485</v>
      </c>
      <c r="D5249">
        <v>8</v>
      </c>
      <c r="E5249">
        <v>8</v>
      </c>
    </row>
    <row r="5251" spans="1:5" x14ac:dyDescent="0.3">
      <c r="A5251" s="6" t="s">
        <v>5951</v>
      </c>
    </row>
    <row r="5252" spans="1:5" x14ac:dyDescent="0.3">
      <c r="A5252" s="6" t="s">
        <v>6561</v>
      </c>
    </row>
    <row r="5253" spans="1:5" x14ac:dyDescent="0.3">
      <c r="A5253" s="6" t="s">
        <v>6562</v>
      </c>
    </row>
    <row r="5255" spans="1:5" x14ac:dyDescent="0.3">
      <c r="A5255" s="6" t="s">
        <v>6563</v>
      </c>
      <c r="B5255" t="s">
        <v>5746</v>
      </c>
      <c r="C5255" t="s">
        <v>1481</v>
      </c>
      <c r="D5255" s="1">
        <v>3.1999999999999998E-10</v>
      </c>
      <c r="E5255" t="s">
        <v>96</v>
      </c>
    </row>
    <row r="5256" spans="1:5" x14ac:dyDescent="0.3">
      <c r="A5256" s="6" t="s">
        <v>5258</v>
      </c>
      <c r="B5256" t="s">
        <v>9855</v>
      </c>
      <c r="C5256" t="s">
        <v>850</v>
      </c>
    </row>
    <row r="5257" spans="1:5" x14ac:dyDescent="0.3">
      <c r="A5257" s="6" t="s">
        <v>6564</v>
      </c>
      <c r="B5257" t="s">
        <v>1281</v>
      </c>
      <c r="C5257" t="s">
        <v>1300</v>
      </c>
    </row>
    <row r="5258" spans="1:5" x14ac:dyDescent="0.3">
      <c r="A5258" s="6" t="s">
        <v>6565</v>
      </c>
      <c r="B5258" t="s">
        <v>10065</v>
      </c>
      <c r="C5258" t="s">
        <v>1486</v>
      </c>
      <c r="D5258">
        <v>1</v>
      </c>
      <c r="E5258">
        <v>1</v>
      </c>
    </row>
    <row r="5260" spans="1:5" x14ac:dyDescent="0.3">
      <c r="A5260" s="6" t="s">
        <v>1472</v>
      </c>
    </row>
    <row r="5261" spans="1:5" x14ac:dyDescent="0.3">
      <c r="A5261" s="6" t="s">
        <v>6566</v>
      </c>
    </row>
    <row r="5262" spans="1:5" x14ac:dyDescent="0.3">
      <c r="A5262" s="6" t="s">
        <v>6567</v>
      </c>
    </row>
    <row r="5264" spans="1:5" x14ac:dyDescent="0.3">
      <c r="A5264" s="6" t="s">
        <v>6568</v>
      </c>
      <c r="B5264" t="s">
        <v>5746</v>
      </c>
      <c r="C5264" t="s">
        <v>1487</v>
      </c>
      <c r="D5264" s="1">
        <v>3.3E-10</v>
      </c>
      <c r="E5264" t="s">
        <v>97</v>
      </c>
    </row>
    <row r="5265" spans="1:5" x14ac:dyDescent="0.3">
      <c r="A5265" s="6" t="s">
        <v>5258</v>
      </c>
      <c r="B5265" t="s">
        <v>9855</v>
      </c>
      <c r="C5265" t="s">
        <v>850</v>
      </c>
    </row>
    <row r="5266" spans="1:5" x14ac:dyDescent="0.3">
      <c r="A5266" s="6" t="s">
        <v>6569</v>
      </c>
      <c r="B5266" t="s">
        <v>1202</v>
      </c>
      <c r="C5266" t="s">
        <v>1488</v>
      </c>
    </row>
    <row r="5267" spans="1:5" x14ac:dyDescent="0.3">
      <c r="A5267" s="6" t="s">
        <v>6570</v>
      </c>
      <c r="B5267" t="e">
        <f>--REVN</f>
        <v>#NAME?</v>
      </c>
      <c r="C5267" t="s">
        <v>1489</v>
      </c>
      <c r="D5267">
        <v>5</v>
      </c>
      <c r="E5267">
        <v>5</v>
      </c>
    </row>
    <row r="5269" spans="1:5" x14ac:dyDescent="0.3">
      <c r="A5269" s="6" t="s">
        <v>1472</v>
      </c>
    </row>
    <row r="5270" spans="1:5" x14ac:dyDescent="0.3">
      <c r="A5270" s="6" t="s">
        <v>6209</v>
      </c>
    </row>
    <row r="5271" spans="1:5" x14ac:dyDescent="0.3">
      <c r="A5271" s="6" t="s">
        <v>6571</v>
      </c>
    </row>
    <row r="5273" spans="1:5" x14ac:dyDescent="0.3">
      <c r="A5273" s="6" t="s">
        <v>6572</v>
      </c>
      <c r="B5273" t="s">
        <v>9899</v>
      </c>
      <c r="C5273" t="s">
        <v>1490</v>
      </c>
      <c r="D5273" t="s">
        <v>1491</v>
      </c>
      <c r="E5273" t="s">
        <v>1491</v>
      </c>
    </row>
    <row r="5274" spans="1:5" x14ac:dyDescent="0.3">
      <c r="A5274" s="6" t="s">
        <v>5258</v>
      </c>
      <c r="B5274" t="s">
        <v>9855</v>
      </c>
      <c r="C5274" t="s">
        <v>850</v>
      </c>
    </row>
    <row r="5275" spans="1:5" x14ac:dyDescent="0.3">
      <c r="A5275" s="6" t="s">
        <v>6573</v>
      </c>
      <c r="B5275" t="s">
        <v>2754</v>
      </c>
      <c r="C5275" t="s">
        <v>1340</v>
      </c>
    </row>
    <row r="5276" spans="1:5" x14ac:dyDescent="0.3">
      <c r="A5276" s="6" t="s">
        <v>6574</v>
      </c>
      <c r="B5276" t="s">
        <v>10066</v>
      </c>
      <c r="C5276" t="s">
        <v>1492</v>
      </c>
      <c r="D5276">
        <v>3</v>
      </c>
      <c r="E5276">
        <v>3</v>
      </c>
    </row>
    <row r="5278" spans="1:5" x14ac:dyDescent="0.3">
      <c r="A5278" s="6" t="s">
        <v>1472</v>
      </c>
    </row>
    <row r="5279" spans="1:5" x14ac:dyDescent="0.3">
      <c r="A5279" s="6" t="s">
        <v>6575</v>
      </c>
    </row>
    <row r="5280" spans="1:5" x14ac:dyDescent="0.3">
      <c r="A5280" s="6" t="s">
        <v>6576</v>
      </c>
    </row>
    <row r="5282" spans="1:5" x14ac:dyDescent="0.3">
      <c r="A5282" s="6" t="s">
        <v>6577</v>
      </c>
      <c r="B5282" t="s">
        <v>9881</v>
      </c>
      <c r="C5282" t="s">
        <v>1480</v>
      </c>
      <c r="D5282" t="s">
        <v>1491</v>
      </c>
      <c r="E5282" t="s">
        <v>1491</v>
      </c>
    </row>
    <row r="5283" spans="1:5" x14ac:dyDescent="0.3">
      <c r="A5283" s="6" t="s">
        <v>5258</v>
      </c>
      <c r="B5283" t="s">
        <v>9855</v>
      </c>
      <c r="C5283" t="s">
        <v>850</v>
      </c>
    </row>
    <row r="5284" spans="1:5" x14ac:dyDescent="0.3">
      <c r="A5284" s="6" t="s">
        <v>6578</v>
      </c>
      <c r="B5284" t="s">
        <v>10067</v>
      </c>
      <c r="C5284" t="s">
        <v>1044</v>
      </c>
    </row>
    <row r="5285" spans="1:5" x14ac:dyDescent="0.3">
      <c r="A5285" s="6" t="s">
        <v>6579</v>
      </c>
      <c r="B5285" t="s">
        <v>10068</v>
      </c>
      <c r="C5285" t="s">
        <v>1493</v>
      </c>
      <c r="D5285">
        <v>4</v>
      </c>
      <c r="E5285">
        <v>4</v>
      </c>
    </row>
    <row r="5287" spans="1:5" x14ac:dyDescent="0.3">
      <c r="A5287" s="6" t="s">
        <v>1472</v>
      </c>
    </row>
    <row r="5288" spans="1:5" x14ac:dyDescent="0.3">
      <c r="A5288" s="6" t="s">
        <v>6580</v>
      </c>
    </row>
    <row r="5289" spans="1:5" x14ac:dyDescent="0.3">
      <c r="A5289" s="6" t="s">
        <v>6581</v>
      </c>
    </row>
    <row r="5291" spans="1:5" x14ac:dyDescent="0.3">
      <c r="A5291" s="6" t="s">
        <v>6582</v>
      </c>
      <c r="B5291" t="s">
        <v>9865</v>
      </c>
      <c r="C5291" t="s">
        <v>1494</v>
      </c>
      <c r="D5291" t="s">
        <v>1495</v>
      </c>
      <c r="E5291" t="s">
        <v>1495</v>
      </c>
    </row>
    <row r="5292" spans="1:5" x14ac:dyDescent="0.3">
      <c r="A5292" s="6" t="s">
        <v>5258</v>
      </c>
      <c r="B5292" t="s">
        <v>9855</v>
      </c>
      <c r="C5292" t="s">
        <v>850</v>
      </c>
    </row>
    <row r="5293" spans="1:5" x14ac:dyDescent="0.3">
      <c r="A5293" s="6" t="s">
        <v>6583</v>
      </c>
      <c r="B5293" t="s">
        <v>1496</v>
      </c>
      <c r="C5293" t="e">
        <f>+vAFtq</f>
        <v>#NAME?</v>
      </c>
    </row>
    <row r="5294" spans="1:5" x14ac:dyDescent="0.3">
      <c r="A5294" s="6" t="s">
        <v>6584</v>
      </c>
      <c r="B5294" t="s">
        <v>10069</v>
      </c>
      <c r="C5294" t="s">
        <v>1497</v>
      </c>
      <c r="D5294">
        <v>2</v>
      </c>
      <c r="E5294">
        <v>2</v>
      </c>
    </row>
    <row r="5296" spans="1:5" x14ac:dyDescent="0.3">
      <c r="A5296" s="6" t="s">
        <v>1472</v>
      </c>
    </row>
    <row r="5297" spans="1:5" x14ac:dyDescent="0.3">
      <c r="A5297" s="6" t="s">
        <v>6585</v>
      </c>
    </row>
    <row r="5298" spans="1:5" x14ac:dyDescent="0.3">
      <c r="A5298" s="6" t="s">
        <v>6586</v>
      </c>
    </row>
    <row r="5300" spans="1:5" x14ac:dyDescent="0.3">
      <c r="A5300" s="6" t="s">
        <v>6587</v>
      </c>
      <c r="B5300" t="s">
        <v>10070</v>
      </c>
      <c r="C5300" t="s">
        <v>1498</v>
      </c>
      <c r="D5300" t="s">
        <v>1499</v>
      </c>
      <c r="E5300" t="s">
        <v>1499</v>
      </c>
    </row>
    <row r="5301" spans="1:5" x14ac:dyDescent="0.3">
      <c r="A5301" s="6" t="s">
        <v>5258</v>
      </c>
      <c r="B5301" t="s">
        <v>9855</v>
      </c>
      <c r="C5301" t="s">
        <v>850</v>
      </c>
    </row>
    <row r="5302" spans="1:5" x14ac:dyDescent="0.3">
      <c r="A5302" s="6" t="s">
        <v>6588</v>
      </c>
      <c r="B5302" t="s">
        <v>2253</v>
      </c>
      <c r="C5302" t="s">
        <v>1300</v>
      </c>
    </row>
    <row r="5303" spans="1:5" x14ac:dyDescent="0.3">
      <c r="A5303" s="6" t="s">
        <v>6589</v>
      </c>
      <c r="B5303" t="s">
        <v>10071</v>
      </c>
      <c r="C5303" t="s">
        <v>1500</v>
      </c>
      <c r="D5303">
        <v>8</v>
      </c>
      <c r="E5303">
        <v>8</v>
      </c>
    </row>
    <row r="5305" spans="1:5" x14ac:dyDescent="0.3">
      <c r="A5305" s="6" t="s">
        <v>1472</v>
      </c>
    </row>
    <row r="5306" spans="1:5" x14ac:dyDescent="0.3">
      <c r="A5306" s="6" t="s">
        <v>6129</v>
      </c>
    </row>
    <row r="5307" spans="1:5" x14ac:dyDescent="0.3">
      <c r="A5307" s="6" t="s">
        <v>6590</v>
      </c>
    </row>
    <row r="5309" spans="1:5" x14ac:dyDescent="0.3">
      <c r="A5309" s="6" t="s">
        <v>6591</v>
      </c>
      <c r="B5309" t="s">
        <v>5746</v>
      </c>
      <c r="C5309" t="s">
        <v>1501</v>
      </c>
      <c r="D5309" s="1">
        <v>3.4999999999999998E-10</v>
      </c>
      <c r="E5309" t="s">
        <v>98</v>
      </c>
    </row>
    <row r="5310" spans="1:5" x14ac:dyDescent="0.3">
      <c r="A5310" s="6" t="s">
        <v>5258</v>
      </c>
      <c r="B5310" t="s">
        <v>9855</v>
      </c>
      <c r="C5310" t="s">
        <v>850</v>
      </c>
    </row>
    <row r="5311" spans="1:5" x14ac:dyDescent="0.3">
      <c r="A5311" s="6" t="s">
        <v>6592</v>
      </c>
      <c r="B5311" t="s">
        <v>2548</v>
      </c>
      <c r="C5311" t="s">
        <v>1429</v>
      </c>
    </row>
    <row r="5312" spans="1:5" x14ac:dyDescent="0.3">
      <c r="A5312" s="6" t="s">
        <v>6593</v>
      </c>
      <c r="B5312" t="e">
        <f>--IEIS</f>
        <v>#NAME?</v>
      </c>
      <c r="C5312" t="s">
        <v>1502</v>
      </c>
      <c r="D5312">
        <v>7</v>
      </c>
      <c r="E5312">
        <v>7</v>
      </c>
    </row>
    <row r="5314" spans="1:5" x14ac:dyDescent="0.3">
      <c r="A5314" s="6" t="s">
        <v>1472</v>
      </c>
    </row>
    <row r="5315" spans="1:5" x14ac:dyDescent="0.3">
      <c r="A5315" s="6" t="s">
        <v>6594</v>
      </c>
    </row>
    <row r="5316" spans="1:5" x14ac:dyDescent="0.3">
      <c r="A5316" s="6" t="s">
        <v>6595</v>
      </c>
    </row>
    <row r="5318" spans="1:5" x14ac:dyDescent="0.3">
      <c r="A5318" s="6" t="s">
        <v>6596</v>
      </c>
      <c r="B5318" t="s">
        <v>9993</v>
      </c>
      <c r="C5318" t="s">
        <v>1498</v>
      </c>
      <c r="D5318" t="s">
        <v>1503</v>
      </c>
      <c r="E5318" t="s">
        <v>1503</v>
      </c>
    </row>
    <row r="5319" spans="1:5" x14ac:dyDescent="0.3">
      <c r="A5319" s="6" t="s">
        <v>5258</v>
      </c>
      <c r="B5319" t="s">
        <v>9855</v>
      </c>
      <c r="C5319" t="s">
        <v>850</v>
      </c>
    </row>
    <row r="5320" spans="1:5" x14ac:dyDescent="0.3">
      <c r="A5320" s="6" t="s">
        <v>6597</v>
      </c>
      <c r="B5320" t="s">
        <v>1791</v>
      </c>
      <c r="C5320" t="s">
        <v>1076</v>
      </c>
    </row>
    <row r="5321" spans="1:5" x14ac:dyDescent="0.3">
      <c r="A5321" s="6" t="s">
        <v>6598</v>
      </c>
      <c r="B5321" t="s">
        <v>10072</v>
      </c>
      <c r="C5321" t="s">
        <v>1145</v>
      </c>
      <c r="D5321">
        <v>8</v>
      </c>
      <c r="E5321">
        <v>8</v>
      </c>
    </row>
    <row r="5323" spans="1:5" x14ac:dyDescent="0.3">
      <c r="A5323" s="6" t="s">
        <v>1472</v>
      </c>
    </row>
    <row r="5324" spans="1:5" x14ac:dyDescent="0.3">
      <c r="A5324" s="6" t="s">
        <v>6599</v>
      </c>
    </row>
    <row r="5325" spans="1:5" x14ac:dyDescent="0.3">
      <c r="A5325" s="6" t="s">
        <v>6600</v>
      </c>
    </row>
    <row r="5327" spans="1:5" x14ac:dyDescent="0.3">
      <c r="A5327" s="6" t="s">
        <v>6601</v>
      </c>
      <c r="B5327" t="s">
        <v>10073</v>
      </c>
      <c r="C5327" t="s">
        <v>1504</v>
      </c>
      <c r="D5327" s="1">
        <v>3E-10</v>
      </c>
      <c r="E5327" s="1">
        <v>3E-10</v>
      </c>
    </row>
    <row r="5328" spans="1:5" x14ac:dyDescent="0.3">
      <c r="A5328" s="6" t="s">
        <v>5258</v>
      </c>
      <c r="B5328" t="s">
        <v>9855</v>
      </c>
      <c r="C5328" t="s">
        <v>850</v>
      </c>
    </row>
    <row r="5329" spans="1:5" x14ac:dyDescent="0.3">
      <c r="A5329" s="6" t="s">
        <v>6602</v>
      </c>
      <c r="B5329" t="s">
        <v>2754</v>
      </c>
      <c r="C5329" t="s">
        <v>1340</v>
      </c>
    </row>
    <row r="5330" spans="1:5" x14ac:dyDescent="0.3">
      <c r="A5330" s="6" t="s">
        <v>6603</v>
      </c>
      <c r="B5330" t="s">
        <v>10066</v>
      </c>
      <c r="C5330" t="s">
        <v>1492</v>
      </c>
      <c r="D5330">
        <v>3</v>
      </c>
      <c r="E5330">
        <v>3</v>
      </c>
    </row>
    <row r="5332" spans="1:5" x14ac:dyDescent="0.3">
      <c r="A5332" s="6" t="s">
        <v>1472</v>
      </c>
    </row>
    <row r="5333" spans="1:5" x14ac:dyDescent="0.3">
      <c r="A5333" s="6" t="s">
        <v>6604</v>
      </c>
    </row>
    <row r="5334" spans="1:5" x14ac:dyDescent="0.3">
      <c r="A5334" s="6" t="s">
        <v>6605</v>
      </c>
    </row>
    <row r="5336" spans="1:5" x14ac:dyDescent="0.3">
      <c r="A5336" s="6" t="s">
        <v>6606</v>
      </c>
      <c r="B5336" t="s">
        <v>5746</v>
      </c>
      <c r="C5336" t="s">
        <v>1505</v>
      </c>
      <c r="D5336" s="1">
        <v>4.6000000000000001E-10</v>
      </c>
      <c r="E5336" t="s">
        <v>99</v>
      </c>
    </row>
    <row r="5337" spans="1:5" x14ac:dyDescent="0.3">
      <c r="A5337" s="6" t="s">
        <v>5258</v>
      </c>
      <c r="B5337" t="s">
        <v>9855</v>
      </c>
      <c r="C5337" t="s">
        <v>850</v>
      </c>
    </row>
    <row r="5338" spans="1:5" x14ac:dyDescent="0.3">
      <c r="A5338" s="6" t="s">
        <v>6607</v>
      </c>
      <c r="B5338" t="s">
        <v>6895</v>
      </c>
      <c r="C5338" t="s">
        <v>1506</v>
      </c>
    </row>
    <row r="5339" spans="1:5" x14ac:dyDescent="0.3">
      <c r="A5339" s="6" t="s">
        <v>6608</v>
      </c>
      <c r="B5339" t="s">
        <v>10074</v>
      </c>
      <c r="C5339" t="s">
        <v>1507</v>
      </c>
      <c r="D5339">
        <v>3</v>
      </c>
      <c r="E5339">
        <v>3</v>
      </c>
    </row>
    <row r="5341" spans="1:5" x14ac:dyDescent="0.3">
      <c r="A5341" s="6" t="s">
        <v>1472</v>
      </c>
    </row>
    <row r="5342" spans="1:5" x14ac:dyDescent="0.3">
      <c r="A5342" s="6" t="s">
        <v>6253</v>
      </c>
    </row>
    <row r="5343" spans="1:5" x14ac:dyDescent="0.3">
      <c r="A5343" s="6" t="s">
        <v>6609</v>
      </c>
    </row>
    <row r="5345" spans="1:5" x14ac:dyDescent="0.3">
      <c r="A5345" s="6" t="s">
        <v>6610</v>
      </c>
      <c r="B5345" t="s">
        <v>5746</v>
      </c>
      <c r="C5345" t="s">
        <v>1505</v>
      </c>
      <c r="D5345" s="1">
        <v>4.7000000000000003E-10</v>
      </c>
      <c r="E5345" t="s">
        <v>100</v>
      </c>
    </row>
    <row r="5346" spans="1:5" x14ac:dyDescent="0.3">
      <c r="A5346" s="6" t="s">
        <v>5258</v>
      </c>
      <c r="B5346" t="s">
        <v>9855</v>
      </c>
      <c r="C5346" t="s">
        <v>850</v>
      </c>
    </row>
    <row r="5347" spans="1:5" x14ac:dyDescent="0.3">
      <c r="A5347" s="6" t="s">
        <v>5780</v>
      </c>
      <c r="B5347" t="e">
        <f>++ A</f>
        <v>#NAME?</v>
      </c>
      <c r="C5347" t="s">
        <v>1076</v>
      </c>
    </row>
    <row r="5348" spans="1:5" x14ac:dyDescent="0.3">
      <c r="A5348" s="6" t="s">
        <v>6611</v>
      </c>
      <c r="B5348" t="s">
        <v>9983</v>
      </c>
      <c r="C5348" t="s">
        <v>1145</v>
      </c>
      <c r="D5348">
        <v>6</v>
      </c>
      <c r="E5348">
        <v>6</v>
      </c>
    </row>
    <row r="5350" spans="1:5" x14ac:dyDescent="0.3">
      <c r="A5350" s="6" t="s">
        <v>1472</v>
      </c>
    </row>
    <row r="5351" spans="1:5" x14ac:dyDescent="0.3">
      <c r="A5351" s="6" t="s">
        <v>6612</v>
      </c>
    </row>
    <row r="5352" spans="1:5" x14ac:dyDescent="0.3">
      <c r="A5352" s="6" t="s">
        <v>6613</v>
      </c>
    </row>
    <row r="5354" spans="1:5" x14ac:dyDescent="0.3">
      <c r="A5354" s="6" t="s">
        <v>6614</v>
      </c>
      <c r="B5354" t="s">
        <v>5746</v>
      </c>
      <c r="C5354" t="s">
        <v>1505</v>
      </c>
      <c r="D5354" s="1">
        <v>4.7000000000000003E-10</v>
      </c>
      <c r="E5354" t="s">
        <v>100</v>
      </c>
    </row>
    <row r="5355" spans="1:5" x14ac:dyDescent="0.3">
      <c r="A5355" s="6" t="s">
        <v>5258</v>
      </c>
      <c r="B5355" t="s">
        <v>9855</v>
      </c>
      <c r="C5355" t="s">
        <v>850</v>
      </c>
    </row>
    <row r="5356" spans="1:5" x14ac:dyDescent="0.3">
      <c r="A5356" s="6" t="s">
        <v>5780</v>
      </c>
      <c r="B5356" t="e">
        <f>++ A</f>
        <v>#NAME?</v>
      </c>
      <c r="C5356" t="s">
        <v>1076</v>
      </c>
    </row>
    <row r="5357" spans="1:5" x14ac:dyDescent="0.3">
      <c r="A5357" s="6" t="s">
        <v>6615</v>
      </c>
      <c r="B5357" t="s">
        <v>9983</v>
      </c>
      <c r="C5357" t="s">
        <v>1145</v>
      </c>
      <c r="D5357">
        <v>6</v>
      </c>
      <c r="E5357">
        <v>6</v>
      </c>
    </row>
    <row r="5359" spans="1:5" x14ac:dyDescent="0.3">
      <c r="A5359" s="6" t="s">
        <v>1472</v>
      </c>
    </row>
    <row r="5360" spans="1:5" x14ac:dyDescent="0.3">
      <c r="A5360" s="6" t="s">
        <v>6612</v>
      </c>
    </row>
    <row r="5361" spans="1:5" x14ac:dyDescent="0.3">
      <c r="A5361" s="6" t="s">
        <v>6616</v>
      </c>
    </row>
    <row r="5363" spans="1:5" x14ac:dyDescent="0.3">
      <c r="A5363" s="6" t="s">
        <v>6617</v>
      </c>
      <c r="B5363" t="s">
        <v>9860</v>
      </c>
      <c r="C5363" t="s">
        <v>1508</v>
      </c>
      <c r="D5363" t="s">
        <v>1509</v>
      </c>
      <c r="E5363" t="s">
        <v>1509</v>
      </c>
    </row>
    <row r="5364" spans="1:5" x14ac:dyDescent="0.3">
      <c r="A5364" s="6" t="s">
        <v>5258</v>
      </c>
      <c r="B5364" t="s">
        <v>9855</v>
      </c>
      <c r="C5364" t="s">
        <v>1293</v>
      </c>
    </row>
    <row r="5365" spans="1:5" x14ac:dyDescent="0.3">
      <c r="A5365" s="6" t="s">
        <v>6618</v>
      </c>
      <c r="B5365" t="s">
        <v>1791</v>
      </c>
      <c r="C5365" t="s">
        <v>1510</v>
      </c>
    </row>
    <row r="5366" spans="1:5" x14ac:dyDescent="0.3">
      <c r="A5366" s="6" t="s">
        <v>6619</v>
      </c>
      <c r="B5366" t="s">
        <v>10075</v>
      </c>
      <c r="C5366" t="s">
        <v>1511</v>
      </c>
      <c r="D5366">
        <v>4</v>
      </c>
      <c r="E5366">
        <v>4</v>
      </c>
    </row>
    <row r="5368" spans="1:5" x14ac:dyDescent="0.3">
      <c r="A5368" s="6" t="s">
        <v>5951</v>
      </c>
    </row>
    <row r="5369" spans="1:5" x14ac:dyDescent="0.3">
      <c r="A5369" s="6" t="s">
        <v>6116</v>
      </c>
    </row>
    <row r="5370" spans="1:5" x14ac:dyDescent="0.3">
      <c r="A5370" s="6" t="s">
        <v>6620</v>
      </c>
    </row>
    <row r="5372" spans="1:5" x14ac:dyDescent="0.3">
      <c r="A5372" s="6" t="s">
        <v>6621</v>
      </c>
      <c r="B5372" t="s">
        <v>5746</v>
      </c>
      <c r="C5372" t="s">
        <v>1512</v>
      </c>
      <c r="D5372" s="1">
        <v>5.1E-10</v>
      </c>
      <c r="E5372" t="s">
        <v>101</v>
      </c>
    </row>
    <row r="5373" spans="1:5" x14ac:dyDescent="0.3">
      <c r="A5373" s="6" t="s">
        <v>5258</v>
      </c>
      <c r="B5373" t="s">
        <v>9855</v>
      </c>
      <c r="C5373" t="s">
        <v>850</v>
      </c>
    </row>
    <row r="5374" spans="1:5" x14ac:dyDescent="0.3">
      <c r="A5374" s="6" t="s">
        <v>6622</v>
      </c>
      <c r="B5374" t="s">
        <v>2253</v>
      </c>
      <c r="C5374" t="s">
        <v>1300</v>
      </c>
    </row>
    <row r="5375" spans="1:5" x14ac:dyDescent="0.3">
      <c r="A5375" s="6" t="s">
        <v>6623</v>
      </c>
      <c r="B5375" t="s">
        <v>10052</v>
      </c>
      <c r="C5375" t="s">
        <v>1513</v>
      </c>
      <c r="D5375">
        <v>1</v>
      </c>
      <c r="E5375">
        <v>1</v>
      </c>
    </row>
    <row r="5377" spans="1:5" x14ac:dyDescent="0.3">
      <c r="A5377" s="6" t="s">
        <v>1472</v>
      </c>
    </row>
    <row r="5378" spans="1:5" x14ac:dyDescent="0.3">
      <c r="A5378" s="6" t="s">
        <v>6476</v>
      </c>
    </row>
    <row r="5379" spans="1:5" x14ac:dyDescent="0.3">
      <c r="A5379" s="6" t="s">
        <v>6624</v>
      </c>
    </row>
    <row r="5381" spans="1:5" x14ac:dyDescent="0.3">
      <c r="A5381" s="6" t="s">
        <v>6625</v>
      </c>
      <c r="B5381" t="s">
        <v>5746</v>
      </c>
      <c r="C5381" t="s">
        <v>1512</v>
      </c>
      <c r="D5381" s="1">
        <v>5.1E-10</v>
      </c>
      <c r="E5381" t="s">
        <v>101</v>
      </c>
    </row>
    <row r="5382" spans="1:5" x14ac:dyDescent="0.3">
      <c r="A5382" s="6" t="s">
        <v>5258</v>
      </c>
      <c r="B5382" t="s">
        <v>9855</v>
      </c>
      <c r="C5382" t="s">
        <v>850</v>
      </c>
    </row>
    <row r="5383" spans="1:5" x14ac:dyDescent="0.3">
      <c r="A5383" s="6" t="s">
        <v>6622</v>
      </c>
      <c r="B5383" t="s">
        <v>2253</v>
      </c>
      <c r="C5383" t="s">
        <v>1300</v>
      </c>
    </row>
    <row r="5384" spans="1:5" x14ac:dyDescent="0.3">
      <c r="A5384" s="6" t="s">
        <v>6626</v>
      </c>
      <c r="B5384" t="s">
        <v>10052</v>
      </c>
      <c r="C5384" t="s">
        <v>1514</v>
      </c>
      <c r="D5384">
        <v>6</v>
      </c>
      <c r="E5384">
        <v>6</v>
      </c>
    </row>
    <row r="5386" spans="1:5" x14ac:dyDescent="0.3">
      <c r="A5386" s="6" t="s">
        <v>1472</v>
      </c>
    </row>
    <row r="5387" spans="1:5" x14ac:dyDescent="0.3">
      <c r="A5387" s="6" t="s">
        <v>6476</v>
      </c>
    </row>
    <row r="5388" spans="1:5" x14ac:dyDescent="0.3">
      <c r="A5388" s="6" t="s">
        <v>6627</v>
      </c>
    </row>
    <row r="5390" spans="1:5" x14ac:dyDescent="0.3">
      <c r="A5390" s="6" t="s">
        <v>6628</v>
      </c>
      <c r="B5390" t="s">
        <v>5746</v>
      </c>
      <c r="C5390" t="s">
        <v>1515</v>
      </c>
      <c r="D5390" s="1">
        <v>5.1999999999999996E-10</v>
      </c>
      <c r="E5390" t="s">
        <v>102</v>
      </c>
    </row>
    <row r="5391" spans="1:5" x14ac:dyDescent="0.3">
      <c r="A5391" s="6" t="s">
        <v>5258</v>
      </c>
      <c r="B5391" t="s">
        <v>9855</v>
      </c>
      <c r="C5391" t="s">
        <v>850</v>
      </c>
    </row>
    <row r="5392" spans="1:5" x14ac:dyDescent="0.3">
      <c r="A5392" s="6" t="s">
        <v>6629</v>
      </c>
      <c r="B5392" t="s">
        <v>9749</v>
      </c>
      <c r="C5392" t="s">
        <v>1478</v>
      </c>
    </row>
    <row r="5393" spans="1:5" x14ac:dyDescent="0.3">
      <c r="A5393" s="6" t="s">
        <v>6630</v>
      </c>
      <c r="B5393" t="e">
        <f>--LDIP</f>
        <v>#NAME?</v>
      </c>
      <c r="C5393" t="s">
        <v>1516</v>
      </c>
      <c r="D5393">
        <v>9</v>
      </c>
      <c r="E5393">
        <v>9</v>
      </c>
    </row>
    <row r="5395" spans="1:5" x14ac:dyDescent="0.3">
      <c r="A5395" s="6" t="s">
        <v>6267</v>
      </c>
    </row>
    <row r="5396" spans="1:5" x14ac:dyDescent="0.3">
      <c r="A5396" s="6" t="s">
        <v>6631</v>
      </c>
    </row>
    <row r="5397" spans="1:5" x14ac:dyDescent="0.3">
      <c r="A5397" s="6" t="s">
        <v>6632</v>
      </c>
    </row>
    <row r="5399" spans="1:5" x14ac:dyDescent="0.3">
      <c r="A5399" s="6" t="s">
        <v>6633</v>
      </c>
      <c r="B5399" t="s">
        <v>5746</v>
      </c>
      <c r="C5399" t="s">
        <v>1517</v>
      </c>
      <c r="D5399" s="1">
        <v>5.6000000000000003E-10</v>
      </c>
      <c r="E5399" t="s">
        <v>103</v>
      </c>
    </row>
    <row r="5400" spans="1:5" x14ac:dyDescent="0.3">
      <c r="A5400" s="6" t="s">
        <v>5258</v>
      </c>
      <c r="B5400" t="s">
        <v>9855</v>
      </c>
      <c r="C5400" t="s">
        <v>850</v>
      </c>
    </row>
    <row r="5401" spans="1:5" x14ac:dyDescent="0.3">
      <c r="A5401" s="6" t="s">
        <v>6634</v>
      </c>
      <c r="B5401" t="s">
        <v>8703</v>
      </c>
      <c r="C5401" t="e">
        <f>+ ++AF</f>
        <v>#NAME?</v>
      </c>
    </row>
    <row r="5402" spans="1:5" x14ac:dyDescent="0.3">
      <c r="A5402" s="6" t="s">
        <v>6635</v>
      </c>
      <c r="B5402" t="s">
        <v>10076</v>
      </c>
      <c r="C5402" t="s">
        <v>1518</v>
      </c>
      <c r="D5402">
        <v>1</v>
      </c>
      <c r="E5402">
        <v>1</v>
      </c>
    </row>
    <row r="5404" spans="1:5" x14ac:dyDescent="0.3">
      <c r="A5404" s="6" t="s">
        <v>1472</v>
      </c>
    </row>
    <row r="5405" spans="1:5" x14ac:dyDescent="0.3">
      <c r="A5405" s="6" t="s">
        <v>6004</v>
      </c>
    </row>
    <row r="5406" spans="1:5" x14ac:dyDescent="0.3">
      <c r="A5406" s="6" t="s">
        <v>6636</v>
      </c>
    </row>
    <row r="5408" spans="1:5" x14ac:dyDescent="0.3">
      <c r="A5408" s="6" t="s">
        <v>6637</v>
      </c>
      <c r="B5408" t="s">
        <v>5746</v>
      </c>
      <c r="C5408" t="s">
        <v>1517</v>
      </c>
      <c r="D5408" s="1">
        <v>5.7999999999999996E-10</v>
      </c>
      <c r="E5408" t="s">
        <v>104</v>
      </c>
    </row>
    <row r="5409" spans="1:5" x14ac:dyDescent="0.3">
      <c r="A5409" s="6" t="s">
        <v>5258</v>
      </c>
      <c r="B5409" t="s">
        <v>9855</v>
      </c>
      <c r="C5409" t="s">
        <v>850</v>
      </c>
    </row>
    <row r="5410" spans="1:5" x14ac:dyDescent="0.3">
      <c r="A5410" s="6" t="s">
        <v>6638</v>
      </c>
      <c r="B5410" t="s">
        <v>1519</v>
      </c>
      <c r="C5410" t="e">
        <f>+ ++AF+q</f>
        <v>#NAME?</v>
      </c>
    </row>
    <row r="5411" spans="1:5" x14ac:dyDescent="0.3">
      <c r="A5411" s="6" t="s">
        <v>6639</v>
      </c>
      <c r="B5411" t="s">
        <v>10077</v>
      </c>
      <c r="C5411" t="s">
        <v>1520</v>
      </c>
      <c r="D5411">
        <v>3</v>
      </c>
      <c r="E5411">
        <v>3</v>
      </c>
    </row>
    <row r="5413" spans="1:5" x14ac:dyDescent="0.3">
      <c r="A5413" s="6" t="s">
        <v>1472</v>
      </c>
    </row>
    <row r="5414" spans="1:5" x14ac:dyDescent="0.3">
      <c r="A5414" s="6" t="s">
        <v>6640</v>
      </c>
    </row>
    <row r="5415" spans="1:5" x14ac:dyDescent="0.3">
      <c r="A5415" s="6" t="s">
        <v>6641</v>
      </c>
    </row>
    <row r="5417" spans="1:5" x14ac:dyDescent="0.3">
      <c r="A5417" s="6" t="s">
        <v>6642</v>
      </c>
      <c r="B5417" t="s">
        <v>5746</v>
      </c>
      <c r="C5417" t="s">
        <v>1517</v>
      </c>
      <c r="D5417" s="1">
        <v>6E-10</v>
      </c>
      <c r="E5417" s="1">
        <v>6E-10</v>
      </c>
    </row>
    <row r="5418" spans="1:5" x14ac:dyDescent="0.3">
      <c r="A5418" s="6" t="s">
        <v>5258</v>
      </c>
      <c r="B5418" t="s">
        <v>9855</v>
      </c>
      <c r="C5418" t="s">
        <v>850</v>
      </c>
    </row>
    <row r="5419" spans="1:5" x14ac:dyDescent="0.3">
      <c r="A5419" s="6" t="s">
        <v>6643</v>
      </c>
      <c r="B5419" t="s">
        <v>10061</v>
      </c>
      <c r="C5419" t="s">
        <v>1406</v>
      </c>
    </row>
    <row r="5420" spans="1:5" x14ac:dyDescent="0.3">
      <c r="A5420" s="6" t="s">
        <v>6644</v>
      </c>
      <c r="B5420" t="s">
        <v>10062</v>
      </c>
      <c r="C5420" t="s">
        <v>1521</v>
      </c>
      <c r="D5420">
        <v>8</v>
      </c>
      <c r="E5420">
        <v>8</v>
      </c>
    </row>
    <row r="5422" spans="1:5" x14ac:dyDescent="0.3">
      <c r="A5422" s="6" t="s">
        <v>1472</v>
      </c>
    </row>
    <row r="5423" spans="1:5" x14ac:dyDescent="0.3">
      <c r="A5423" s="6" t="s">
        <v>6476</v>
      </c>
    </row>
    <row r="5424" spans="1:5" x14ac:dyDescent="0.3">
      <c r="A5424" s="6" t="s">
        <v>6645</v>
      </c>
    </row>
    <row r="5426" spans="1:5" x14ac:dyDescent="0.3">
      <c r="A5426" s="6" t="s">
        <v>6646</v>
      </c>
      <c r="B5426" t="s">
        <v>5746</v>
      </c>
      <c r="C5426" t="s">
        <v>1517</v>
      </c>
      <c r="D5426" s="1">
        <v>6E-10</v>
      </c>
      <c r="E5426" s="1">
        <v>6E-10</v>
      </c>
    </row>
    <row r="5427" spans="1:5" x14ac:dyDescent="0.3">
      <c r="A5427" s="6" t="s">
        <v>5258</v>
      </c>
      <c r="B5427" t="s">
        <v>9855</v>
      </c>
      <c r="C5427" t="s">
        <v>850</v>
      </c>
    </row>
    <row r="5428" spans="1:5" x14ac:dyDescent="0.3">
      <c r="A5428" s="6" t="s">
        <v>6643</v>
      </c>
      <c r="B5428" t="s">
        <v>10061</v>
      </c>
      <c r="C5428" t="s">
        <v>1406</v>
      </c>
    </row>
    <row r="5429" spans="1:5" x14ac:dyDescent="0.3">
      <c r="A5429" s="6" t="s">
        <v>6647</v>
      </c>
      <c r="B5429" t="s">
        <v>10062</v>
      </c>
      <c r="C5429" t="s">
        <v>1521</v>
      </c>
      <c r="D5429">
        <v>9</v>
      </c>
      <c r="E5429">
        <v>9</v>
      </c>
    </row>
    <row r="5431" spans="1:5" x14ac:dyDescent="0.3">
      <c r="A5431" s="6" t="s">
        <v>1472</v>
      </c>
    </row>
    <row r="5432" spans="1:5" x14ac:dyDescent="0.3">
      <c r="A5432" s="6" t="s">
        <v>6476</v>
      </c>
    </row>
    <row r="5433" spans="1:5" x14ac:dyDescent="0.3">
      <c r="A5433" s="6" t="s">
        <v>6648</v>
      </c>
    </row>
    <row r="5435" spans="1:5" x14ac:dyDescent="0.3">
      <c r="A5435" s="6" t="s">
        <v>6649</v>
      </c>
      <c r="B5435" t="s">
        <v>5746</v>
      </c>
      <c r="C5435" t="s">
        <v>1522</v>
      </c>
      <c r="D5435" s="1">
        <v>6.0999999999999996E-10</v>
      </c>
      <c r="E5435" t="s">
        <v>105</v>
      </c>
    </row>
    <row r="5436" spans="1:5" x14ac:dyDescent="0.3">
      <c r="A5436" s="6" t="s">
        <v>5258</v>
      </c>
      <c r="B5436" t="s">
        <v>9855</v>
      </c>
      <c r="C5436" t="s">
        <v>850</v>
      </c>
    </row>
    <row r="5437" spans="1:5" x14ac:dyDescent="0.3">
      <c r="A5437" s="6" t="s">
        <v>6650</v>
      </c>
      <c r="B5437" t="s">
        <v>2040</v>
      </c>
      <c r="C5437" t="e">
        <f>+  v f+q</f>
        <v>#NAME?</v>
      </c>
    </row>
    <row r="5438" spans="1:5" x14ac:dyDescent="0.3">
      <c r="A5438" s="6" t="s">
        <v>6651</v>
      </c>
      <c r="B5438" t="s">
        <v>10078</v>
      </c>
      <c r="C5438" t="s">
        <v>1523</v>
      </c>
      <c r="D5438">
        <v>2</v>
      </c>
      <c r="E5438">
        <v>2</v>
      </c>
    </row>
    <row r="5440" spans="1:5" x14ac:dyDescent="0.3">
      <c r="A5440" s="6" t="s">
        <v>1472</v>
      </c>
    </row>
    <row r="5441" spans="1:5" x14ac:dyDescent="0.3">
      <c r="A5441" s="6" t="s">
        <v>6652</v>
      </c>
    </row>
    <row r="5442" spans="1:5" x14ac:dyDescent="0.3">
      <c r="A5442" s="6" t="s">
        <v>6653</v>
      </c>
    </row>
    <row r="5444" spans="1:5" x14ac:dyDescent="0.3">
      <c r="A5444" s="6" t="s">
        <v>6654</v>
      </c>
      <c r="B5444" t="s">
        <v>5746</v>
      </c>
      <c r="C5444" t="s">
        <v>1522</v>
      </c>
      <c r="D5444" s="1">
        <v>6.2000000000000003E-10</v>
      </c>
      <c r="E5444" t="s">
        <v>106</v>
      </c>
    </row>
    <row r="5445" spans="1:5" x14ac:dyDescent="0.3">
      <c r="A5445" s="6" t="s">
        <v>5258</v>
      </c>
      <c r="B5445" t="s">
        <v>9855</v>
      </c>
      <c r="C5445" t="s">
        <v>850</v>
      </c>
    </row>
    <row r="5446" spans="1:5" x14ac:dyDescent="0.3">
      <c r="A5446" s="6" t="s">
        <v>5780</v>
      </c>
      <c r="B5446" t="e">
        <f>++ A</f>
        <v>#NAME?</v>
      </c>
      <c r="C5446" t="s">
        <v>1076</v>
      </c>
    </row>
    <row r="5447" spans="1:5" x14ac:dyDescent="0.3">
      <c r="A5447" s="6" t="s">
        <v>6655</v>
      </c>
      <c r="B5447" t="s">
        <v>9983</v>
      </c>
      <c r="C5447" t="s">
        <v>1145</v>
      </c>
      <c r="D5447">
        <v>3</v>
      </c>
      <c r="E5447">
        <v>3</v>
      </c>
    </row>
    <row r="5449" spans="1:5" x14ac:dyDescent="0.3">
      <c r="A5449" s="6" t="s">
        <v>1472</v>
      </c>
    </row>
    <row r="5450" spans="1:5" x14ac:dyDescent="0.3">
      <c r="A5450" s="6" t="s">
        <v>6612</v>
      </c>
    </row>
    <row r="5451" spans="1:5" x14ac:dyDescent="0.3">
      <c r="A5451" s="6" t="s">
        <v>6656</v>
      </c>
    </row>
    <row r="5453" spans="1:5" x14ac:dyDescent="0.3">
      <c r="A5453" s="6" t="s">
        <v>6657</v>
      </c>
      <c r="B5453" t="s">
        <v>9865</v>
      </c>
      <c r="C5453" t="s">
        <v>1524</v>
      </c>
      <c r="D5453" t="s">
        <v>1525</v>
      </c>
      <c r="E5453" t="s">
        <v>1525</v>
      </c>
    </row>
    <row r="5454" spans="1:5" x14ac:dyDescent="0.3">
      <c r="A5454" s="6" t="s">
        <v>5258</v>
      </c>
      <c r="B5454" t="s">
        <v>9855</v>
      </c>
      <c r="C5454" t="s">
        <v>850</v>
      </c>
    </row>
    <row r="5455" spans="1:5" x14ac:dyDescent="0.3">
      <c r="A5455" s="6" t="s">
        <v>6658</v>
      </c>
      <c r="B5455" t="s">
        <v>2243</v>
      </c>
      <c r="C5455" t="e">
        <f>++AF+q</f>
        <v>#NAME?</v>
      </c>
    </row>
    <row r="5456" spans="1:5" x14ac:dyDescent="0.3">
      <c r="A5456" s="6" t="s">
        <v>6659</v>
      </c>
      <c r="B5456" t="s">
        <v>10050</v>
      </c>
      <c r="C5456" t="s">
        <v>1526</v>
      </c>
      <c r="D5456">
        <v>2</v>
      </c>
      <c r="E5456">
        <v>2</v>
      </c>
    </row>
    <row r="5458" spans="1:5" x14ac:dyDescent="0.3">
      <c r="A5458" s="6" t="s">
        <v>1472</v>
      </c>
    </row>
    <row r="5459" spans="1:5" x14ac:dyDescent="0.3">
      <c r="A5459" s="6" t="s">
        <v>6431</v>
      </c>
    </row>
    <row r="5460" spans="1:5" x14ac:dyDescent="0.3">
      <c r="A5460" s="6" t="s">
        <v>6660</v>
      </c>
    </row>
    <row r="5462" spans="1:5" x14ac:dyDescent="0.3">
      <c r="A5462" s="6" t="s">
        <v>6661</v>
      </c>
      <c r="B5462" t="s">
        <v>5746</v>
      </c>
      <c r="C5462" t="s">
        <v>1527</v>
      </c>
      <c r="D5462" s="1">
        <v>6.5000000000000003E-10</v>
      </c>
      <c r="E5462" t="s">
        <v>107</v>
      </c>
    </row>
    <row r="5463" spans="1:5" x14ac:dyDescent="0.3">
      <c r="A5463" s="6" t="s">
        <v>5258</v>
      </c>
      <c r="B5463" t="s">
        <v>9855</v>
      </c>
      <c r="C5463" t="s">
        <v>850</v>
      </c>
    </row>
    <row r="5464" spans="1:5" x14ac:dyDescent="0.3">
      <c r="A5464" s="6" t="s">
        <v>6622</v>
      </c>
      <c r="B5464" t="s">
        <v>2253</v>
      </c>
      <c r="C5464" t="s">
        <v>1300</v>
      </c>
    </row>
    <row r="5465" spans="1:5" x14ac:dyDescent="0.3">
      <c r="A5465" s="6" t="s">
        <v>6662</v>
      </c>
      <c r="B5465" t="s">
        <v>10052</v>
      </c>
      <c r="C5465" t="s">
        <v>1513</v>
      </c>
      <c r="D5465">
        <v>5</v>
      </c>
      <c r="E5465">
        <v>5</v>
      </c>
    </row>
    <row r="5467" spans="1:5" x14ac:dyDescent="0.3">
      <c r="A5467" s="6" t="s">
        <v>1472</v>
      </c>
    </row>
    <row r="5468" spans="1:5" x14ac:dyDescent="0.3">
      <c r="A5468" s="6" t="s">
        <v>6476</v>
      </c>
    </row>
    <row r="5469" spans="1:5" x14ac:dyDescent="0.3">
      <c r="A5469" s="6" t="s">
        <v>6663</v>
      </c>
    </row>
    <row r="5471" spans="1:5" x14ac:dyDescent="0.3">
      <c r="A5471" s="6" t="s">
        <v>6664</v>
      </c>
      <c r="B5471" t="s">
        <v>9857</v>
      </c>
      <c r="C5471" t="s">
        <v>1528</v>
      </c>
      <c r="D5471" t="s">
        <v>1529</v>
      </c>
      <c r="E5471" t="s">
        <v>1529</v>
      </c>
    </row>
    <row r="5472" spans="1:5" x14ac:dyDescent="0.3">
      <c r="A5472" s="6" t="s">
        <v>5258</v>
      </c>
      <c r="B5472" t="s">
        <v>9855</v>
      </c>
      <c r="C5472" t="s">
        <v>850</v>
      </c>
    </row>
    <row r="5473" spans="1:5" x14ac:dyDescent="0.3">
      <c r="A5473" s="6" t="s">
        <v>6665</v>
      </c>
      <c r="B5473" t="s">
        <v>2065</v>
      </c>
      <c r="C5473" t="s">
        <v>1185</v>
      </c>
    </row>
    <row r="5474" spans="1:5" x14ac:dyDescent="0.3">
      <c r="A5474" s="6" t="s">
        <v>6666</v>
      </c>
      <c r="B5474" t="s">
        <v>10033</v>
      </c>
      <c r="C5474" t="s">
        <v>1530</v>
      </c>
      <c r="D5474">
        <v>3</v>
      </c>
      <c r="E5474">
        <v>3</v>
      </c>
    </row>
    <row r="5476" spans="1:5" x14ac:dyDescent="0.3">
      <c r="A5476" s="6" t="s">
        <v>6233</v>
      </c>
    </row>
    <row r="5477" spans="1:5" x14ac:dyDescent="0.3">
      <c r="A5477" s="6" t="s">
        <v>6295</v>
      </c>
    </row>
    <row r="5478" spans="1:5" x14ac:dyDescent="0.3">
      <c r="A5478" s="6" t="s">
        <v>6667</v>
      </c>
    </row>
    <row r="5480" spans="1:5" x14ac:dyDescent="0.3">
      <c r="A5480" s="6" t="s">
        <v>6668</v>
      </c>
      <c r="B5480" t="s">
        <v>9857</v>
      </c>
      <c r="C5480" t="s">
        <v>1528</v>
      </c>
      <c r="D5480" t="s">
        <v>1529</v>
      </c>
      <c r="E5480" t="s">
        <v>1529</v>
      </c>
    </row>
    <row r="5481" spans="1:5" x14ac:dyDescent="0.3">
      <c r="A5481" s="6" t="s">
        <v>5258</v>
      </c>
      <c r="B5481" t="s">
        <v>9855</v>
      </c>
      <c r="C5481" t="s">
        <v>850</v>
      </c>
    </row>
    <row r="5482" spans="1:5" x14ac:dyDescent="0.3">
      <c r="A5482" s="6" t="s">
        <v>6665</v>
      </c>
      <c r="B5482" t="s">
        <v>2065</v>
      </c>
      <c r="C5482" t="s">
        <v>1185</v>
      </c>
    </row>
    <row r="5483" spans="1:5" x14ac:dyDescent="0.3">
      <c r="A5483" s="6" t="s">
        <v>6669</v>
      </c>
      <c r="B5483" t="s">
        <v>10033</v>
      </c>
      <c r="C5483" t="s">
        <v>1530</v>
      </c>
      <c r="D5483">
        <v>3</v>
      </c>
      <c r="E5483">
        <v>3</v>
      </c>
    </row>
    <row r="5485" spans="1:5" x14ac:dyDescent="0.3">
      <c r="A5485" s="6" t="s">
        <v>6233</v>
      </c>
    </row>
    <row r="5486" spans="1:5" x14ac:dyDescent="0.3">
      <c r="A5486" s="6" t="s">
        <v>6295</v>
      </c>
    </row>
    <row r="5487" spans="1:5" x14ac:dyDescent="0.3">
      <c r="A5487" s="6" t="s">
        <v>6670</v>
      </c>
    </row>
    <row r="5489" spans="1:5" x14ac:dyDescent="0.3">
      <c r="A5489" s="6" t="s">
        <v>6671</v>
      </c>
      <c r="B5489" t="s">
        <v>9919</v>
      </c>
      <c r="C5489" t="s">
        <v>1531</v>
      </c>
      <c r="D5489" t="s">
        <v>1532</v>
      </c>
      <c r="E5489" t="s">
        <v>1532</v>
      </c>
    </row>
    <row r="5490" spans="1:5" x14ac:dyDescent="0.3">
      <c r="A5490" s="6" t="s">
        <v>5258</v>
      </c>
      <c r="B5490" t="s">
        <v>9855</v>
      </c>
      <c r="C5490" t="s">
        <v>850</v>
      </c>
    </row>
    <row r="5491" spans="1:5" x14ac:dyDescent="0.3">
      <c r="A5491" s="6" t="s">
        <v>6672</v>
      </c>
      <c r="B5491" t="e">
        <f>++ A</f>
        <v>#NAME?</v>
      </c>
      <c r="C5491" t="e">
        <f>+ +vAF+q</f>
        <v>#NAME?</v>
      </c>
    </row>
    <row r="5492" spans="1:5" x14ac:dyDescent="0.3">
      <c r="A5492" s="6" t="s">
        <v>6673</v>
      </c>
      <c r="B5492" t="e">
        <f>--MEMA</f>
        <v>#NAME?</v>
      </c>
      <c r="C5492" t="s">
        <v>1314</v>
      </c>
      <c r="D5492">
        <v>9</v>
      </c>
      <c r="E5492">
        <v>9</v>
      </c>
    </row>
    <row r="5494" spans="1:5" x14ac:dyDescent="0.3">
      <c r="A5494" s="6" t="s">
        <v>1472</v>
      </c>
    </row>
    <row r="5495" spans="1:5" x14ac:dyDescent="0.3">
      <c r="A5495" s="6" t="s">
        <v>6674</v>
      </c>
    </row>
    <row r="5496" spans="1:5" x14ac:dyDescent="0.3">
      <c r="A5496" s="6" t="s">
        <v>6675</v>
      </c>
    </row>
    <row r="5498" spans="1:5" x14ac:dyDescent="0.3">
      <c r="A5498" s="6" t="s">
        <v>6676</v>
      </c>
      <c r="B5498" t="s">
        <v>9919</v>
      </c>
      <c r="C5498" t="s">
        <v>1533</v>
      </c>
      <c r="D5498" t="s">
        <v>1532</v>
      </c>
      <c r="E5498" t="s">
        <v>1532</v>
      </c>
    </row>
    <row r="5499" spans="1:5" x14ac:dyDescent="0.3">
      <c r="A5499" s="6" t="s">
        <v>5258</v>
      </c>
      <c r="B5499" t="s">
        <v>9855</v>
      </c>
      <c r="C5499" t="s">
        <v>850</v>
      </c>
    </row>
    <row r="5500" spans="1:5" x14ac:dyDescent="0.3">
      <c r="A5500" s="6" t="s">
        <v>6672</v>
      </c>
      <c r="B5500" t="e">
        <f>++ A</f>
        <v>#NAME?</v>
      </c>
      <c r="C5500" t="e">
        <f>+ +vAF+q</f>
        <v>#NAME?</v>
      </c>
    </row>
    <row r="5501" spans="1:5" x14ac:dyDescent="0.3">
      <c r="A5501" s="6" t="s">
        <v>6677</v>
      </c>
      <c r="B5501" t="e">
        <f>--MEMA</f>
        <v>#NAME?</v>
      </c>
      <c r="C5501" t="s">
        <v>1314</v>
      </c>
      <c r="D5501">
        <v>7</v>
      </c>
      <c r="E5501">
        <v>7</v>
      </c>
    </row>
    <row r="5503" spans="1:5" x14ac:dyDescent="0.3">
      <c r="A5503" s="6" t="s">
        <v>1472</v>
      </c>
    </row>
    <row r="5504" spans="1:5" x14ac:dyDescent="0.3">
      <c r="A5504" s="6" t="s">
        <v>6674</v>
      </c>
    </row>
    <row r="5505" spans="1:5" x14ac:dyDescent="0.3">
      <c r="A5505" s="6" t="s">
        <v>6678</v>
      </c>
    </row>
    <row r="5507" spans="1:5" x14ac:dyDescent="0.3">
      <c r="A5507" s="6" t="s">
        <v>6679</v>
      </c>
      <c r="B5507" t="s">
        <v>9919</v>
      </c>
      <c r="C5507" t="s">
        <v>1534</v>
      </c>
      <c r="D5507" t="s">
        <v>1532</v>
      </c>
      <c r="E5507" t="s">
        <v>1532</v>
      </c>
    </row>
    <row r="5508" spans="1:5" x14ac:dyDescent="0.3">
      <c r="A5508" s="6" t="s">
        <v>5258</v>
      </c>
      <c r="B5508" t="s">
        <v>9855</v>
      </c>
      <c r="C5508" t="s">
        <v>850</v>
      </c>
    </row>
    <row r="5509" spans="1:5" x14ac:dyDescent="0.3">
      <c r="A5509" s="6" t="s">
        <v>6672</v>
      </c>
      <c r="B5509" t="e">
        <f>++ A</f>
        <v>#NAME?</v>
      </c>
      <c r="C5509" t="e">
        <f>+ +vAF+q</f>
        <v>#NAME?</v>
      </c>
    </row>
    <row r="5510" spans="1:5" x14ac:dyDescent="0.3">
      <c r="A5510" s="6" t="s">
        <v>6680</v>
      </c>
      <c r="B5510" t="e">
        <f>--MEMA</f>
        <v>#NAME?</v>
      </c>
      <c r="C5510" t="s">
        <v>1314</v>
      </c>
      <c r="D5510">
        <v>8</v>
      </c>
      <c r="E5510">
        <v>8</v>
      </c>
    </row>
    <row r="5512" spans="1:5" x14ac:dyDescent="0.3">
      <c r="A5512" s="6" t="s">
        <v>1472</v>
      </c>
    </row>
    <row r="5513" spans="1:5" x14ac:dyDescent="0.3">
      <c r="A5513" s="6" t="s">
        <v>6674</v>
      </c>
    </row>
    <row r="5514" spans="1:5" x14ac:dyDescent="0.3">
      <c r="A5514" s="6" t="s">
        <v>6681</v>
      </c>
    </row>
    <row r="5516" spans="1:5" x14ac:dyDescent="0.3">
      <c r="A5516" s="6" t="s">
        <v>6682</v>
      </c>
      <c r="B5516" t="s">
        <v>9919</v>
      </c>
      <c r="C5516" t="s">
        <v>1534</v>
      </c>
      <c r="D5516" t="s">
        <v>1532</v>
      </c>
      <c r="E5516" t="s">
        <v>1532</v>
      </c>
    </row>
    <row r="5517" spans="1:5" x14ac:dyDescent="0.3">
      <c r="A5517" s="6" t="s">
        <v>5258</v>
      </c>
      <c r="B5517" t="s">
        <v>9855</v>
      </c>
      <c r="C5517" t="s">
        <v>850</v>
      </c>
    </row>
    <row r="5518" spans="1:5" x14ac:dyDescent="0.3">
      <c r="A5518" s="6" t="s">
        <v>6672</v>
      </c>
      <c r="B5518" t="e">
        <f>++ A</f>
        <v>#NAME?</v>
      </c>
      <c r="C5518" t="e">
        <f>+ +vAF+q</f>
        <v>#NAME?</v>
      </c>
    </row>
    <row r="5519" spans="1:5" x14ac:dyDescent="0.3">
      <c r="A5519" s="6" t="s">
        <v>6683</v>
      </c>
      <c r="B5519" t="e">
        <f>--MEMA</f>
        <v>#NAME?</v>
      </c>
      <c r="C5519" t="s">
        <v>1314</v>
      </c>
      <c r="D5519">
        <v>8</v>
      </c>
      <c r="E5519">
        <v>8</v>
      </c>
    </row>
    <row r="5521" spans="1:5" x14ac:dyDescent="0.3">
      <c r="A5521" s="6" t="s">
        <v>1472</v>
      </c>
    </row>
    <row r="5522" spans="1:5" x14ac:dyDescent="0.3">
      <c r="A5522" s="6" t="s">
        <v>6674</v>
      </c>
    </row>
    <row r="5523" spans="1:5" x14ac:dyDescent="0.3">
      <c r="A5523" s="6" t="s">
        <v>6684</v>
      </c>
    </row>
    <row r="5525" spans="1:5" x14ac:dyDescent="0.3">
      <c r="A5525" s="6" t="s">
        <v>6685</v>
      </c>
      <c r="B5525" t="s">
        <v>5746</v>
      </c>
      <c r="C5525" t="s">
        <v>1535</v>
      </c>
      <c r="D5525" s="1">
        <v>6.9999999999999996E-10</v>
      </c>
      <c r="E5525" s="1">
        <v>6.9999999999999996E-10</v>
      </c>
    </row>
    <row r="5526" spans="1:5" x14ac:dyDescent="0.3">
      <c r="A5526" s="6" t="s">
        <v>5258</v>
      </c>
      <c r="B5526" t="s">
        <v>9855</v>
      </c>
      <c r="C5526" t="s">
        <v>850</v>
      </c>
    </row>
    <row r="5527" spans="1:5" x14ac:dyDescent="0.3">
      <c r="A5527" s="6" t="s">
        <v>6672</v>
      </c>
      <c r="B5527" t="e">
        <f>++ A</f>
        <v>#NAME?</v>
      </c>
      <c r="C5527" t="e">
        <f>+ +vAF+q</f>
        <v>#NAME?</v>
      </c>
    </row>
    <row r="5528" spans="1:5" x14ac:dyDescent="0.3">
      <c r="A5528" s="6" t="s">
        <v>6686</v>
      </c>
      <c r="B5528" t="e">
        <f>--MEMA</f>
        <v>#NAME?</v>
      </c>
      <c r="C5528" t="s">
        <v>1314</v>
      </c>
      <c r="D5528">
        <v>8</v>
      </c>
      <c r="E5528">
        <v>8</v>
      </c>
    </row>
    <row r="5530" spans="1:5" x14ac:dyDescent="0.3">
      <c r="A5530" s="6" t="s">
        <v>1472</v>
      </c>
    </row>
    <row r="5531" spans="1:5" x14ac:dyDescent="0.3">
      <c r="A5531" s="6" t="s">
        <v>6674</v>
      </c>
    </row>
    <row r="5532" spans="1:5" x14ac:dyDescent="0.3">
      <c r="A5532" s="6" t="s">
        <v>6687</v>
      </c>
    </row>
    <row r="5534" spans="1:5" x14ac:dyDescent="0.3">
      <c r="A5534" s="6" t="s">
        <v>6688</v>
      </c>
      <c r="B5534" t="s">
        <v>9969</v>
      </c>
      <c r="C5534" t="s">
        <v>1533</v>
      </c>
      <c r="D5534" t="s">
        <v>1532</v>
      </c>
      <c r="E5534" t="s">
        <v>1532</v>
      </c>
    </row>
    <row r="5535" spans="1:5" x14ac:dyDescent="0.3">
      <c r="A5535" s="6" t="s">
        <v>5258</v>
      </c>
      <c r="B5535" t="s">
        <v>9855</v>
      </c>
      <c r="C5535" t="s">
        <v>850</v>
      </c>
    </row>
    <row r="5536" spans="1:5" x14ac:dyDescent="0.3">
      <c r="A5536" s="6" t="s">
        <v>6689</v>
      </c>
      <c r="B5536" t="s">
        <v>1791</v>
      </c>
      <c r="C5536" t="s">
        <v>1185</v>
      </c>
    </row>
    <row r="5537" spans="1:5" x14ac:dyDescent="0.3">
      <c r="A5537" s="6" t="s">
        <v>6690</v>
      </c>
      <c r="B5537" t="e">
        <f>--MEIP</f>
        <v>#NAME?</v>
      </c>
      <c r="C5537" t="s">
        <v>1464</v>
      </c>
      <c r="D5537">
        <v>7</v>
      </c>
      <c r="E5537">
        <v>7</v>
      </c>
    </row>
    <row r="5539" spans="1:5" x14ac:dyDescent="0.3">
      <c r="A5539" s="6" t="s">
        <v>1472</v>
      </c>
    </row>
    <row r="5540" spans="1:5" x14ac:dyDescent="0.3">
      <c r="A5540" s="6" t="s">
        <v>6239</v>
      </c>
    </row>
    <row r="5541" spans="1:5" x14ac:dyDescent="0.3">
      <c r="A5541" s="6" t="s">
        <v>6691</v>
      </c>
    </row>
    <row r="5543" spans="1:5" x14ac:dyDescent="0.3">
      <c r="A5543" s="6" t="s">
        <v>6692</v>
      </c>
      <c r="B5543" t="s">
        <v>5746</v>
      </c>
      <c r="C5543" t="s">
        <v>1536</v>
      </c>
      <c r="D5543" s="1">
        <v>7.5999999999999996E-10</v>
      </c>
      <c r="E5543" t="s">
        <v>108</v>
      </c>
    </row>
    <row r="5544" spans="1:5" x14ac:dyDescent="0.3">
      <c r="A5544" s="6" t="s">
        <v>5258</v>
      </c>
      <c r="B5544" t="s">
        <v>9855</v>
      </c>
      <c r="C5544" t="s">
        <v>850</v>
      </c>
    </row>
    <row r="5545" spans="1:5" x14ac:dyDescent="0.3">
      <c r="A5545" s="6" t="s">
        <v>6650</v>
      </c>
      <c r="B5545" t="s">
        <v>2040</v>
      </c>
      <c r="C5545" t="e">
        <f>+  v f+q</f>
        <v>#NAME?</v>
      </c>
    </row>
    <row r="5546" spans="1:5" x14ac:dyDescent="0.3">
      <c r="A5546" s="6" t="s">
        <v>6693</v>
      </c>
      <c r="B5546" t="s">
        <v>10078</v>
      </c>
      <c r="C5546" t="s">
        <v>1523</v>
      </c>
      <c r="D5546">
        <v>3</v>
      </c>
      <c r="E5546">
        <v>3</v>
      </c>
    </row>
    <row r="5548" spans="1:5" x14ac:dyDescent="0.3">
      <c r="A5548" s="6" t="s">
        <v>1472</v>
      </c>
    </row>
    <row r="5549" spans="1:5" x14ac:dyDescent="0.3">
      <c r="A5549" s="6" t="s">
        <v>6694</v>
      </c>
    </row>
    <row r="5550" spans="1:5" x14ac:dyDescent="0.3">
      <c r="A5550" s="6" t="s">
        <v>6695</v>
      </c>
    </row>
    <row r="5552" spans="1:5" x14ac:dyDescent="0.3">
      <c r="A5552" s="6" t="s">
        <v>6696</v>
      </c>
      <c r="B5552" t="s">
        <v>9869</v>
      </c>
      <c r="C5552" t="s">
        <v>1524</v>
      </c>
      <c r="D5552" t="s">
        <v>1537</v>
      </c>
      <c r="E5552" t="s">
        <v>1537</v>
      </c>
    </row>
    <row r="5553" spans="1:5" x14ac:dyDescent="0.3">
      <c r="A5553" s="6" t="s">
        <v>5258</v>
      </c>
      <c r="B5553" t="s">
        <v>9855</v>
      </c>
      <c r="C5553" t="s">
        <v>850</v>
      </c>
    </row>
    <row r="5554" spans="1:5" x14ac:dyDescent="0.3">
      <c r="A5554" s="6" t="s">
        <v>6697</v>
      </c>
      <c r="B5554" t="s">
        <v>1281</v>
      </c>
      <c r="C5554" t="e">
        <f>+ ++AF+q</f>
        <v>#NAME?</v>
      </c>
    </row>
    <row r="5555" spans="1:5" x14ac:dyDescent="0.3">
      <c r="A5555" s="6" t="s">
        <v>6698</v>
      </c>
      <c r="B5555" t="s">
        <v>10079</v>
      </c>
      <c r="C5555" t="s">
        <v>1538</v>
      </c>
      <c r="D5555">
        <v>2</v>
      </c>
      <c r="E5555">
        <v>2</v>
      </c>
    </row>
    <row r="5557" spans="1:5" x14ac:dyDescent="0.3">
      <c r="A5557" s="6" t="s">
        <v>1472</v>
      </c>
    </row>
    <row r="5558" spans="1:5" x14ac:dyDescent="0.3">
      <c r="A5558" s="6" t="s">
        <v>6699</v>
      </c>
    </row>
    <row r="5559" spans="1:5" x14ac:dyDescent="0.3">
      <c r="A5559" s="6" t="s">
        <v>6700</v>
      </c>
    </row>
    <row r="5561" spans="1:5" x14ac:dyDescent="0.3">
      <c r="A5561" s="6" t="s">
        <v>6701</v>
      </c>
      <c r="B5561" t="s">
        <v>5746</v>
      </c>
      <c r="C5561" t="s">
        <v>1539</v>
      </c>
      <c r="D5561" s="1">
        <v>8.0999999999999999E-10</v>
      </c>
      <c r="E5561" t="s">
        <v>109</v>
      </c>
    </row>
    <row r="5562" spans="1:5" x14ac:dyDescent="0.3">
      <c r="A5562" s="6" t="s">
        <v>5258</v>
      </c>
      <c r="B5562" t="s">
        <v>9855</v>
      </c>
      <c r="C5562" t="s">
        <v>850</v>
      </c>
    </row>
    <row r="5563" spans="1:5" x14ac:dyDescent="0.3">
      <c r="A5563" s="6" t="s">
        <v>6702</v>
      </c>
      <c r="B5563" t="s">
        <v>1791</v>
      </c>
      <c r="C5563" t="s">
        <v>1389</v>
      </c>
    </row>
    <row r="5564" spans="1:5" x14ac:dyDescent="0.3">
      <c r="A5564" s="6" t="s">
        <v>6703</v>
      </c>
      <c r="B5564" t="e">
        <f>-HYRAR</f>
        <v>#NAME?</v>
      </c>
      <c r="C5564" t="s">
        <v>1540</v>
      </c>
      <c r="D5564">
        <v>7</v>
      </c>
      <c r="E5564">
        <v>7</v>
      </c>
    </row>
    <row r="5566" spans="1:5" x14ac:dyDescent="0.3">
      <c r="A5566" s="6" t="s">
        <v>1472</v>
      </c>
    </row>
    <row r="5567" spans="1:5" x14ac:dyDescent="0.3">
      <c r="A5567" s="6" t="s">
        <v>6704</v>
      </c>
    </row>
    <row r="5568" spans="1:5" x14ac:dyDescent="0.3">
      <c r="A5568" s="6" t="s">
        <v>6705</v>
      </c>
    </row>
    <row r="5570" spans="1:5" x14ac:dyDescent="0.3">
      <c r="A5570" s="6" t="s">
        <v>6706</v>
      </c>
      <c r="B5570" t="s">
        <v>5746</v>
      </c>
      <c r="C5570" t="s">
        <v>1539</v>
      </c>
      <c r="D5570" s="1">
        <v>8.3000000000000003E-10</v>
      </c>
      <c r="E5570" t="s">
        <v>110</v>
      </c>
    </row>
    <row r="5571" spans="1:5" x14ac:dyDescent="0.3">
      <c r="A5571" s="6" t="s">
        <v>5258</v>
      </c>
      <c r="B5571" t="s">
        <v>9855</v>
      </c>
      <c r="C5571" t="s">
        <v>850</v>
      </c>
    </row>
    <row r="5572" spans="1:5" x14ac:dyDescent="0.3">
      <c r="A5572" s="6" t="s">
        <v>6146</v>
      </c>
      <c r="B5572" t="s">
        <v>1791</v>
      </c>
      <c r="C5572" t="s">
        <v>1185</v>
      </c>
    </row>
    <row r="5573" spans="1:5" x14ac:dyDescent="0.3">
      <c r="A5573" s="6" t="s">
        <v>6707</v>
      </c>
      <c r="B5573" t="e">
        <f>--MEIP</f>
        <v>#NAME?</v>
      </c>
      <c r="C5573" t="s">
        <v>1227</v>
      </c>
      <c r="D5573">
        <v>6</v>
      </c>
      <c r="E5573">
        <v>6</v>
      </c>
    </row>
    <row r="5575" spans="1:5" x14ac:dyDescent="0.3">
      <c r="A5575" s="6" t="s">
        <v>1472</v>
      </c>
    </row>
    <row r="5576" spans="1:5" x14ac:dyDescent="0.3">
      <c r="A5576" s="6" t="s">
        <v>6708</v>
      </c>
    </row>
    <row r="5577" spans="1:5" x14ac:dyDescent="0.3">
      <c r="A5577" s="6" t="s">
        <v>6709</v>
      </c>
    </row>
    <row r="5579" spans="1:5" x14ac:dyDescent="0.3">
      <c r="A5579" s="6" t="s">
        <v>6710</v>
      </c>
      <c r="B5579" t="s">
        <v>10080</v>
      </c>
      <c r="C5579" t="s">
        <v>1541</v>
      </c>
      <c r="D5579" t="s">
        <v>1542</v>
      </c>
      <c r="E5579" t="s">
        <v>1542</v>
      </c>
    </row>
    <row r="5580" spans="1:5" x14ac:dyDescent="0.3">
      <c r="A5580" s="6" t="s">
        <v>5258</v>
      </c>
      <c r="B5580" t="s">
        <v>9855</v>
      </c>
      <c r="C5580" t="s">
        <v>850</v>
      </c>
    </row>
    <row r="5581" spans="1:5" x14ac:dyDescent="0.3">
      <c r="A5581" s="6" t="s">
        <v>6711</v>
      </c>
      <c r="B5581" t="s">
        <v>1791</v>
      </c>
      <c r="C5581" t="s">
        <v>1506</v>
      </c>
    </row>
    <row r="5582" spans="1:5" x14ac:dyDescent="0.3">
      <c r="A5582" s="6" t="s">
        <v>6712</v>
      </c>
      <c r="B5582" t="s">
        <v>10081</v>
      </c>
      <c r="C5582" t="s">
        <v>1543</v>
      </c>
      <c r="D5582">
        <v>20</v>
      </c>
      <c r="E5582">
        <v>20</v>
      </c>
    </row>
    <row r="5584" spans="1:5" x14ac:dyDescent="0.3">
      <c r="A5584" s="6" t="s">
        <v>1472</v>
      </c>
    </row>
    <row r="5585" spans="1:5" x14ac:dyDescent="0.3">
      <c r="A5585" s="6" t="s">
        <v>6713</v>
      </c>
    </row>
    <row r="5586" spans="1:5" x14ac:dyDescent="0.3">
      <c r="A5586" s="6" t="s">
        <v>6714</v>
      </c>
    </row>
    <row r="5588" spans="1:5" x14ac:dyDescent="0.3">
      <c r="A5588" s="6" t="s">
        <v>6715</v>
      </c>
      <c r="B5588" t="s">
        <v>9866</v>
      </c>
      <c r="C5588" t="s">
        <v>1544</v>
      </c>
      <c r="D5588" t="s">
        <v>1545</v>
      </c>
      <c r="E5588" t="s">
        <v>1545</v>
      </c>
    </row>
    <row r="5589" spans="1:5" x14ac:dyDescent="0.3">
      <c r="A5589" s="6" t="s">
        <v>5258</v>
      </c>
      <c r="B5589" t="s">
        <v>9855</v>
      </c>
      <c r="C5589" t="s">
        <v>850</v>
      </c>
    </row>
    <row r="5590" spans="1:5" x14ac:dyDescent="0.3">
      <c r="A5590" s="6" t="s">
        <v>6716</v>
      </c>
      <c r="B5590" t="s">
        <v>2388</v>
      </c>
      <c r="C5590" t="s">
        <v>1076</v>
      </c>
    </row>
    <row r="5591" spans="1:5" x14ac:dyDescent="0.3">
      <c r="A5591" s="6" t="s">
        <v>6717</v>
      </c>
      <c r="B5591" t="s">
        <v>10082</v>
      </c>
      <c r="C5591" t="s">
        <v>1546</v>
      </c>
      <c r="D5591">
        <v>3</v>
      </c>
      <c r="E5591">
        <v>3</v>
      </c>
    </row>
    <row r="5593" spans="1:5" x14ac:dyDescent="0.3">
      <c r="A5593" s="6" t="s">
        <v>1472</v>
      </c>
    </row>
    <row r="5594" spans="1:5" x14ac:dyDescent="0.3">
      <c r="A5594" s="6" t="s">
        <v>6718</v>
      </c>
    </row>
    <row r="5595" spans="1:5" x14ac:dyDescent="0.3">
      <c r="A5595" s="6" t="s">
        <v>6719</v>
      </c>
    </row>
    <row r="5597" spans="1:5" x14ac:dyDescent="0.3">
      <c r="A5597" s="6" t="s">
        <v>6720</v>
      </c>
      <c r="B5597" t="s">
        <v>10070</v>
      </c>
      <c r="C5597" t="s">
        <v>1524</v>
      </c>
      <c r="D5597" t="s">
        <v>1547</v>
      </c>
      <c r="E5597" t="s">
        <v>1547</v>
      </c>
    </row>
    <row r="5598" spans="1:5" x14ac:dyDescent="0.3">
      <c r="A5598" s="6" t="s">
        <v>5258</v>
      </c>
      <c r="B5598" t="s">
        <v>9855</v>
      </c>
      <c r="C5598" t="s">
        <v>850</v>
      </c>
    </row>
    <row r="5599" spans="1:5" x14ac:dyDescent="0.3">
      <c r="A5599" s="6" t="s">
        <v>6721</v>
      </c>
      <c r="B5599" t="s">
        <v>2253</v>
      </c>
      <c r="C5599" t="s">
        <v>1300</v>
      </c>
    </row>
    <row r="5600" spans="1:5" x14ac:dyDescent="0.3">
      <c r="A5600" s="6" t="s">
        <v>6722</v>
      </c>
      <c r="B5600" t="s">
        <v>10025</v>
      </c>
      <c r="C5600" t="s">
        <v>1548</v>
      </c>
      <c r="D5600">
        <v>2</v>
      </c>
      <c r="E5600">
        <v>2</v>
      </c>
    </row>
    <row r="5602" spans="1:5" x14ac:dyDescent="0.3">
      <c r="A5602" s="6" t="s">
        <v>1472</v>
      </c>
    </row>
    <row r="5603" spans="1:5" x14ac:dyDescent="0.3">
      <c r="A5603" s="6" t="s">
        <v>6129</v>
      </c>
    </row>
    <row r="5604" spans="1:5" x14ac:dyDescent="0.3">
      <c r="A5604" s="6" t="s">
        <v>6723</v>
      </c>
    </row>
    <row r="5606" spans="1:5" x14ac:dyDescent="0.3">
      <c r="A5606" s="6" t="s">
        <v>6724</v>
      </c>
      <c r="B5606" t="s">
        <v>10070</v>
      </c>
      <c r="C5606" t="s">
        <v>1549</v>
      </c>
      <c r="D5606" t="s">
        <v>1547</v>
      </c>
      <c r="E5606" t="s">
        <v>1547</v>
      </c>
    </row>
    <row r="5607" spans="1:5" x14ac:dyDescent="0.3">
      <c r="A5607" s="6" t="s">
        <v>5258</v>
      </c>
      <c r="B5607" t="s">
        <v>9855</v>
      </c>
      <c r="C5607" t="s">
        <v>850</v>
      </c>
    </row>
    <row r="5608" spans="1:5" x14ac:dyDescent="0.3">
      <c r="A5608" s="6" t="s">
        <v>6721</v>
      </c>
      <c r="B5608" t="s">
        <v>2253</v>
      </c>
      <c r="C5608" t="s">
        <v>1300</v>
      </c>
    </row>
    <row r="5609" spans="1:5" x14ac:dyDescent="0.3">
      <c r="A5609" s="6" t="s">
        <v>6725</v>
      </c>
      <c r="B5609" t="s">
        <v>10025</v>
      </c>
      <c r="C5609" t="s">
        <v>1548</v>
      </c>
      <c r="D5609">
        <v>1</v>
      </c>
      <c r="E5609">
        <v>1</v>
      </c>
    </row>
    <row r="5611" spans="1:5" x14ac:dyDescent="0.3">
      <c r="A5611" s="6" t="s">
        <v>1472</v>
      </c>
    </row>
    <row r="5612" spans="1:5" x14ac:dyDescent="0.3">
      <c r="A5612" s="6" t="s">
        <v>6129</v>
      </c>
    </row>
    <row r="5613" spans="1:5" x14ac:dyDescent="0.3">
      <c r="A5613" s="6" t="s">
        <v>6726</v>
      </c>
    </row>
    <row r="5615" spans="1:5" x14ac:dyDescent="0.3">
      <c r="A5615" s="6" t="s">
        <v>6727</v>
      </c>
      <c r="B5615" t="s">
        <v>10046</v>
      </c>
      <c r="C5615" t="s">
        <v>1550</v>
      </c>
      <c r="D5615" t="s">
        <v>1547</v>
      </c>
      <c r="E5615" t="s">
        <v>1547</v>
      </c>
    </row>
    <row r="5616" spans="1:5" x14ac:dyDescent="0.3">
      <c r="A5616" s="6" t="s">
        <v>5258</v>
      </c>
      <c r="B5616" t="s">
        <v>9855</v>
      </c>
      <c r="C5616" t="s">
        <v>850</v>
      </c>
    </row>
    <row r="5617" spans="1:5" x14ac:dyDescent="0.3">
      <c r="A5617" s="6" t="s">
        <v>6721</v>
      </c>
      <c r="B5617" t="s">
        <v>2253</v>
      </c>
      <c r="C5617" t="s">
        <v>1300</v>
      </c>
    </row>
    <row r="5618" spans="1:5" x14ac:dyDescent="0.3">
      <c r="A5618" s="6" t="s">
        <v>6728</v>
      </c>
      <c r="B5618" t="s">
        <v>10025</v>
      </c>
      <c r="C5618" t="s">
        <v>1551</v>
      </c>
      <c r="D5618">
        <v>5</v>
      </c>
      <c r="E5618">
        <v>5</v>
      </c>
    </row>
    <row r="5620" spans="1:5" x14ac:dyDescent="0.3">
      <c r="A5620" s="6" t="s">
        <v>1472</v>
      </c>
    </row>
    <row r="5621" spans="1:5" x14ac:dyDescent="0.3">
      <c r="A5621" s="6" t="s">
        <v>6129</v>
      </c>
    </row>
    <row r="5622" spans="1:5" x14ac:dyDescent="0.3">
      <c r="A5622" s="6" t="s">
        <v>6729</v>
      </c>
    </row>
    <row r="5624" spans="1:5" x14ac:dyDescent="0.3">
      <c r="A5624" s="6" t="s">
        <v>6730</v>
      </c>
      <c r="B5624" t="s">
        <v>5746</v>
      </c>
      <c r="C5624" t="s">
        <v>1552</v>
      </c>
      <c r="D5624" s="1">
        <v>1.0000000000000001E-9</v>
      </c>
      <c r="E5624" s="1">
        <v>1.0000000000000001E-9</v>
      </c>
    </row>
    <row r="5625" spans="1:5" x14ac:dyDescent="0.3">
      <c r="A5625" s="6" t="s">
        <v>5258</v>
      </c>
      <c r="B5625" t="s">
        <v>9855</v>
      </c>
      <c r="C5625" t="s">
        <v>850</v>
      </c>
    </row>
    <row r="5626" spans="1:5" x14ac:dyDescent="0.3">
      <c r="A5626" s="6" t="s">
        <v>6672</v>
      </c>
      <c r="B5626" t="e">
        <f>++ A</f>
        <v>#NAME?</v>
      </c>
      <c r="C5626" t="e">
        <f>+ +vAF+q</f>
        <v>#NAME?</v>
      </c>
    </row>
    <row r="5627" spans="1:5" x14ac:dyDescent="0.3">
      <c r="A5627" s="6" t="s">
        <v>6731</v>
      </c>
      <c r="B5627" t="e">
        <f>--MEMA</f>
        <v>#NAME?</v>
      </c>
      <c r="C5627" t="s">
        <v>1553</v>
      </c>
      <c r="D5627">
        <v>2</v>
      </c>
      <c r="E5627">
        <v>2</v>
      </c>
    </row>
    <row r="5629" spans="1:5" x14ac:dyDescent="0.3">
      <c r="A5629" s="6" t="s">
        <v>1472</v>
      </c>
    </row>
    <row r="5630" spans="1:5" x14ac:dyDescent="0.3">
      <c r="A5630" s="6" t="s">
        <v>6674</v>
      </c>
    </row>
    <row r="5631" spans="1:5" x14ac:dyDescent="0.3">
      <c r="A5631" s="6" t="s">
        <v>6732</v>
      </c>
    </row>
    <row r="5633" spans="1:5" x14ac:dyDescent="0.3">
      <c r="A5633" s="6" t="s">
        <v>6733</v>
      </c>
      <c r="B5633" t="s">
        <v>5746</v>
      </c>
      <c r="C5633" t="s">
        <v>1552</v>
      </c>
      <c r="D5633" s="1">
        <v>1.0000000000000001E-9</v>
      </c>
      <c r="E5633" s="1">
        <v>1.0000000000000001E-9</v>
      </c>
    </row>
    <row r="5634" spans="1:5" x14ac:dyDescent="0.3">
      <c r="A5634" s="6" t="s">
        <v>5258</v>
      </c>
      <c r="B5634" t="s">
        <v>9855</v>
      </c>
      <c r="C5634" t="s">
        <v>850</v>
      </c>
    </row>
    <row r="5635" spans="1:5" x14ac:dyDescent="0.3">
      <c r="A5635" s="6" t="s">
        <v>6672</v>
      </c>
      <c r="B5635" t="e">
        <f>++ A</f>
        <v>#NAME?</v>
      </c>
      <c r="C5635" t="e">
        <f>+ +vAF+q</f>
        <v>#NAME?</v>
      </c>
    </row>
    <row r="5636" spans="1:5" x14ac:dyDescent="0.3">
      <c r="A5636" s="6" t="s">
        <v>6734</v>
      </c>
      <c r="B5636" t="e">
        <f>--MEMA</f>
        <v>#NAME?</v>
      </c>
      <c r="C5636" t="s">
        <v>1290</v>
      </c>
      <c r="D5636">
        <v>0</v>
      </c>
      <c r="E5636">
        <v>0</v>
      </c>
    </row>
    <row r="5638" spans="1:5" x14ac:dyDescent="0.3">
      <c r="A5638" s="6" t="s">
        <v>1472</v>
      </c>
    </row>
    <row r="5639" spans="1:5" x14ac:dyDescent="0.3">
      <c r="A5639" s="6" t="s">
        <v>6674</v>
      </c>
    </row>
    <row r="5640" spans="1:5" x14ac:dyDescent="0.3">
      <c r="A5640" s="6" t="s">
        <v>6735</v>
      </c>
    </row>
    <row r="5642" spans="1:5" x14ac:dyDescent="0.3">
      <c r="A5642" s="6" t="s">
        <v>6736</v>
      </c>
      <c r="B5642" t="s">
        <v>9993</v>
      </c>
      <c r="C5642" t="s">
        <v>1533</v>
      </c>
      <c r="D5642" t="s">
        <v>1554</v>
      </c>
      <c r="E5642" t="s">
        <v>1554</v>
      </c>
    </row>
    <row r="5643" spans="1:5" x14ac:dyDescent="0.3">
      <c r="A5643" s="6" t="s">
        <v>5258</v>
      </c>
      <c r="B5643" t="s">
        <v>9855</v>
      </c>
      <c r="C5643" t="s">
        <v>850</v>
      </c>
    </row>
    <row r="5644" spans="1:5" x14ac:dyDescent="0.3">
      <c r="A5644" s="6" t="s">
        <v>6737</v>
      </c>
      <c r="B5644" t="s">
        <v>2258</v>
      </c>
      <c r="C5644" t="s">
        <v>1063</v>
      </c>
    </row>
    <row r="5645" spans="1:5" x14ac:dyDescent="0.3">
      <c r="A5645" s="6" t="s">
        <v>6738</v>
      </c>
      <c r="B5645" t="e">
        <f>--MTIS</f>
        <v>#NAME?</v>
      </c>
      <c r="C5645" t="s">
        <v>1555</v>
      </c>
      <c r="D5645">
        <v>7</v>
      </c>
      <c r="E5645">
        <v>7</v>
      </c>
    </row>
    <row r="5647" spans="1:5" x14ac:dyDescent="0.3">
      <c r="A5647" s="6" t="s">
        <v>1472</v>
      </c>
    </row>
    <row r="5648" spans="1:5" x14ac:dyDescent="0.3">
      <c r="A5648" s="6" t="s">
        <v>6739</v>
      </c>
    </row>
    <row r="5649" spans="1:5" x14ac:dyDescent="0.3">
      <c r="A5649" s="6" t="s">
        <v>6740</v>
      </c>
    </row>
    <row r="5651" spans="1:5" x14ac:dyDescent="0.3">
      <c r="A5651" s="6" t="s">
        <v>6741</v>
      </c>
      <c r="B5651" t="s">
        <v>5746</v>
      </c>
      <c r="C5651" t="s">
        <v>1556</v>
      </c>
      <c r="D5651" s="1">
        <v>1.0999999999999999E-9</v>
      </c>
      <c r="E5651" t="s">
        <v>111</v>
      </c>
    </row>
    <row r="5652" spans="1:5" x14ac:dyDescent="0.3">
      <c r="A5652" s="6" t="s">
        <v>5258</v>
      </c>
      <c r="B5652" t="s">
        <v>9855</v>
      </c>
      <c r="C5652" t="s">
        <v>850</v>
      </c>
    </row>
    <row r="5653" spans="1:5" x14ac:dyDescent="0.3">
      <c r="A5653" s="6" t="s">
        <v>6742</v>
      </c>
      <c r="B5653" t="s">
        <v>1281</v>
      </c>
      <c r="C5653" t="s">
        <v>1557</v>
      </c>
    </row>
    <row r="5654" spans="1:5" x14ac:dyDescent="0.3">
      <c r="A5654" s="6" t="s">
        <v>6743</v>
      </c>
      <c r="B5654" t="s">
        <v>10083</v>
      </c>
      <c r="C5654" t="s">
        <v>1558</v>
      </c>
      <c r="D5654">
        <v>1</v>
      </c>
      <c r="E5654">
        <v>1</v>
      </c>
    </row>
    <row r="5656" spans="1:5" x14ac:dyDescent="0.3">
      <c r="A5656" s="6" t="s">
        <v>1472</v>
      </c>
    </row>
    <row r="5657" spans="1:5" x14ac:dyDescent="0.3">
      <c r="A5657" s="6" t="s">
        <v>6744</v>
      </c>
    </row>
    <row r="5658" spans="1:5" x14ac:dyDescent="0.3">
      <c r="A5658" s="6" t="s">
        <v>6745</v>
      </c>
    </row>
    <row r="5660" spans="1:5" x14ac:dyDescent="0.3">
      <c r="A5660" s="6" t="s">
        <v>6746</v>
      </c>
      <c r="B5660" t="s">
        <v>5746</v>
      </c>
      <c r="C5660" t="s">
        <v>1556</v>
      </c>
      <c r="D5660" s="1">
        <v>1.0999999999999999E-9</v>
      </c>
      <c r="E5660" t="s">
        <v>111</v>
      </c>
    </row>
    <row r="5661" spans="1:5" x14ac:dyDescent="0.3">
      <c r="A5661" s="6" t="s">
        <v>5258</v>
      </c>
      <c r="B5661" t="s">
        <v>9855</v>
      </c>
      <c r="C5661" t="s">
        <v>850</v>
      </c>
    </row>
    <row r="5662" spans="1:5" x14ac:dyDescent="0.3">
      <c r="A5662" s="6" t="s">
        <v>6747</v>
      </c>
      <c r="B5662" t="s">
        <v>10041</v>
      </c>
      <c r="C5662" t="s">
        <v>1406</v>
      </c>
    </row>
    <row r="5663" spans="1:5" x14ac:dyDescent="0.3">
      <c r="A5663" s="6" t="s">
        <v>6748</v>
      </c>
      <c r="B5663" t="s">
        <v>10084</v>
      </c>
      <c r="C5663" t="s">
        <v>1559</v>
      </c>
      <c r="D5663">
        <v>6</v>
      </c>
      <c r="E5663">
        <v>6</v>
      </c>
    </row>
    <row r="5665" spans="1:5" x14ac:dyDescent="0.3">
      <c r="A5665" s="6" t="s">
        <v>1472</v>
      </c>
    </row>
    <row r="5666" spans="1:5" x14ac:dyDescent="0.3">
      <c r="A5666" s="6" t="s">
        <v>6749</v>
      </c>
    </row>
    <row r="5667" spans="1:5" x14ac:dyDescent="0.3">
      <c r="A5667" s="6" t="s">
        <v>6750</v>
      </c>
    </row>
    <row r="5669" spans="1:5" x14ac:dyDescent="0.3">
      <c r="A5669" s="6" t="s">
        <v>6751</v>
      </c>
      <c r="B5669" t="s">
        <v>9955</v>
      </c>
      <c r="C5669" t="s">
        <v>1549</v>
      </c>
      <c r="D5669" t="s">
        <v>1554</v>
      </c>
      <c r="E5669" t="s">
        <v>1554</v>
      </c>
    </row>
    <row r="5670" spans="1:5" x14ac:dyDescent="0.3">
      <c r="A5670" s="6" t="s">
        <v>5258</v>
      </c>
      <c r="B5670" t="s">
        <v>9855</v>
      </c>
      <c r="C5670" t="s">
        <v>850</v>
      </c>
    </row>
    <row r="5671" spans="1:5" x14ac:dyDescent="0.3">
      <c r="A5671" s="6" t="s">
        <v>6146</v>
      </c>
      <c r="B5671" t="s">
        <v>1791</v>
      </c>
      <c r="C5671" t="s">
        <v>1185</v>
      </c>
    </row>
    <row r="5672" spans="1:5" x14ac:dyDescent="0.3">
      <c r="A5672" s="6" t="s">
        <v>6752</v>
      </c>
      <c r="B5672" t="e">
        <f>--MEIP</f>
        <v>#NAME?</v>
      </c>
      <c r="C5672" t="s">
        <v>1560</v>
      </c>
      <c r="D5672">
        <v>1</v>
      </c>
      <c r="E5672">
        <v>1</v>
      </c>
    </row>
    <row r="5674" spans="1:5" x14ac:dyDescent="0.3">
      <c r="A5674" s="6" t="s">
        <v>1472</v>
      </c>
    </row>
    <row r="5675" spans="1:5" x14ac:dyDescent="0.3">
      <c r="A5675" s="6" t="s">
        <v>6753</v>
      </c>
    </row>
    <row r="5676" spans="1:5" x14ac:dyDescent="0.3">
      <c r="A5676" s="6" t="s">
        <v>6754</v>
      </c>
    </row>
    <row r="5678" spans="1:5" x14ac:dyDescent="0.3">
      <c r="A5678" s="6" t="s">
        <v>6755</v>
      </c>
      <c r="B5678" t="s">
        <v>9993</v>
      </c>
      <c r="C5678" t="s">
        <v>1550</v>
      </c>
      <c r="D5678" t="s">
        <v>1554</v>
      </c>
      <c r="E5678" t="s">
        <v>1554</v>
      </c>
    </row>
    <row r="5679" spans="1:5" x14ac:dyDescent="0.3">
      <c r="A5679" s="6" t="s">
        <v>5258</v>
      </c>
      <c r="B5679" t="s">
        <v>9855</v>
      </c>
      <c r="C5679" t="s">
        <v>850</v>
      </c>
    </row>
    <row r="5680" spans="1:5" x14ac:dyDescent="0.3">
      <c r="A5680" s="6" t="s">
        <v>6146</v>
      </c>
      <c r="B5680" t="s">
        <v>1791</v>
      </c>
      <c r="C5680" t="s">
        <v>1185</v>
      </c>
    </row>
    <row r="5681" spans="1:5" x14ac:dyDescent="0.3">
      <c r="A5681" s="6" t="s">
        <v>6756</v>
      </c>
      <c r="B5681" t="e">
        <f>--MEIP</f>
        <v>#NAME?</v>
      </c>
      <c r="C5681" t="s">
        <v>1561</v>
      </c>
      <c r="D5681">
        <v>5</v>
      </c>
      <c r="E5681">
        <v>5</v>
      </c>
    </row>
    <row r="5683" spans="1:5" x14ac:dyDescent="0.3">
      <c r="A5683" s="6" t="s">
        <v>1472</v>
      </c>
    </row>
    <row r="5684" spans="1:5" x14ac:dyDescent="0.3">
      <c r="A5684" s="6" t="s">
        <v>6753</v>
      </c>
    </row>
    <row r="5685" spans="1:5" x14ac:dyDescent="0.3">
      <c r="A5685" s="6" t="s">
        <v>6757</v>
      </c>
    </row>
    <row r="5687" spans="1:5" x14ac:dyDescent="0.3">
      <c r="A5687" s="6" t="s">
        <v>6758</v>
      </c>
      <c r="B5687" t="s">
        <v>9865</v>
      </c>
      <c r="C5687" t="s">
        <v>1531</v>
      </c>
      <c r="D5687" t="s">
        <v>1554</v>
      </c>
      <c r="E5687" t="s">
        <v>1554</v>
      </c>
    </row>
    <row r="5688" spans="1:5" x14ac:dyDescent="0.3">
      <c r="A5688" s="6" t="s">
        <v>5258</v>
      </c>
      <c r="B5688" t="s">
        <v>9855</v>
      </c>
      <c r="C5688" t="s">
        <v>850</v>
      </c>
    </row>
    <row r="5689" spans="1:5" x14ac:dyDescent="0.3">
      <c r="A5689" s="6" t="s">
        <v>6759</v>
      </c>
      <c r="B5689" t="s">
        <v>1281</v>
      </c>
      <c r="C5689" t="e">
        <f>+ ++AF+q</f>
        <v>#NAME?</v>
      </c>
    </row>
    <row r="5690" spans="1:5" x14ac:dyDescent="0.3">
      <c r="A5690" s="6" t="s">
        <v>6760</v>
      </c>
      <c r="B5690" t="s">
        <v>10085</v>
      </c>
      <c r="C5690" t="s">
        <v>1562</v>
      </c>
      <c r="D5690">
        <v>9</v>
      </c>
      <c r="E5690">
        <v>9</v>
      </c>
    </row>
    <row r="5692" spans="1:5" x14ac:dyDescent="0.3">
      <c r="A5692" s="6" t="s">
        <v>1472</v>
      </c>
    </row>
    <row r="5693" spans="1:5" x14ac:dyDescent="0.3">
      <c r="A5693" s="6" t="s">
        <v>6761</v>
      </c>
    </row>
    <row r="5694" spans="1:5" x14ac:dyDescent="0.3">
      <c r="A5694" s="6" t="s">
        <v>6762</v>
      </c>
    </row>
    <row r="5696" spans="1:5" x14ac:dyDescent="0.3">
      <c r="A5696" s="6" t="s">
        <v>6763</v>
      </c>
      <c r="B5696" t="s">
        <v>5746</v>
      </c>
      <c r="C5696" t="s">
        <v>1563</v>
      </c>
      <c r="D5696" s="1">
        <v>1.0999999999999999E-9</v>
      </c>
      <c r="E5696" t="s">
        <v>111</v>
      </c>
    </row>
    <row r="5697" spans="1:5" x14ac:dyDescent="0.3">
      <c r="A5697" s="6" t="s">
        <v>5258</v>
      </c>
      <c r="B5697" t="s">
        <v>9855</v>
      </c>
      <c r="C5697" t="s">
        <v>850</v>
      </c>
    </row>
    <row r="5698" spans="1:5" x14ac:dyDescent="0.3">
      <c r="A5698" s="6" t="s">
        <v>6764</v>
      </c>
      <c r="B5698" t="s">
        <v>2243</v>
      </c>
      <c r="C5698" t="e">
        <f>++AF+q</f>
        <v>#NAME?</v>
      </c>
    </row>
    <row r="5699" spans="1:5" x14ac:dyDescent="0.3">
      <c r="A5699" s="6" t="s">
        <v>6765</v>
      </c>
      <c r="B5699" t="s">
        <v>10086</v>
      </c>
      <c r="C5699" t="s">
        <v>1526</v>
      </c>
      <c r="D5699">
        <v>3</v>
      </c>
      <c r="E5699">
        <v>3</v>
      </c>
    </row>
    <row r="5701" spans="1:5" x14ac:dyDescent="0.3">
      <c r="A5701" s="6" t="s">
        <v>1472</v>
      </c>
    </row>
    <row r="5702" spans="1:5" x14ac:dyDescent="0.3">
      <c r="A5702" s="6" t="s">
        <v>6766</v>
      </c>
    </row>
    <row r="5703" spans="1:5" x14ac:dyDescent="0.3">
      <c r="A5703" s="6" t="s">
        <v>6767</v>
      </c>
    </row>
    <row r="5705" spans="1:5" x14ac:dyDescent="0.3">
      <c r="A5705" s="6" t="s">
        <v>6768</v>
      </c>
      <c r="B5705" t="s">
        <v>5746</v>
      </c>
      <c r="C5705" t="s">
        <v>1563</v>
      </c>
      <c r="D5705" s="1">
        <v>1.0999999999999999E-9</v>
      </c>
      <c r="E5705" t="s">
        <v>111</v>
      </c>
    </row>
    <row r="5706" spans="1:5" x14ac:dyDescent="0.3">
      <c r="A5706" s="6" t="s">
        <v>5258</v>
      </c>
      <c r="B5706" t="s">
        <v>9956</v>
      </c>
      <c r="C5706" t="s">
        <v>1088</v>
      </c>
    </row>
    <row r="5707" spans="1:5" x14ac:dyDescent="0.3">
      <c r="A5707" s="6" t="s">
        <v>6769</v>
      </c>
      <c r="B5707" t="s">
        <v>1564</v>
      </c>
      <c r="C5707" t="e">
        <f>+++   +k</f>
        <v>#NAME?</v>
      </c>
    </row>
    <row r="5708" spans="1:5" x14ac:dyDescent="0.3">
      <c r="A5708" s="6" t="s">
        <v>6770</v>
      </c>
      <c r="B5708" t="s">
        <v>10087</v>
      </c>
      <c r="C5708" t="s">
        <v>1565</v>
      </c>
      <c r="D5708">
        <v>2</v>
      </c>
      <c r="E5708">
        <v>2</v>
      </c>
    </row>
    <row r="5710" spans="1:5" x14ac:dyDescent="0.3">
      <c r="A5710" s="6" t="s">
        <v>5720</v>
      </c>
    </row>
    <row r="5711" spans="1:5" x14ac:dyDescent="0.3">
      <c r="A5711" s="6" t="s">
        <v>6771</v>
      </c>
    </row>
    <row r="5712" spans="1:5" x14ac:dyDescent="0.3">
      <c r="A5712" s="6" t="s">
        <v>6772</v>
      </c>
    </row>
    <row r="5714" spans="1:5" x14ac:dyDescent="0.3">
      <c r="A5714" s="6" t="s">
        <v>6773</v>
      </c>
      <c r="B5714" t="s">
        <v>5746</v>
      </c>
      <c r="C5714" t="s">
        <v>1563</v>
      </c>
      <c r="D5714" s="1">
        <v>1.0999999999999999E-9</v>
      </c>
      <c r="E5714" t="s">
        <v>111</v>
      </c>
    </row>
    <row r="5715" spans="1:5" x14ac:dyDescent="0.3">
      <c r="A5715" s="6" t="s">
        <v>5258</v>
      </c>
      <c r="B5715" t="s">
        <v>9855</v>
      </c>
      <c r="C5715" t="s">
        <v>850</v>
      </c>
    </row>
    <row r="5716" spans="1:5" x14ac:dyDescent="0.3">
      <c r="A5716" s="6" t="s">
        <v>6774</v>
      </c>
      <c r="B5716" t="s">
        <v>2253</v>
      </c>
      <c r="C5716" t="s">
        <v>1300</v>
      </c>
    </row>
    <row r="5717" spans="1:5" x14ac:dyDescent="0.3">
      <c r="A5717" s="6" t="s">
        <v>6775</v>
      </c>
      <c r="B5717" t="s">
        <v>10052</v>
      </c>
      <c r="C5717" t="s">
        <v>1566</v>
      </c>
      <c r="D5717">
        <v>8</v>
      </c>
      <c r="E5717">
        <v>8</v>
      </c>
    </row>
    <row r="5719" spans="1:5" x14ac:dyDescent="0.3">
      <c r="A5719" s="6" t="s">
        <v>1472</v>
      </c>
    </row>
    <row r="5720" spans="1:5" x14ac:dyDescent="0.3">
      <c r="A5720" s="6" t="s">
        <v>6476</v>
      </c>
    </row>
    <row r="5721" spans="1:5" x14ac:dyDescent="0.3">
      <c r="A5721" s="6" t="s">
        <v>6776</v>
      </c>
    </row>
    <row r="5723" spans="1:5" x14ac:dyDescent="0.3">
      <c r="A5723" s="6" t="s">
        <v>6777</v>
      </c>
      <c r="B5723" t="s">
        <v>9860</v>
      </c>
      <c r="C5723" t="s">
        <v>1567</v>
      </c>
      <c r="D5723" t="s">
        <v>1568</v>
      </c>
      <c r="E5723" t="s">
        <v>1568</v>
      </c>
    </row>
    <row r="5724" spans="1:5" x14ac:dyDescent="0.3">
      <c r="A5724" s="6" t="s">
        <v>5258</v>
      </c>
      <c r="B5724" t="s">
        <v>9855</v>
      </c>
      <c r="C5724" t="s">
        <v>850</v>
      </c>
    </row>
    <row r="5725" spans="1:5" x14ac:dyDescent="0.3">
      <c r="A5725" s="6" t="s">
        <v>6778</v>
      </c>
      <c r="B5725" t="s">
        <v>9749</v>
      </c>
      <c r="C5725" t="e">
        <f>+ e+AF+q</f>
        <v>#NAME?</v>
      </c>
    </row>
    <row r="5726" spans="1:5" x14ac:dyDescent="0.3">
      <c r="A5726" s="6" t="s">
        <v>6779</v>
      </c>
      <c r="B5726" t="s">
        <v>10088</v>
      </c>
      <c r="C5726" t="s">
        <v>1569</v>
      </c>
      <c r="D5726">
        <v>8</v>
      </c>
      <c r="E5726">
        <v>8</v>
      </c>
    </row>
    <row r="5728" spans="1:5" x14ac:dyDescent="0.3">
      <c r="A5728" s="6" t="s">
        <v>1472</v>
      </c>
    </row>
    <row r="5729" spans="1:5" x14ac:dyDescent="0.3">
      <c r="A5729" s="6" t="s">
        <v>6780</v>
      </c>
    </row>
    <row r="5730" spans="1:5" x14ac:dyDescent="0.3">
      <c r="A5730" s="6" t="s">
        <v>6781</v>
      </c>
    </row>
    <row r="5732" spans="1:5" x14ac:dyDescent="0.3">
      <c r="A5732" s="6" t="s">
        <v>6782</v>
      </c>
      <c r="B5732" t="s">
        <v>5746</v>
      </c>
      <c r="C5732" t="s">
        <v>1563</v>
      </c>
      <c r="D5732" s="1">
        <v>1.2E-9</v>
      </c>
      <c r="E5732" t="s">
        <v>112</v>
      </c>
    </row>
    <row r="5733" spans="1:5" x14ac:dyDescent="0.3">
      <c r="A5733" s="6" t="s">
        <v>5258</v>
      </c>
      <c r="B5733" t="s">
        <v>9855</v>
      </c>
      <c r="C5733" t="s">
        <v>850</v>
      </c>
    </row>
    <row r="5734" spans="1:5" x14ac:dyDescent="0.3">
      <c r="A5734" s="6" t="s">
        <v>6783</v>
      </c>
      <c r="B5734" t="s">
        <v>2253</v>
      </c>
      <c r="C5734" t="s">
        <v>1300</v>
      </c>
    </row>
    <row r="5735" spans="1:5" x14ac:dyDescent="0.3">
      <c r="A5735" s="6" t="s">
        <v>6784</v>
      </c>
      <c r="B5735" t="s">
        <v>10089</v>
      </c>
      <c r="C5735" t="s">
        <v>1570</v>
      </c>
      <c r="D5735">
        <v>5</v>
      </c>
      <c r="E5735">
        <v>5</v>
      </c>
    </row>
    <row r="5737" spans="1:5" x14ac:dyDescent="0.3">
      <c r="A5737" s="6" t="s">
        <v>1472</v>
      </c>
    </row>
    <row r="5738" spans="1:5" x14ac:dyDescent="0.3">
      <c r="A5738" s="6" t="s">
        <v>6129</v>
      </c>
    </row>
    <row r="5739" spans="1:5" x14ac:dyDescent="0.3">
      <c r="A5739" s="6" t="s">
        <v>6785</v>
      </c>
    </row>
    <row r="5741" spans="1:5" x14ac:dyDescent="0.3">
      <c r="A5741" s="6" t="s">
        <v>6786</v>
      </c>
      <c r="B5741" t="s">
        <v>5746</v>
      </c>
      <c r="C5741" t="s">
        <v>1571</v>
      </c>
      <c r="D5741" s="1">
        <v>2.0000000000000001E-10</v>
      </c>
      <c r="E5741" t="s">
        <v>1572</v>
      </c>
    </row>
    <row r="5742" spans="1:5" x14ac:dyDescent="0.3">
      <c r="A5742" s="6" t="s">
        <v>5258</v>
      </c>
      <c r="B5742" t="s">
        <v>9855</v>
      </c>
      <c r="C5742" t="s">
        <v>850</v>
      </c>
    </row>
    <row r="5743" spans="1:5" x14ac:dyDescent="0.3">
      <c r="A5743" s="6" t="s">
        <v>6787</v>
      </c>
      <c r="B5743" t="s">
        <v>2253</v>
      </c>
      <c r="C5743" t="s">
        <v>1300</v>
      </c>
    </row>
    <row r="5744" spans="1:5" x14ac:dyDescent="0.3">
      <c r="A5744" s="6" t="s">
        <v>6788</v>
      </c>
      <c r="B5744" t="s">
        <v>10089</v>
      </c>
      <c r="C5744" t="s">
        <v>1570</v>
      </c>
      <c r="D5744">
        <v>4</v>
      </c>
      <c r="E5744">
        <v>4</v>
      </c>
    </row>
    <row r="5746" spans="1:5" x14ac:dyDescent="0.3">
      <c r="A5746" s="6" t="s">
        <v>1472</v>
      </c>
    </row>
    <row r="5747" spans="1:5" x14ac:dyDescent="0.3">
      <c r="A5747" s="6" t="s">
        <v>6129</v>
      </c>
    </row>
    <row r="5748" spans="1:5" x14ac:dyDescent="0.3">
      <c r="A5748" s="6" t="s">
        <v>6789</v>
      </c>
    </row>
    <row r="5750" spans="1:5" x14ac:dyDescent="0.3">
      <c r="A5750" s="6" t="s">
        <v>6790</v>
      </c>
      <c r="B5750" t="s">
        <v>9862</v>
      </c>
      <c r="C5750" t="s">
        <v>1567</v>
      </c>
      <c r="D5750" t="s">
        <v>1573</v>
      </c>
      <c r="E5750" t="s">
        <v>1573</v>
      </c>
    </row>
    <row r="5751" spans="1:5" x14ac:dyDescent="0.3">
      <c r="A5751" s="6" t="s">
        <v>5258</v>
      </c>
      <c r="B5751" t="s">
        <v>9855</v>
      </c>
      <c r="C5751" t="s">
        <v>850</v>
      </c>
    </row>
    <row r="5752" spans="1:5" x14ac:dyDescent="0.3">
      <c r="A5752" s="6" t="s">
        <v>6791</v>
      </c>
      <c r="B5752" t="s">
        <v>1281</v>
      </c>
      <c r="C5752" t="s">
        <v>1275</v>
      </c>
    </row>
    <row r="5753" spans="1:5" x14ac:dyDescent="0.3">
      <c r="A5753" s="6" t="s">
        <v>6792</v>
      </c>
      <c r="B5753" t="s">
        <v>10090</v>
      </c>
      <c r="C5753" t="s">
        <v>1574</v>
      </c>
      <c r="D5753">
        <v>8</v>
      </c>
      <c r="E5753">
        <v>8</v>
      </c>
    </row>
    <row r="5755" spans="1:5" x14ac:dyDescent="0.3">
      <c r="A5755" s="6" t="s">
        <v>1472</v>
      </c>
    </row>
    <row r="5756" spans="1:5" x14ac:dyDescent="0.3">
      <c r="A5756" s="6" t="s">
        <v>6793</v>
      </c>
    </row>
    <row r="5757" spans="1:5" x14ac:dyDescent="0.3">
      <c r="A5757" s="6" t="s">
        <v>6794</v>
      </c>
    </row>
    <row r="5759" spans="1:5" x14ac:dyDescent="0.3">
      <c r="A5759" s="6" t="s">
        <v>6795</v>
      </c>
      <c r="B5759" t="s">
        <v>10091</v>
      </c>
      <c r="C5759" t="s">
        <v>1575</v>
      </c>
      <c r="D5759" t="s">
        <v>1573</v>
      </c>
      <c r="E5759" t="s">
        <v>1573</v>
      </c>
    </row>
    <row r="5760" spans="1:5" x14ac:dyDescent="0.3">
      <c r="A5760" s="6" t="s">
        <v>5258</v>
      </c>
      <c r="B5760" t="s">
        <v>9855</v>
      </c>
      <c r="C5760" t="s">
        <v>850</v>
      </c>
    </row>
    <row r="5761" spans="1:5" x14ac:dyDescent="0.3">
      <c r="A5761" s="6" t="s">
        <v>6796</v>
      </c>
      <c r="B5761" t="s">
        <v>10041</v>
      </c>
      <c r="C5761" t="s">
        <v>1406</v>
      </c>
    </row>
    <row r="5762" spans="1:5" x14ac:dyDescent="0.3">
      <c r="A5762" s="6" t="s">
        <v>6797</v>
      </c>
      <c r="B5762" t="s">
        <v>10042</v>
      </c>
      <c r="C5762" t="s">
        <v>1576</v>
      </c>
      <c r="D5762">
        <v>0</v>
      </c>
      <c r="E5762">
        <v>0</v>
      </c>
    </row>
    <row r="5764" spans="1:5" x14ac:dyDescent="0.3">
      <c r="A5764" s="6" t="s">
        <v>1472</v>
      </c>
    </row>
    <row r="5765" spans="1:5" x14ac:dyDescent="0.3">
      <c r="A5765" s="6" t="s">
        <v>6129</v>
      </c>
    </row>
    <row r="5766" spans="1:5" x14ac:dyDescent="0.3">
      <c r="A5766" s="6" t="s">
        <v>6798</v>
      </c>
    </row>
    <row r="5768" spans="1:5" x14ac:dyDescent="0.3">
      <c r="A5768" s="6" t="s">
        <v>6799</v>
      </c>
      <c r="B5768" t="s">
        <v>9865</v>
      </c>
      <c r="C5768" t="s">
        <v>1577</v>
      </c>
      <c r="D5768" t="s">
        <v>1573</v>
      </c>
      <c r="E5768" t="s">
        <v>1573</v>
      </c>
    </row>
    <row r="5769" spans="1:5" x14ac:dyDescent="0.3">
      <c r="A5769" s="6" t="s">
        <v>5258</v>
      </c>
      <c r="B5769" t="s">
        <v>9855</v>
      </c>
      <c r="C5769" t="s">
        <v>850</v>
      </c>
    </row>
    <row r="5770" spans="1:5" x14ac:dyDescent="0.3">
      <c r="A5770" s="6" t="s">
        <v>6800</v>
      </c>
      <c r="B5770" t="s">
        <v>2243</v>
      </c>
      <c r="C5770" t="e">
        <f>++AF+q</f>
        <v>#NAME?</v>
      </c>
    </row>
    <row r="5771" spans="1:5" x14ac:dyDescent="0.3">
      <c r="A5771" s="6" t="s">
        <v>6801</v>
      </c>
      <c r="B5771" t="s">
        <v>10092</v>
      </c>
      <c r="C5771" t="s">
        <v>1526</v>
      </c>
      <c r="D5771">
        <v>2</v>
      </c>
      <c r="E5771">
        <v>2</v>
      </c>
    </row>
    <row r="5773" spans="1:5" x14ac:dyDescent="0.3">
      <c r="A5773" s="6" t="s">
        <v>1472</v>
      </c>
    </row>
    <row r="5774" spans="1:5" x14ac:dyDescent="0.3">
      <c r="A5774" s="6" t="s">
        <v>6802</v>
      </c>
    </row>
    <row r="5775" spans="1:5" x14ac:dyDescent="0.3">
      <c r="A5775" s="6" t="s">
        <v>6803</v>
      </c>
    </row>
    <row r="5777" spans="1:5" x14ac:dyDescent="0.3">
      <c r="A5777" s="6" t="s">
        <v>6804</v>
      </c>
      <c r="B5777" t="s">
        <v>9933</v>
      </c>
      <c r="C5777" t="s">
        <v>1575</v>
      </c>
      <c r="D5777" t="s">
        <v>1578</v>
      </c>
      <c r="E5777" t="s">
        <v>1578</v>
      </c>
    </row>
    <row r="5778" spans="1:5" x14ac:dyDescent="0.3">
      <c r="A5778" s="6" t="s">
        <v>5258</v>
      </c>
      <c r="B5778" t="s">
        <v>9855</v>
      </c>
      <c r="C5778" t="s">
        <v>850</v>
      </c>
    </row>
    <row r="5779" spans="1:5" x14ac:dyDescent="0.3">
      <c r="A5779" s="6" t="s">
        <v>6805</v>
      </c>
      <c r="B5779" t="s">
        <v>9749</v>
      </c>
      <c r="C5779" t="s">
        <v>1478</v>
      </c>
    </row>
    <row r="5780" spans="1:5" x14ac:dyDescent="0.3">
      <c r="A5780" s="6" t="s">
        <v>6806</v>
      </c>
      <c r="B5780" t="e">
        <f>--LDIP</f>
        <v>#NAME?</v>
      </c>
      <c r="C5780" t="s">
        <v>1516</v>
      </c>
      <c r="D5780">
        <v>0</v>
      </c>
      <c r="E5780">
        <v>0</v>
      </c>
    </row>
    <row r="5782" spans="1:5" x14ac:dyDescent="0.3">
      <c r="A5782" s="6" t="s">
        <v>1472</v>
      </c>
    </row>
    <row r="5783" spans="1:5" x14ac:dyDescent="0.3">
      <c r="A5783" s="6" t="s">
        <v>6807</v>
      </c>
    </row>
    <row r="5784" spans="1:5" x14ac:dyDescent="0.3">
      <c r="A5784" s="6" t="s">
        <v>6808</v>
      </c>
    </row>
    <row r="5786" spans="1:5" x14ac:dyDescent="0.3">
      <c r="A5786" s="6" t="s">
        <v>6809</v>
      </c>
      <c r="B5786" t="s">
        <v>6810</v>
      </c>
      <c r="C5786" t="s">
        <v>1579</v>
      </c>
      <c r="D5786" t="s">
        <v>1580</v>
      </c>
      <c r="E5786" t="s">
        <v>1580</v>
      </c>
    </row>
    <row r="5787" spans="1:5" x14ac:dyDescent="0.3">
      <c r="A5787" s="6" t="s">
        <v>5258</v>
      </c>
      <c r="B5787" t="s">
        <v>9855</v>
      </c>
      <c r="C5787" t="s">
        <v>850</v>
      </c>
    </row>
    <row r="5788" spans="1:5" x14ac:dyDescent="0.3">
      <c r="A5788" s="6" t="s">
        <v>6811</v>
      </c>
      <c r="B5788" t="s">
        <v>2065</v>
      </c>
      <c r="C5788" t="s">
        <v>1185</v>
      </c>
    </row>
    <row r="5789" spans="1:5" x14ac:dyDescent="0.3">
      <c r="A5789" s="6" t="s">
        <v>6812</v>
      </c>
      <c r="B5789" t="s">
        <v>10033</v>
      </c>
      <c r="C5789" t="s">
        <v>1581</v>
      </c>
    </row>
    <row r="5791" spans="1:5" x14ac:dyDescent="0.3">
      <c r="A5791" s="6" t="s">
        <v>1472</v>
      </c>
    </row>
    <row r="5792" spans="1:5" x14ac:dyDescent="0.3">
      <c r="A5792" s="6" t="s">
        <v>6330</v>
      </c>
    </row>
    <row r="5793" spans="1:5" x14ac:dyDescent="0.3">
      <c r="A5793" s="6" t="s">
        <v>6813</v>
      </c>
    </row>
    <row r="5795" spans="1:5" x14ac:dyDescent="0.3">
      <c r="A5795" s="6" t="s">
        <v>6814</v>
      </c>
      <c r="B5795" t="s">
        <v>10093</v>
      </c>
      <c r="C5795" t="s">
        <v>1582</v>
      </c>
      <c r="D5795" t="s">
        <v>1583</v>
      </c>
      <c r="E5795" t="s">
        <v>1583</v>
      </c>
    </row>
    <row r="5796" spans="1:5" x14ac:dyDescent="0.3">
      <c r="A5796" s="6" t="s">
        <v>5258</v>
      </c>
      <c r="B5796" t="s">
        <v>9855</v>
      </c>
      <c r="C5796" t="s">
        <v>850</v>
      </c>
    </row>
    <row r="5797" spans="1:5" x14ac:dyDescent="0.3">
      <c r="A5797" s="6" t="s">
        <v>6815</v>
      </c>
      <c r="B5797" t="s">
        <v>10041</v>
      </c>
      <c r="C5797" t="s">
        <v>1406</v>
      </c>
    </row>
    <row r="5798" spans="1:5" x14ac:dyDescent="0.3">
      <c r="A5798" s="6" t="s">
        <v>6816</v>
      </c>
      <c r="B5798" t="s">
        <v>10042</v>
      </c>
      <c r="C5798" t="s">
        <v>1584</v>
      </c>
      <c r="D5798">
        <v>3</v>
      </c>
      <c r="E5798">
        <v>3</v>
      </c>
    </row>
    <row r="5800" spans="1:5" x14ac:dyDescent="0.3">
      <c r="A5800" s="6" t="s">
        <v>1472</v>
      </c>
    </row>
    <row r="5801" spans="1:5" x14ac:dyDescent="0.3">
      <c r="A5801" s="6" t="s">
        <v>6129</v>
      </c>
    </row>
    <row r="5802" spans="1:5" x14ac:dyDescent="0.3">
      <c r="A5802" s="6" t="s">
        <v>6817</v>
      </c>
    </row>
    <row r="5804" spans="1:5" x14ac:dyDescent="0.3">
      <c r="A5804" s="6" t="s">
        <v>6818</v>
      </c>
      <c r="B5804" t="s">
        <v>9899</v>
      </c>
      <c r="C5804" t="s">
        <v>1585</v>
      </c>
      <c r="D5804" t="s">
        <v>1586</v>
      </c>
      <c r="E5804" t="s">
        <v>1586</v>
      </c>
    </row>
    <row r="5805" spans="1:5" x14ac:dyDescent="0.3">
      <c r="A5805" s="6" t="s">
        <v>5258</v>
      </c>
      <c r="B5805" t="s">
        <v>9855</v>
      </c>
      <c r="C5805" t="s">
        <v>850</v>
      </c>
    </row>
    <row r="5806" spans="1:5" x14ac:dyDescent="0.3">
      <c r="A5806" s="6" t="s">
        <v>6819</v>
      </c>
      <c r="B5806" t="s">
        <v>10094</v>
      </c>
      <c r="C5806" t="e">
        <f>+v f+q</f>
        <v>#NAME?</v>
      </c>
    </row>
    <row r="5807" spans="1:5" x14ac:dyDescent="0.3">
      <c r="A5807" s="6" t="s">
        <v>6820</v>
      </c>
      <c r="B5807" t="s">
        <v>10095</v>
      </c>
      <c r="C5807" t="s">
        <v>1587</v>
      </c>
      <c r="D5807">
        <v>6</v>
      </c>
      <c r="E5807">
        <v>6</v>
      </c>
    </row>
    <row r="5809" spans="1:5" x14ac:dyDescent="0.3">
      <c r="A5809" s="6" t="s">
        <v>1472</v>
      </c>
    </row>
    <row r="5810" spans="1:5" x14ac:dyDescent="0.3">
      <c r="A5810" s="6" t="s">
        <v>6821</v>
      </c>
    </row>
    <row r="5811" spans="1:5" x14ac:dyDescent="0.3">
      <c r="A5811" s="6" t="s">
        <v>6822</v>
      </c>
    </row>
    <row r="5813" spans="1:5" x14ac:dyDescent="0.3">
      <c r="A5813" s="6" t="s">
        <v>6823</v>
      </c>
      <c r="B5813" t="s">
        <v>9862</v>
      </c>
      <c r="C5813" t="s">
        <v>1567</v>
      </c>
      <c r="D5813" t="s">
        <v>1586</v>
      </c>
      <c r="E5813" t="s">
        <v>1586</v>
      </c>
    </row>
    <row r="5814" spans="1:5" x14ac:dyDescent="0.3">
      <c r="A5814" s="6" t="s">
        <v>5258</v>
      </c>
      <c r="B5814" t="s">
        <v>9855</v>
      </c>
      <c r="C5814" t="s">
        <v>850</v>
      </c>
    </row>
    <row r="5815" spans="1:5" x14ac:dyDescent="0.3">
      <c r="A5815" s="6" t="s">
        <v>6824</v>
      </c>
      <c r="B5815" t="e">
        <f>+ p</f>
        <v>#NAME?</v>
      </c>
      <c r="C5815" t="s">
        <v>1588</v>
      </c>
    </row>
    <row r="5816" spans="1:5" x14ac:dyDescent="0.3">
      <c r="A5816" s="6" t="s">
        <v>6825</v>
      </c>
      <c r="B5816" t="s">
        <v>10096</v>
      </c>
      <c r="C5816" t="s">
        <v>1589</v>
      </c>
      <c r="D5816">
        <v>8</v>
      </c>
      <c r="E5816">
        <v>8</v>
      </c>
    </row>
    <row r="5818" spans="1:5" x14ac:dyDescent="0.3">
      <c r="A5818" s="6" t="s">
        <v>1472</v>
      </c>
    </row>
    <row r="5819" spans="1:5" x14ac:dyDescent="0.3">
      <c r="A5819" s="6" t="s">
        <v>6004</v>
      </c>
    </row>
    <row r="5820" spans="1:5" x14ac:dyDescent="0.3">
      <c r="A5820" s="6" t="s">
        <v>6826</v>
      </c>
    </row>
    <row r="5822" spans="1:5" x14ac:dyDescent="0.3">
      <c r="A5822" s="6" t="s">
        <v>6827</v>
      </c>
      <c r="B5822" t="s">
        <v>5746</v>
      </c>
      <c r="C5822" t="s">
        <v>1590</v>
      </c>
      <c r="D5822" s="1">
        <v>1.5E-9</v>
      </c>
      <c r="E5822" t="s">
        <v>113</v>
      </c>
    </row>
    <row r="5823" spans="1:5" x14ac:dyDescent="0.3">
      <c r="A5823" s="6" t="s">
        <v>5258</v>
      </c>
      <c r="B5823" t="s">
        <v>9855</v>
      </c>
      <c r="C5823" t="s">
        <v>850</v>
      </c>
    </row>
    <row r="5824" spans="1:5" x14ac:dyDescent="0.3">
      <c r="A5824" s="6" t="s">
        <v>6828</v>
      </c>
      <c r="B5824" t="s">
        <v>2253</v>
      </c>
      <c r="C5824" t="s">
        <v>1300</v>
      </c>
    </row>
    <row r="5825" spans="1:5" x14ac:dyDescent="0.3">
      <c r="A5825" s="6" t="s">
        <v>6829</v>
      </c>
      <c r="B5825" t="s">
        <v>10089</v>
      </c>
      <c r="C5825" t="s">
        <v>1591</v>
      </c>
      <c r="D5825">
        <v>9</v>
      </c>
      <c r="E5825">
        <v>9</v>
      </c>
    </row>
    <row r="5827" spans="1:5" x14ac:dyDescent="0.3">
      <c r="A5827" s="6" t="s">
        <v>1472</v>
      </c>
    </row>
    <row r="5828" spans="1:5" x14ac:dyDescent="0.3">
      <c r="A5828" s="6" t="s">
        <v>6129</v>
      </c>
    </row>
    <row r="5829" spans="1:5" x14ac:dyDescent="0.3">
      <c r="A5829" s="6" t="s">
        <v>6830</v>
      </c>
    </row>
    <row r="5831" spans="1:5" x14ac:dyDescent="0.3">
      <c r="A5831" s="6" t="s">
        <v>6831</v>
      </c>
      <c r="B5831" t="s">
        <v>5746</v>
      </c>
      <c r="C5831" t="s">
        <v>1590</v>
      </c>
      <c r="D5831" s="1">
        <v>1.5E-9</v>
      </c>
      <c r="E5831" t="s">
        <v>113</v>
      </c>
    </row>
    <row r="5832" spans="1:5" x14ac:dyDescent="0.3">
      <c r="A5832" s="6" t="s">
        <v>5258</v>
      </c>
      <c r="B5832" t="s">
        <v>9855</v>
      </c>
      <c r="C5832" t="s">
        <v>850</v>
      </c>
    </row>
    <row r="5833" spans="1:5" x14ac:dyDescent="0.3">
      <c r="A5833" s="6" t="s">
        <v>6828</v>
      </c>
      <c r="B5833" t="s">
        <v>2253</v>
      </c>
      <c r="C5833" t="s">
        <v>1300</v>
      </c>
    </row>
    <row r="5834" spans="1:5" x14ac:dyDescent="0.3">
      <c r="A5834" s="6" t="s">
        <v>6832</v>
      </c>
      <c r="B5834" t="s">
        <v>10089</v>
      </c>
      <c r="C5834" t="s">
        <v>1486</v>
      </c>
      <c r="D5834">
        <v>2</v>
      </c>
      <c r="E5834">
        <v>2</v>
      </c>
    </row>
    <row r="5836" spans="1:5" x14ac:dyDescent="0.3">
      <c r="A5836" s="6" t="s">
        <v>1472</v>
      </c>
    </row>
    <row r="5837" spans="1:5" x14ac:dyDescent="0.3">
      <c r="A5837" s="6" t="s">
        <v>6129</v>
      </c>
    </row>
    <row r="5838" spans="1:5" x14ac:dyDescent="0.3">
      <c r="A5838" s="6" t="s">
        <v>6833</v>
      </c>
    </row>
    <row r="5840" spans="1:5" x14ac:dyDescent="0.3">
      <c r="A5840" s="6" t="s">
        <v>6834</v>
      </c>
      <c r="B5840" t="s">
        <v>5746</v>
      </c>
      <c r="C5840" t="s">
        <v>1590</v>
      </c>
      <c r="D5840" s="1">
        <v>1.5E-9</v>
      </c>
      <c r="E5840" t="s">
        <v>113</v>
      </c>
    </row>
    <row r="5841" spans="1:5" x14ac:dyDescent="0.3">
      <c r="A5841" s="6" t="s">
        <v>5258</v>
      </c>
      <c r="B5841" t="s">
        <v>9855</v>
      </c>
      <c r="C5841" t="s">
        <v>850</v>
      </c>
    </row>
    <row r="5842" spans="1:5" x14ac:dyDescent="0.3">
      <c r="A5842" s="6" t="s">
        <v>6835</v>
      </c>
      <c r="B5842" t="s">
        <v>1281</v>
      </c>
      <c r="C5842" t="e">
        <f>+ ++AF+q</f>
        <v>#NAME?</v>
      </c>
    </row>
    <row r="5843" spans="1:5" x14ac:dyDescent="0.3">
      <c r="A5843" s="6" t="s">
        <v>6836</v>
      </c>
      <c r="B5843" t="s">
        <v>10048</v>
      </c>
      <c r="C5843" t="s">
        <v>1592</v>
      </c>
      <c r="D5843">
        <v>6</v>
      </c>
      <c r="E5843">
        <v>6</v>
      </c>
    </row>
    <row r="5845" spans="1:5" x14ac:dyDescent="0.3">
      <c r="A5845" s="6" t="s">
        <v>6837</v>
      </c>
    </row>
    <row r="5846" spans="1:5" x14ac:dyDescent="0.3">
      <c r="A5846" s="6" t="s">
        <v>6838</v>
      </c>
    </row>
    <row r="5847" spans="1:5" x14ac:dyDescent="0.3">
      <c r="A5847" s="6" t="s">
        <v>6839</v>
      </c>
    </row>
    <row r="5849" spans="1:5" x14ac:dyDescent="0.3">
      <c r="A5849" s="6" t="s">
        <v>6840</v>
      </c>
      <c r="B5849" t="s">
        <v>9865</v>
      </c>
      <c r="C5849" t="s">
        <v>1575</v>
      </c>
      <c r="D5849" t="s">
        <v>1593</v>
      </c>
      <c r="E5849" t="s">
        <v>1593</v>
      </c>
    </row>
    <row r="5850" spans="1:5" x14ac:dyDescent="0.3">
      <c r="A5850" s="6" t="s">
        <v>5258</v>
      </c>
      <c r="B5850" t="s">
        <v>9855</v>
      </c>
      <c r="C5850" t="s">
        <v>850</v>
      </c>
    </row>
    <row r="5851" spans="1:5" x14ac:dyDescent="0.3">
      <c r="A5851" s="6" t="s">
        <v>6841</v>
      </c>
      <c r="B5851" t="s">
        <v>1281</v>
      </c>
      <c r="C5851" t="e">
        <f>+ ++AF+q</f>
        <v>#NAME?</v>
      </c>
    </row>
    <row r="5852" spans="1:5" x14ac:dyDescent="0.3">
      <c r="A5852" s="6" t="s">
        <v>6842</v>
      </c>
      <c r="B5852" t="s">
        <v>10079</v>
      </c>
      <c r="C5852" t="s">
        <v>1592</v>
      </c>
      <c r="D5852">
        <v>0</v>
      </c>
      <c r="E5852">
        <v>0</v>
      </c>
    </row>
    <row r="5854" spans="1:5" x14ac:dyDescent="0.3">
      <c r="A5854" s="6" t="s">
        <v>1472</v>
      </c>
    </row>
    <row r="5855" spans="1:5" x14ac:dyDescent="0.3">
      <c r="A5855" s="6" t="s">
        <v>6699</v>
      </c>
    </row>
    <row r="5856" spans="1:5" x14ac:dyDescent="0.3">
      <c r="A5856" s="6" t="s">
        <v>6843</v>
      </c>
    </row>
    <row r="5858" spans="1:5" x14ac:dyDescent="0.3">
      <c r="A5858" s="6" t="s">
        <v>6844</v>
      </c>
      <c r="B5858" t="s">
        <v>9865</v>
      </c>
      <c r="C5858" t="s">
        <v>1594</v>
      </c>
      <c r="D5858" t="s">
        <v>1595</v>
      </c>
      <c r="E5858" t="s">
        <v>1595</v>
      </c>
    </row>
    <row r="5859" spans="1:5" x14ac:dyDescent="0.3">
      <c r="A5859" s="6" t="s">
        <v>5258</v>
      </c>
      <c r="B5859" t="s">
        <v>9855</v>
      </c>
      <c r="C5859" t="s">
        <v>850</v>
      </c>
    </row>
    <row r="5860" spans="1:5" x14ac:dyDescent="0.3">
      <c r="A5860" s="6" t="s">
        <v>6845</v>
      </c>
      <c r="B5860" t="s">
        <v>1281</v>
      </c>
      <c r="C5860" t="e">
        <f>+ ++AF+q</f>
        <v>#NAME?</v>
      </c>
    </row>
    <row r="5861" spans="1:5" x14ac:dyDescent="0.3">
      <c r="A5861" s="6" t="s">
        <v>6846</v>
      </c>
      <c r="B5861" t="s">
        <v>10097</v>
      </c>
      <c r="C5861" t="s">
        <v>1282</v>
      </c>
      <c r="D5861">
        <v>4</v>
      </c>
      <c r="E5861">
        <v>4</v>
      </c>
    </row>
    <row r="5863" spans="1:5" x14ac:dyDescent="0.3">
      <c r="A5863" s="6" t="s">
        <v>1472</v>
      </c>
    </row>
    <row r="5864" spans="1:5" x14ac:dyDescent="0.3">
      <c r="A5864" s="6" t="s">
        <v>6355</v>
      </c>
    </row>
    <row r="5865" spans="1:5" x14ac:dyDescent="0.3">
      <c r="A5865" s="6" t="s">
        <v>6847</v>
      </c>
    </row>
    <row r="5867" spans="1:5" x14ac:dyDescent="0.3">
      <c r="A5867" s="6" t="s">
        <v>6848</v>
      </c>
      <c r="B5867" t="s">
        <v>5746</v>
      </c>
      <c r="C5867" t="s">
        <v>1596</v>
      </c>
      <c r="D5867" s="1">
        <v>1.6999999999999999E-9</v>
      </c>
      <c r="E5867" t="s">
        <v>114</v>
      </c>
    </row>
    <row r="5868" spans="1:5" x14ac:dyDescent="0.3">
      <c r="A5868" s="6" t="s">
        <v>5258</v>
      </c>
      <c r="B5868" t="s">
        <v>9855</v>
      </c>
      <c r="C5868" t="s">
        <v>850</v>
      </c>
    </row>
    <row r="5869" spans="1:5" x14ac:dyDescent="0.3">
      <c r="A5869" s="6" t="s">
        <v>6442</v>
      </c>
      <c r="B5869" t="s">
        <v>1791</v>
      </c>
      <c r="C5869" t="s">
        <v>1076</v>
      </c>
    </row>
    <row r="5870" spans="1:5" x14ac:dyDescent="0.3">
      <c r="A5870" s="6" t="s">
        <v>6849</v>
      </c>
      <c r="B5870" t="e">
        <f>--IEIP</f>
        <v>#NAME?</v>
      </c>
      <c r="C5870" t="s">
        <v>1597</v>
      </c>
      <c r="D5870">
        <v>8</v>
      </c>
      <c r="E5870">
        <v>8</v>
      </c>
    </row>
    <row r="5872" spans="1:5" x14ac:dyDescent="0.3">
      <c r="A5872" s="6" t="s">
        <v>1472</v>
      </c>
    </row>
    <row r="5873" spans="1:5" x14ac:dyDescent="0.3">
      <c r="A5873" s="6" t="s">
        <v>6284</v>
      </c>
    </row>
    <row r="5874" spans="1:5" x14ac:dyDescent="0.3">
      <c r="A5874" s="6" t="s">
        <v>6850</v>
      </c>
    </row>
    <row r="5876" spans="1:5" x14ac:dyDescent="0.3">
      <c r="A5876" s="6" t="s">
        <v>6851</v>
      </c>
      <c r="B5876" t="s">
        <v>10091</v>
      </c>
      <c r="C5876" t="s">
        <v>1585</v>
      </c>
      <c r="D5876" t="s">
        <v>1598</v>
      </c>
      <c r="E5876" t="s">
        <v>1598</v>
      </c>
    </row>
    <row r="5877" spans="1:5" x14ac:dyDescent="0.3">
      <c r="A5877" s="6" t="s">
        <v>5258</v>
      </c>
      <c r="B5877" t="s">
        <v>9855</v>
      </c>
      <c r="C5877" t="s">
        <v>850</v>
      </c>
    </row>
    <row r="5878" spans="1:5" x14ac:dyDescent="0.3">
      <c r="A5878" s="6" t="s">
        <v>6852</v>
      </c>
      <c r="B5878" t="s">
        <v>10061</v>
      </c>
      <c r="C5878" t="s">
        <v>1406</v>
      </c>
    </row>
    <row r="5879" spans="1:5" x14ac:dyDescent="0.3">
      <c r="A5879" s="6" t="s">
        <v>6853</v>
      </c>
      <c r="B5879" t="s">
        <v>10062</v>
      </c>
      <c r="C5879" t="s">
        <v>1599</v>
      </c>
      <c r="D5879">
        <v>6</v>
      </c>
      <c r="E5879">
        <v>6</v>
      </c>
    </row>
    <row r="5881" spans="1:5" x14ac:dyDescent="0.3">
      <c r="A5881" s="6" t="s">
        <v>1472</v>
      </c>
    </row>
    <row r="5882" spans="1:5" x14ac:dyDescent="0.3">
      <c r="A5882" s="6" t="s">
        <v>6129</v>
      </c>
    </row>
    <row r="5883" spans="1:5" x14ac:dyDescent="0.3">
      <c r="A5883" s="6" t="s">
        <v>6854</v>
      </c>
    </row>
    <row r="5885" spans="1:5" x14ac:dyDescent="0.3">
      <c r="A5885" s="6" t="s">
        <v>6855</v>
      </c>
      <c r="B5885" t="s">
        <v>5746</v>
      </c>
      <c r="C5885" t="s">
        <v>1600</v>
      </c>
      <c r="D5885" s="1">
        <v>1.6999999999999999E-9</v>
      </c>
      <c r="E5885" t="s">
        <v>114</v>
      </c>
    </row>
    <row r="5886" spans="1:5" x14ac:dyDescent="0.3">
      <c r="A5886" s="6" t="s">
        <v>5258</v>
      </c>
      <c r="B5886" t="s">
        <v>9855</v>
      </c>
      <c r="C5886" t="s">
        <v>850</v>
      </c>
    </row>
    <row r="5887" spans="1:5" x14ac:dyDescent="0.3">
      <c r="A5887" s="6" t="s">
        <v>6856</v>
      </c>
      <c r="B5887" t="s">
        <v>10022</v>
      </c>
      <c r="C5887" t="e">
        <f>++AF+q</f>
        <v>#NAME?</v>
      </c>
    </row>
    <row r="5888" spans="1:5" x14ac:dyDescent="0.3">
      <c r="A5888" s="6" t="s">
        <v>6857</v>
      </c>
      <c r="B5888" t="s">
        <v>10098</v>
      </c>
      <c r="C5888" t="s">
        <v>1601</v>
      </c>
      <c r="D5888">
        <v>6</v>
      </c>
      <c r="E5888">
        <v>6</v>
      </c>
    </row>
    <row r="5890" spans="1:5" x14ac:dyDescent="0.3">
      <c r="A5890" s="6" t="s">
        <v>1472</v>
      </c>
    </row>
    <row r="5891" spans="1:5" x14ac:dyDescent="0.3">
      <c r="A5891" s="6" t="s">
        <v>6858</v>
      </c>
    </row>
    <row r="5892" spans="1:5" x14ac:dyDescent="0.3">
      <c r="A5892" s="6" t="s">
        <v>6859</v>
      </c>
    </row>
    <row r="5894" spans="1:5" x14ac:dyDescent="0.3">
      <c r="A5894" s="6" t="s">
        <v>6860</v>
      </c>
      <c r="B5894" t="s">
        <v>10099</v>
      </c>
      <c r="C5894" t="s">
        <v>1567</v>
      </c>
      <c r="D5894" t="s">
        <v>1602</v>
      </c>
      <c r="E5894" t="s">
        <v>1602</v>
      </c>
    </row>
    <row r="5895" spans="1:5" x14ac:dyDescent="0.3">
      <c r="A5895" s="6" t="s">
        <v>5258</v>
      </c>
      <c r="B5895" t="s">
        <v>9855</v>
      </c>
      <c r="C5895" t="s">
        <v>850</v>
      </c>
    </row>
    <row r="5896" spans="1:5" x14ac:dyDescent="0.3">
      <c r="A5896" s="6" t="s">
        <v>6861</v>
      </c>
      <c r="B5896" t="s">
        <v>1081</v>
      </c>
      <c r="C5896" t="s">
        <v>1385</v>
      </c>
    </row>
    <row r="5897" spans="1:5" x14ac:dyDescent="0.3">
      <c r="A5897" s="6" t="s">
        <v>6862</v>
      </c>
      <c r="B5897" t="e">
        <f>--EEMS</f>
        <v>#NAME?</v>
      </c>
      <c r="C5897" t="s">
        <v>1603</v>
      </c>
      <c r="D5897">
        <v>8</v>
      </c>
      <c r="E5897">
        <v>8</v>
      </c>
    </row>
    <row r="5899" spans="1:5" x14ac:dyDescent="0.3">
      <c r="A5899" s="6" t="s">
        <v>1472</v>
      </c>
    </row>
    <row r="5900" spans="1:5" x14ac:dyDescent="0.3">
      <c r="A5900" s="6" t="s">
        <v>6863</v>
      </c>
    </row>
    <row r="5901" spans="1:5" x14ac:dyDescent="0.3">
      <c r="A5901" s="6" t="s">
        <v>6864</v>
      </c>
    </row>
    <row r="5903" spans="1:5" x14ac:dyDescent="0.3">
      <c r="A5903" s="6" t="s">
        <v>6865</v>
      </c>
      <c r="B5903" t="s">
        <v>9857</v>
      </c>
      <c r="C5903" t="s">
        <v>1575</v>
      </c>
      <c r="D5903" t="s">
        <v>1604</v>
      </c>
      <c r="E5903" t="s">
        <v>1604</v>
      </c>
    </row>
    <row r="5904" spans="1:5" x14ac:dyDescent="0.3">
      <c r="A5904" s="6" t="s">
        <v>5258</v>
      </c>
      <c r="B5904" t="s">
        <v>9855</v>
      </c>
      <c r="C5904" t="s">
        <v>850</v>
      </c>
    </row>
    <row r="5905" spans="1:5" x14ac:dyDescent="0.3">
      <c r="A5905" s="6" t="s">
        <v>6866</v>
      </c>
      <c r="B5905" t="s">
        <v>1202</v>
      </c>
      <c r="C5905" t="e">
        <f>+ e+AFtq</f>
        <v>#NAME?</v>
      </c>
    </row>
    <row r="5906" spans="1:5" x14ac:dyDescent="0.3">
      <c r="A5906" s="6" t="s">
        <v>6867</v>
      </c>
      <c r="B5906" t="e">
        <f>--VKVP</f>
        <v>#NAME?</v>
      </c>
      <c r="C5906" t="s">
        <v>1605</v>
      </c>
      <c r="D5906">
        <v>0</v>
      </c>
      <c r="E5906">
        <v>0</v>
      </c>
    </row>
    <row r="5908" spans="1:5" x14ac:dyDescent="0.3">
      <c r="A5908" s="6" t="s">
        <v>1472</v>
      </c>
    </row>
    <row r="5909" spans="1:5" x14ac:dyDescent="0.3">
      <c r="A5909" s="6" t="s">
        <v>6868</v>
      </c>
    </row>
    <row r="5910" spans="1:5" x14ac:dyDescent="0.3">
      <c r="A5910" s="6" t="s">
        <v>6869</v>
      </c>
    </row>
    <row r="5912" spans="1:5" x14ac:dyDescent="0.3">
      <c r="A5912" s="6" t="s">
        <v>6870</v>
      </c>
      <c r="B5912" t="s">
        <v>9865</v>
      </c>
      <c r="C5912" t="s">
        <v>1575</v>
      </c>
      <c r="D5912" t="s">
        <v>1606</v>
      </c>
      <c r="E5912" t="s">
        <v>1606</v>
      </c>
    </row>
    <row r="5913" spans="1:5" x14ac:dyDescent="0.3">
      <c r="A5913" s="6" t="s">
        <v>5258</v>
      </c>
      <c r="B5913" t="s">
        <v>9855</v>
      </c>
      <c r="C5913" t="s">
        <v>850</v>
      </c>
    </row>
    <row r="5914" spans="1:5" x14ac:dyDescent="0.3">
      <c r="A5914" s="6" t="s">
        <v>6871</v>
      </c>
      <c r="B5914" t="s">
        <v>1791</v>
      </c>
      <c r="C5914" t="s">
        <v>1185</v>
      </c>
    </row>
    <row r="5915" spans="1:5" x14ac:dyDescent="0.3">
      <c r="A5915" s="6" t="s">
        <v>6872</v>
      </c>
      <c r="B5915" t="s">
        <v>10081</v>
      </c>
      <c r="C5915" t="s">
        <v>1351</v>
      </c>
      <c r="D5915">
        <v>9</v>
      </c>
      <c r="E5915">
        <v>9</v>
      </c>
    </row>
    <row r="5917" spans="1:5" x14ac:dyDescent="0.3">
      <c r="A5917" s="6" t="s">
        <v>6837</v>
      </c>
    </row>
    <row r="5918" spans="1:5" x14ac:dyDescent="0.3">
      <c r="A5918" s="6" t="s">
        <v>6873</v>
      </c>
    </row>
    <row r="5919" spans="1:5" x14ac:dyDescent="0.3">
      <c r="A5919" s="6" t="s">
        <v>6874</v>
      </c>
    </row>
    <row r="5921" spans="1:5" x14ac:dyDescent="0.3">
      <c r="A5921" s="6" t="s">
        <v>6875</v>
      </c>
      <c r="B5921" t="s">
        <v>10093</v>
      </c>
      <c r="C5921" t="s">
        <v>1585</v>
      </c>
      <c r="D5921" t="s">
        <v>1606</v>
      </c>
      <c r="E5921" t="s">
        <v>1606</v>
      </c>
    </row>
    <row r="5922" spans="1:5" x14ac:dyDescent="0.3">
      <c r="A5922" s="6" t="s">
        <v>5258</v>
      </c>
      <c r="B5922" t="s">
        <v>9855</v>
      </c>
      <c r="C5922" t="s">
        <v>850</v>
      </c>
    </row>
    <row r="5923" spans="1:5" x14ac:dyDescent="0.3">
      <c r="A5923" s="6" t="s">
        <v>6815</v>
      </c>
      <c r="B5923" t="s">
        <v>10061</v>
      </c>
      <c r="C5923" t="s">
        <v>1406</v>
      </c>
    </row>
    <row r="5924" spans="1:5" x14ac:dyDescent="0.3">
      <c r="A5924" s="6" t="s">
        <v>6876</v>
      </c>
      <c r="B5924" t="s">
        <v>10062</v>
      </c>
      <c r="C5924" t="s">
        <v>1521</v>
      </c>
      <c r="D5924">
        <v>6</v>
      </c>
      <c r="E5924">
        <v>6</v>
      </c>
    </row>
    <row r="5926" spans="1:5" x14ac:dyDescent="0.3">
      <c r="A5926" s="6" t="s">
        <v>1472</v>
      </c>
    </row>
    <row r="5927" spans="1:5" x14ac:dyDescent="0.3">
      <c r="A5927" s="6" t="s">
        <v>6129</v>
      </c>
    </row>
    <row r="5928" spans="1:5" x14ac:dyDescent="0.3">
      <c r="A5928" s="6" t="s">
        <v>6877</v>
      </c>
    </row>
    <row r="5930" spans="1:5" x14ac:dyDescent="0.3">
      <c r="A5930" s="6" t="s">
        <v>6878</v>
      </c>
      <c r="B5930" t="s">
        <v>10100</v>
      </c>
      <c r="C5930" t="s">
        <v>1607</v>
      </c>
      <c r="D5930" t="s">
        <v>1608</v>
      </c>
      <c r="E5930" t="s">
        <v>1608</v>
      </c>
    </row>
    <row r="5931" spans="1:5" x14ac:dyDescent="0.3">
      <c r="A5931" s="6" t="s">
        <v>5258</v>
      </c>
      <c r="B5931" t="s">
        <v>9855</v>
      </c>
      <c r="C5931" t="s">
        <v>850</v>
      </c>
    </row>
    <row r="5932" spans="1:5" x14ac:dyDescent="0.3">
      <c r="A5932" s="6" t="s">
        <v>6879</v>
      </c>
      <c r="B5932" t="s">
        <v>2065</v>
      </c>
      <c r="C5932" t="s">
        <v>1185</v>
      </c>
    </row>
    <row r="5933" spans="1:5" x14ac:dyDescent="0.3">
      <c r="A5933" s="6" t="s">
        <v>6880</v>
      </c>
      <c r="B5933" t="s">
        <v>10033</v>
      </c>
      <c r="C5933" t="s">
        <v>1609</v>
      </c>
    </row>
    <row r="5935" spans="1:5" x14ac:dyDescent="0.3">
      <c r="A5935" s="6" t="s">
        <v>1472</v>
      </c>
    </row>
    <row r="5936" spans="1:5" x14ac:dyDescent="0.3">
      <c r="A5936" s="6" t="s">
        <v>6330</v>
      </c>
    </row>
    <row r="5937" spans="1:5" x14ac:dyDescent="0.3">
      <c r="A5937" s="6" t="s">
        <v>6881</v>
      </c>
    </row>
    <row r="5939" spans="1:5" x14ac:dyDescent="0.3">
      <c r="A5939" s="6" t="s">
        <v>6882</v>
      </c>
      <c r="B5939" t="s">
        <v>9997</v>
      </c>
      <c r="C5939" t="s">
        <v>1610</v>
      </c>
      <c r="D5939" t="s">
        <v>1606</v>
      </c>
      <c r="E5939" t="s">
        <v>1606</v>
      </c>
    </row>
    <row r="5940" spans="1:5" x14ac:dyDescent="0.3">
      <c r="A5940" s="6" t="s">
        <v>5258</v>
      </c>
      <c r="B5940" t="s">
        <v>9855</v>
      </c>
      <c r="C5940" t="s">
        <v>850</v>
      </c>
    </row>
    <row r="5941" spans="1:5" x14ac:dyDescent="0.3">
      <c r="A5941" s="6" t="s">
        <v>6883</v>
      </c>
      <c r="B5941" t="s">
        <v>10061</v>
      </c>
      <c r="C5941" t="s">
        <v>1406</v>
      </c>
    </row>
    <row r="5942" spans="1:5" x14ac:dyDescent="0.3">
      <c r="A5942" s="6" t="s">
        <v>6884</v>
      </c>
      <c r="B5942" t="s">
        <v>10101</v>
      </c>
      <c r="C5942" t="s">
        <v>1611</v>
      </c>
      <c r="D5942">
        <v>5</v>
      </c>
      <c r="E5942">
        <v>5</v>
      </c>
    </row>
    <row r="5944" spans="1:5" x14ac:dyDescent="0.3">
      <c r="A5944" s="6" t="s">
        <v>1472</v>
      </c>
    </row>
    <row r="5945" spans="1:5" x14ac:dyDescent="0.3">
      <c r="A5945" s="6" t="s">
        <v>6490</v>
      </c>
    </row>
    <row r="5946" spans="1:5" x14ac:dyDescent="0.3">
      <c r="A5946" s="6" t="s">
        <v>6885</v>
      </c>
    </row>
    <row r="5948" spans="1:5" x14ac:dyDescent="0.3">
      <c r="A5948" s="6" t="s">
        <v>6886</v>
      </c>
      <c r="B5948" t="s">
        <v>10099</v>
      </c>
      <c r="C5948" t="s">
        <v>1567</v>
      </c>
      <c r="D5948" t="s">
        <v>1606</v>
      </c>
      <c r="E5948" t="s">
        <v>1606</v>
      </c>
    </row>
    <row r="5949" spans="1:5" x14ac:dyDescent="0.3">
      <c r="A5949" s="6" t="s">
        <v>5258</v>
      </c>
      <c r="B5949" t="s">
        <v>9855</v>
      </c>
      <c r="C5949" t="s">
        <v>850</v>
      </c>
    </row>
    <row r="5950" spans="1:5" x14ac:dyDescent="0.3">
      <c r="A5950" s="6" t="s">
        <v>6861</v>
      </c>
      <c r="B5950" t="s">
        <v>1081</v>
      </c>
      <c r="C5950" t="s">
        <v>1385</v>
      </c>
    </row>
    <row r="5951" spans="1:5" x14ac:dyDescent="0.3">
      <c r="A5951" s="6" t="s">
        <v>6887</v>
      </c>
      <c r="B5951" t="e">
        <f>--EEMS</f>
        <v>#NAME?</v>
      </c>
      <c r="C5951" t="s">
        <v>1603</v>
      </c>
      <c r="D5951">
        <v>8</v>
      </c>
      <c r="E5951">
        <v>8</v>
      </c>
    </row>
    <row r="5953" spans="1:5" x14ac:dyDescent="0.3">
      <c r="A5953" s="6" t="s">
        <v>1472</v>
      </c>
    </row>
    <row r="5954" spans="1:5" x14ac:dyDescent="0.3">
      <c r="A5954" s="6" t="s">
        <v>6863</v>
      </c>
    </row>
    <row r="5955" spans="1:5" x14ac:dyDescent="0.3">
      <c r="A5955" s="6" t="s">
        <v>6888</v>
      </c>
    </row>
    <row r="5957" spans="1:5" x14ac:dyDescent="0.3">
      <c r="A5957" s="6" t="s">
        <v>6889</v>
      </c>
      <c r="B5957" t="s">
        <v>5746</v>
      </c>
      <c r="C5957" t="s">
        <v>1612</v>
      </c>
      <c r="D5957" s="1">
        <v>2.0000000000000001E-9</v>
      </c>
      <c r="E5957" s="1">
        <v>2.0000000000000001E-9</v>
      </c>
    </row>
    <row r="5958" spans="1:5" x14ac:dyDescent="0.3">
      <c r="A5958" s="6" t="s">
        <v>5258</v>
      </c>
      <c r="B5958" t="s">
        <v>9855</v>
      </c>
      <c r="C5958" t="s">
        <v>850</v>
      </c>
    </row>
    <row r="5959" spans="1:5" x14ac:dyDescent="0.3">
      <c r="A5959" s="6" t="s">
        <v>6890</v>
      </c>
      <c r="B5959" t="s">
        <v>2253</v>
      </c>
      <c r="C5959" t="s">
        <v>1300</v>
      </c>
    </row>
    <row r="5960" spans="1:5" x14ac:dyDescent="0.3">
      <c r="A5960" s="6" t="s">
        <v>6891</v>
      </c>
      <c r="B5960" t="s">
        <v>10089</v>
      </c>
      <c r="C5960" t="s">
        <v>1613</v>
      </c>
      <c r="D5960">
        <v>4</v>
      </c>
      <c r="E5960">
        <v>4</v>
      </c>
    </row>
    <row r="5962" spans="1:5" x14ac:dyDescent="0.3">
      <c r="A5962" s="6" t="s">
        <v>1472</v>
      </c>
    </row>
    <row r="5963" spans="1:5" x14ac:dyDescent="0.3">
      <c r="A5963" s="6" t="s">
        <v>6129</v>
      </c>
    </row>
    <row r="5964" spans="1:5" x14ac:dyDescent="0.3">
      <c r="A5964" s="6" t="s">
        <v>6892</v>
      </c>
    </row>
    <row r="5966" spans="1:5" x14ac:dyDescent="0.3">
      <c r="A5966" s="6" t="s">
        <v>6893</v>
      </c>
      <c r="B5966" t="s">
        <v>9878</v>
      </c>
      <c r="C5966" t="s">
        <v>1582</v>
      </c>
      <c r="D5966" t="s">
        <v>1614</v>
      </c>
      <c r="E5966" t="s">
        <v>1614</v>
      </c>
    </row>
    <row r="5967" spans="1:5" x14ac:dyDescent="0.3">
      <c r="A5967" s="6" t="s">
        <v>5258</v>
      </c>
      <c r="B5967" t="s">
        <v>9855</v>
      </c>
      <c r="C5967" t="s">
        <v>850</v>
      </c>
    </row>
    <row r="5968" spans="1:5" x14ac:dyDescent="0.3">
      <c r="A5968" s="6" t="s">
        <v>6894</v>
      </c>
      <c r="B5968" t="s">
        <v>6895</v>
      </c>
      <c r="C5968" t="s">
        <v>1615</v>
      </c>
    </row>
    <row r="5969" spans="1:5" x14ac:dyDescent="0.3">
      <c r="A5969" s="6" t="s">
        <v>6896</v>
      </c>
      <c r="B5969" t="s">
        <v>10102</v>
      </c>
      <c r="C5969" t="s">
        <v>1616</v>
      </c>
      <c r="D5969">
        <v>3</v>
      </c>
      <c r="E5969">
        <v>3</v>
      </c>
    </row>
    <row r="5971" spans="1:5" x14ac:dyDescent="0.3">
      <c r="A5971" s="6" t="s">
        <v>1472</v>
      </c>
    </row>
    <row r="5972" spans="1:5" x14ac:dyDescent="0.3">
      <c r="A5972" s="6" t="s">
        <v>5992</v>
      </c>
    </row>
    <row r="5973" spans="1:5" x14ac:dyDescent="0.3">
      <c r="A5973" s="6" t="s">
        <v>6897</v>
      </c>
    </row>
    <row r="5975" spans="1:5" x14ac:dyDescent="0.3">
      <c r="A5975" s="6" t="s">
        <v>6898</v>
      </c>
      <c r="B5975" t="s">
        <v>6899</v>
      </c>
      <c r="C5975" t="s">
        <v>1579</v>
      </c>
      <c r="D5975" t="s">
        <v>1617</v>
      </c>
      <c r="E5975" t="s">
        <v>1617</v>
      </c>
    </row>
    <row r="5976" spans="1:5" x14ac:dyDescent="0.3">
      <c r="A5976" s="6" t="s">
        <v>5258</v>
      </c>
      <c r="B5976" t="s">
        <v>9855</v>
      </c>
      <c r="C5976" t="s">
        <v>850</v>
      </c>
    </row>
    <row r="5977" spans="1:5" x14ac:dyDescent="0.3">
      <c r="A5977" s="6" t="s">
        <v>6900</v>
      </c>
      <c r="B5977" t="s">
        <v>6895</v>
      </c>
      <c r="C5977" t="s">
        <v>1238</v>
      </c>
    </row>
    <row r="5978" spans="1:5" x14ac:dyDescent="0.3">
      <c r="A5978" s="6" t="s">
        <v>6901</v>
      </c>
      <c r="B5978" t="s">
        <v>10006</v>
      </c>
      <c r="C5978" t="s">
        <v>1618</v>
      </c>
    </row>
    <row r="5980" spans="1:5" x14ac:dyDescent="0.3">
      <c r="A5980" s="6" t="s">
        <v>1472</v>
      </c>
    </row>
    <row r="5981" spans="1:5" x14ac:dyDescent="0.3">
      <c r="A5981" s="6" t="s">
        <v>6902</v>
      </c>
    </row>
    <row r="5982" spans="1:5" x14ac:dyDescent="0.3">
      <c r="A5982" s="6" t="s">
        <v>6903</v>
      </c>
    </row>
    <row r="5984" spans="1:5" x14ac:dyDescent="0.3">
      <c r="A5984" s="6" t="s">
        <v>6904</v>
      </c>
      <c r="B5984" t="s">
        <v>10031</v>
      </c>
      <c r="C5984" t="s">
        <v>1619</v>
      </c>
      <c r="D5984" t="s">
        <v>1620</v>
      </c>
      <c r="E5984" t="s">
        <v>1620</v>
      </c>
    </row>
    <row r="5985" spans="1:5" x14ac:dyDescent="0.3">
      <c r="A5985" s="6" t="s">
        <v>5258</v>
      </c>
      <c r="B5985" t="s">
        <v>9943</v>
      </c>
      <c r="C5985" t="s">
        <v>1054</v>
      </c>
    </row>
    <row r="5986" spans="1:5" x14ac:dyDescent="0.3">
      <c r="A5986" s="6" t="s">
        <v>6905</v>
      </c>
      <c r="B5986" t="e">
        <f>++ PLd</f>
        <v>#NAME?</v>
      </c>
      <c r="C5986" t="e">
        <f>++AF</f>
        <v>#NAME?</v>
      </c>
    </row>
    <row r="5987" spans="1:5" x14ac:dyDescent="0.3">
      <c r="A5987" s="6" t="s">
        <v>6906</v>
      </c>
      <c r="B5987" t="s">
        <v>10103</v>
      </c>
      <c r="C5987" t="s">
        <v>1621</v>
      </c>
      <c r="D5987">
        <v>67</v>
      </c>
      <c r="E5987">
        <v>67</v>
      </c>
    </row>
    <row r="5989" spans="1:5" x14ac:dyDescent="0.3">
      <c r="A5989" s="6" t="s">
        <v>5661</v>
      </c>
    </row>
    <row r="5990" spans="1:5" x14ac:dyDescent="0.3">
      <c r="A5990" s="6" t="s">
        <v>6907</v>
      </c>
    </row>
    <row r="5991" spans="1:5" x14ac:dyDescent="0.3">
      <c r="A5991" s="6" t="s">
        <v>6908</v>
      </c>
    </row>
    <row r="5993" spans="1:5" x14ac:dyDescent="0.3">
      <c r="A5993" s="6" t="s">
        <v>6909</v>
      </c>
      <c r="B5993" t="s">
        <v>10104</v>
      </c>
      <c r="C5993" t="s">
        <v>1622</v>
      </c>
      <c r="D5993" s="1">
        <v>2.1999999999999998E-9</v>
      </c>
      <c r="E5993" t="s">
        <v>115</v>
      </c>
    </row>
    <row r="5994" spans="1:5" x14ac:dyDescent="0.3">
      <c r="A5994" s="6" t="s">
        <v>5258</v>
      </c>
      <c r="B5994" t="s">
        <v>9943</v>
      </c>
      <c r="C5994" t="s">
        <v>1054</v>
      </c>
    </row>
    <row r="5995" spans="1:5" x14ac:dyDescent="0.3">
      <c r="A5995" s="6" t="s">
        <v>6905</v>
      </c>
      <c r="B5995" t="e">
        <f>++ PLd</f>
        <v>#NAME?</v>
      </c>
      <c r="C5995" t="e">
        <f>++AF</f>
        <v>#NAME?</v>
      </c>
    </row>
    <row r="5996" spans="1:5" x14ac:dyDescent="0.3">
      <c r="A5996" s="6" t="s">
        <v>6910</v>
      </c>
      <c r="B5996" t="s">
        <v>10103</v>
      </c>
      <c r="C5996" t="s">
        <v>1621</v>
      </c>
      <c r="D5996">
        <v>34</v>
      </c>
      <c r="E5996">
        <v>34</v>
      </c>
    </row>
    <row r="5998" spans="1:5" x14ac:dyDescent="0.3">
      <c r="A5998" s="6" t="s">
        <v>5661</v>
      </c>
    </row>
    <row r="5999" spans="1:5" x14ac:dyDescent="0.3">
      <c r="A5999" s="6" t="s">
        <v>6907</v>
      </c>
    </row>
    <row r="6000" spans="1:5" x14ac:dyDescent="0.3">
      <c r="A6000" s="6" t="s">
        <v>6911</v>
      </c>
    </row>
    <row r="6002" spans="1:5" x14ac:dyDescent="0.3">
      <c r="A6002" s="6" t="s">
        <v>6912</v>
      </c>
      <c r="B6002" t="s">
        <v>10080</v>
      </c>
      <c r="C6002" t="s">
        <v>1623</v>
      </c>
      <c r="D6002" t="s">
        <v>1624</v>
      </c>
      <c r="E6002" t="s">
        <v>1624</v>
      </c>
    </row>
    <row r="6003" spans="1:5" x14ac:dyDescent="0.3">
      <c r="A6003" s="6" t="s">
        <v>5258</v>
      </c>
      <c r="B6003" t="s">
        <v>9855</v>
      </c>
      <c r="C6003" t="s">
        <v>850</v>
      </c>
    </row>
    <row r="6004" spans="1:5" x14ac:dyDescent="0.3">
      <c r="A6004" s="6" t="s">
        <v>6913</v>
      </c>
      <c r="B6004" t="s">
        <v>2253</v>
      </c>
      <c r="C6004" t="s">
        <v>1300</v>
      </c>
    </row>
    <row r="6005" spans="1:5" x14ac:dyDescent="0.3">
      <c r="A6005" s="6" t="s">
        <v>6914</v>
      </c>
      <c r="B6005" t="s">
        <v>10052</v>
      </c>
      <c r="C6005" t="s">
        <v>1625</v>
      </c>
      <c r="D6005">
        <v>90</v>
      </c>
      <c r="E6005">
        <v>90</v>
      </c>
    </row>
    <row r="6007" spans="1:5" x14ac:dyDescent="0.3">
      <c r="A6007" s="6" t="s">
        <v>6233</v>
      </c>
    </row>
    <row r="6008" spans="1:5" x14ac:dyDescent="0.3">
      <c r="A6008" s="6" t="s">
        <v>6915</v>
      </c>
    </row>
    <row r="6009" spans="1:5" x14ac:dyDescent="0.3">
      <c r="A6009" s="6" t="s">
        <v>6916</v>
      </c>
    </row>
    <row r="6011" spans="1:5" x14ac:dyDescent="0.3">
      <c r="A6011" s="6" t="s">
        <v>6917</v>
      </c>
      <c r="B6011" t="s">
        <v>10031</v>
      </c>
      <c r="C6011" t="s">
        <v>1626</v>
      </c>
      <c r="D6011" t="s">
        <v>1624</v>
      </c>
      <c r="E6011" t="s">
        <v>1624</v>
      </c>
    </row>
    <row r="6012" spans="1:5" x14ac:dyDescent="0.3">
      <c r="A6012" s="6" t="s">
        <v>5258</v>
      </c>
      <c r="B6012" t="s">
        <v>9855</v>
      </c>
      <c r="C6012" t="s">
        <v>850</v>
      </c>
    </row>
    <row r="6013" spans="1:5" x14ac:dyDescent="0.3">
      <c r="A6013" s="6" t="s">
        <v>6913</v>
      </c>
      <c r="B6013" t="s">
        <v>2253</v>
      </c>
      <c r="C6013" t="s">
        <v>1300</v>
      </c>
    </row>
    <row r="6014" spans="1:5" x14ac:dyDescent="0.3">
      <c r="A6014" s="6" t="s">
        <v>6918</v>
      </c>
      <c r="B6014" t="s">
        <v>10052</v>
      </c>
      <c r="C6014" t="s">
        <v>1625</v>
      </c>
      <c r="D6014">
        <v>9</v>
      </c>
      <c r="E6014">
        <v>9</v>
      </c>
    </row>
    <row r="6016" spans="1:5" x14ac:dyDescent="0.3">
      <c r="A6016" s="6" t="s">
        <v>6233</v>
      </c>
    </row>
    <row r="6017" spans="1:5" x14ac:dyDescent="0.3">
      <c r="A6017" s="6" t="s">
        <v>6915</v>
      </c>
    </row>
    <row r="6018" spans="1:5" x14ac:dyDescent="0.3">
      <c r="A6018" s="6" t="s">
        <v>6919</v>
      </c>
    </row>
    <row r="6020" spans="1:5" x14ac:dyDescent="0.3">
      <c r="A6020" s="6" t="s">
        <v>6920</v>
      </c>
      <c r="B6020" t="s">
        <v>10080</v>
      </c>
      <c r="C6020" t="s">
        <v>1627</v>
      </c>
      <c r="D6020" t="s">
        <v>1624</v>
      </c>
      <c r="E6020" t="s">
        <v>1624</v>
      </c>
    </row>
    <row r="6021" spans="1:5" x14ac:dyDescent="0.3">
      <c r="A6021" s="6" t="s">
        <v>5258</v>
      </c>
      <c r="B6021" t="s">
        <v>9855</v>
      </c>
      <c r="C6021" t="s">
        <v>850</v>
      </c>
    </row>
    <row r="6022" spans="1:5" x14ac:dyDescent="0.3">
      <c r="A6022" s="6" t="s">
        <v>6913</v>
      </c>
      <c r="B6022" t="s">
        <v>2253</v>
      </c>
      <c r="C6022" t="s">
        <v>1300</v>
      </c>
    </row>
    <row r="6023" spans="1:5" x14ac:dyDescent="0.3">
      <c r="A6023" s="6" t="s">
        <v>6921</v>
      </c>
      <c r="B6023" t="s">
        <v>10052</v>
      </c>
      <c r="C6023" t="s">
        <v>1628</v>
      </c>
      <c r="D6023">
        <v>40</v>
      </c>
      <c r="E6023">
        <v>40</v>
      </c>
    </row>
    <row r="6025" spans="1:5" x14ac:dyDescent="0.3">
      <c r="A6025" s="6" t="s">
        <v>6233</v>
      </c>
    </row>
    <row r="6026" spans="1:5" x14ac:dyDescent="0.3">
      <c r="A6026" s="6" t="s">
        <v>6915</v>
      </c>
    </row>
    <row r="6027" spans="1:5" x14ac:dyDescent="0.3">
      <c r="A6027" s="6" t="s">
        <v>6922</v>
      </c>
    </row>
    <row r="6029" spans="1:5" x14ac:dyDescent="0.3">
      <c r="A6029" s="6" t="s">
        <v>6923</v>
      </c>
      <c r="B6029" t="s">
        <v>10099</v>
      </c>
      <c r="C6029" t="s">
        <v>1629</v>
      </c>
      <c r="D6029" t="s">
        <v>1630</v>
      </c>
      <c r="E6029" t="s">
        <v>1630</v>
      </c>
    </row>
    <row r="6030" spans="1:5" x14ac:dyDescent="0.3">
      <c r="A6030" s="6" t="s">
        <v>5258</v>
      </c>
      <c r="B6030" t="s">
        <v>9855</v>
      </c>
      <c r="C6030" t="s">
        <v>850</v>
      </c>
    </row>
    <row r="6031" spans="1:5" x14ac:dyDescent="0.3">
      <c r="A6031" s="6" t="s">
        <v>6861</v>
      </c>
      <c r="B6031" t="s">
        <v>1081</v>
      </c>
      <c r="C6031" t="s">
        <v>1385</v>
      </c>
    </row>
    <row r="6032" spans="1:5" x14ac:dyDescent="0.3">
      <c r="A6032" s="6" t="s">
        <v>6924</v>
      </c>
      <c r="B6032" t="e">
        <f>--EEMS</f>
        <v>#NAME?</v>
      </c>
      <c r="C6032" t="s">
        <v>1603</v>
      </c>
      <c r="D6032">
        <v>8</v>
      </c>
      <c r="E6032">
        <v>8</v>
      </c>
    </row>
    <row r="6034" spans="1:5" x14ac:dyDescent="0.3">
      <c r="A6034" s="6" t="s">
        <v>1472</v>
      </c>
    </row>
    <row r="6035" spans="1:5" x14ac:dyDescent="0.3">
      <c r="A6035" s="6" t="s">
        <v>6863</v>
      </c>
    </row>
    <row r="6036" spans="1:5" x14ac:dyDescent="0.3">
      <c r="A6036" s="6" t="s">
        <v>6925</v>
      </c>
    </row>
    <row r="6038" spans="1:5" x14ac:dyDescent="0.3">
      <c r="A6038" s="6" t="s">
        <v>6926</v>
      </c>
      <c r="B6038" t="s">
        <v>10105</v>
      </c>
      <c r="C6038" t="s">
        <v>1631</v>
      </c>
      <c r="D6038" t="s">
        <v>1630</v>
      </c>
      <c r="E6038" t="s">
        <v>1630</v>
      </c>
    </row>
    <row r="6039" spans="1:5" x14ac:dyDescent="0.3">
      <c r="A6039" s="6" t="s">
        <v>5258</v>
      </c>
      <c r="B6039" t="s">
        <v>9855</v>
      </c>
      <c r="C6039" t="s">
        <v>850</v>
      </c>
    </row>
    <row r="6040" spans="1:5" x14ac:dyDescent="0.3">
      <c r="A6040" s="6" t="s">
        <v>6861</v>
      </c>
      <c r="B6040" t="s">
        <v>1081</v>
      </c>
      <c r="C6040" t="s">
        <v>1385</v>
      </c>
    </row>
    <row r="6041" spans="1:5" x14ac:dyDescent="0.3">
      <c r="A6041" s="6" t="s">
        <v>6927</v>
      </c>
      <c r="B6041" t="e">
        <f>--EEMS</f>
        <v>#NAME?</v>
      </c>
      <c r="C6041" t="s">
        <v>1632</v>
      </c>
      <c r="D6041">
        <v>2</v>
      </c>
      <c r="E6041">
        <v>2</v>
      </c>
    </row>
    <row r="6043" spans="1:5" x14ac:dyDescent="0.3">
      <c r="A6043" s="6" t="s">
        <v>1472</v>
      </c>
    </row>
    <row r="6044" spans="1:5" x14ac:dyDescent="0.3">
      <c r="A6044" s="6" t="s">
        <v>6863</v>
      </c>
    </row>
    <row r="6045" spans="1:5" x14ac:dyDescent="0.3">
      <c r="A6045" s="6" t="s">
        <v>6928</v>
      </c>
    </row>
    <row r="6047" spans="1:5" x14ac:dyDescent="0.3">
      <c r="A6047" s="6" t="s">
        <v>6929</v>
      </c>
      <c r="B6047" t="s">
        <v>5746</v>
      </c>
      <c r="C6047" t="s">
        <v>1633</v>
      </c>
      <c r="D6047" s="1">
        <v>2.4E-9</v>
      </c>
      <c r="E6047" t="s">
        <v>116</v>
      </c>
    </row>
    <row r="6048" spans="1:5" x14ac:dyDescent="0.3">
      <c r="A6048" s="6" t="s">
        <v>5258</v>
      </c>
      <c r="B6048" t="s">
        <v>9855</v>
      </c>
      <c r="C6048" t="s">
        <v>850</v>
      </c>
    </row>
    <row r="6049" spans="1:5" x14ac:dyDescent="0.3">
      <c r="A6049" s="6" t="s">
        <v>6930</v>
      </c>
      <c r="B6049" t="s">
        <v>2253</v>
      </c>
      <c r="C6049" t="s">
        <v>1300</v>
      </c>
    </row>
    <row r="6050" spans="1:5" x14ac:dyDescent="0.3">
      <c r="A6050" s="6" t="s">
        <v>6931</v>
      </c>
      <c r="B6050" t="s">
        <v>10106</v>
      </c>
      <c r="C6050" t="s">
        <v>1634</v>
      </c>
      <c r="D6050">
        <v>6</v>
      </c>
      <c r="E6050">
        <v>6</v>
      </c>
    </row>
    <row r="6052" spans="1:5" x14ac:dyDescent="0.3">
      <c r="A6052" s="6" t="s">
        <v>1472</v>
      </c>
    </row>
    <row r="6053" spans="1:5" x14ac:dyDescent="0.3">
      <c r="A6053" s="6" t="s">
        <v>6476</v>
      </c>
    </row>
    <row r="6054" spans="1:5" x14ac:dyDescent="0.3">
      <c r="A6054" s="6" t="s">
        <v>6932</v>
      </c>
    </row>
    <row r="6056" spans="1:5" x14ac:dyDescent="0.3">
      <c r="A6056" s="6" t="s">
        <v>6933</v>
      </c>
      <c r="B6056" t="s">
        <v>9860</v>
      </c>
      <c r="C6056" t="s">
        <v>1631</v>
      </c>
      <c r="D6056" t="s">
        <v>1635</v>
      </c>
      <c r="E6056" t="s">
        <v>1635</v>
      </c>
    </row>
    <row r="6057" spans="1:5" x14ac:dyDescent="0.3">
      <c r="A6057" s="6" t="s">
        <v>5258</v>
      </c>
      <c r="B6057" t="s">
        <v>9855</v>
      </c>
      <c r="C6057" t="s">
        <v>850</v>
      </c>
    </row>
    <row r="6058" spans="1:5" x14ac:dyDescent="0.3">
      <c r="A6058" s="6" t="s">
        <v>6934</v>
      </c>
      <c r="B6058" t="s">
        <v>1636</v>
      </c>
      <c r="C6058" t="e">
        <f>+ e+A++q</f>
        <v>#NAME?</v>
      </c>
    </row>
    <row r="6059" spans="1:5" x14ac:dyDescent="0.3">
      <c r="A6059" s="6" t="s">
        <v>6935</v>
      </c>
      <c r="B6059" t="s">
        <v>10107</v>
      </c>
      <c r="C6059" t="s">
        <v>1637</v>
      </c>
      <c r="D6059">
        <v>2</v>
      </c>
      <c r="E6059">
        <v>2</v>
      </c>
    </row>
    <row r="6061" spans="1:5" x14ac:dyDescent="0.3">
      <c r="A6061" s="6" t="s">
        <v>1472</v>
      </c>
    </row>
    <row r="6062" spans="1:5" x14ac:dyDescent="0.3">
      <c r="A6062" s="6" t="s">
        <v>6936</v>
      </c>
    </row>
    <row r="6063" spans="1:5" x14ac:dyDescent="0.3">
      <c r="A6063" s="6" t="s">
        <v>6937</v>
      </c>
    </row>
    <row r="6065" spans="1:5" x14ac:dyDescent="0.3">
      <c r="A6065" s="6" t="s">
        <v>6938</v>
      </c>
      <c r="B6065" t="s">
        <v>9878</v>
      </c>
      <c r="C6065" t="s">
        <v>1638</v>
      </c>
      <c r="D6065" t="s">
        <v>1635</v>
      </c>
      <c r="E6065" t="s">
        <v>1635</v>
      </c>
    </row>
    <row r="6066" spans="1:5" x14ac:dyDescent="0.3">
      <c r="A6066" s="6" t="s">
        <v>5258</v>
      </c>
      <c r="B6066" t="s">
        <v>9855</v>
      </c>
      <c r="C6066" t="s">
        <v>850</v>
      </c>
    </row>
    <row r="6067" spans="1:5" x14ac:dyDescent="0.3">
      <c r="A6067" s="6" t="s">
        <v>6815</v>
      </c>
      <c r="B6067" t="s">
        <v>10061</v>
      </c>
      <c r="C6067" t="s">
        <v>1406</v>
      </c>
    </row>
    <row r="6068" spans="1:5" x14ac:dyDescent="0.3">
      <c r="A6068" s="6" t="s">
        <v>6939</v>
      </c>
      <c r="B6068" t="s">
        <v>10062</v>
      </c>
      <c r="C6068" t="s">
        <v>1639</v>
      </c>
      <c r="D6068">
        <v>0</v>
      </c>
      <c r="E6068">
        <v>0</v>
      </c>
    </row>
    <row r="6070" spans="1:5" x14ac:dyDescent="0.3">
      <c r="A6070" s="6" t="s">
        <v>1472</v>
      </c>
    </row>
    <row r="6071" spans="1:5" x14ac:dyDescent="0.3">
      <c r="A6071" s="6" t="s">
        <v>6129</v>
      </c>
    </row>
    <row r="6072" spans="1:5" x14ac:dyDescent="0.3">
      <c r="A6072" s="6" t="s">
        <v>6940</v>
      </c>
    </row>
    <row r="6074" spans="1:5" x14ac:dyDescent="0.3">
      <c r="A6074" s="6" t="s">
        <v>6941</v>
      </c>
      <c r="B6074" t="s">
        <v>9860</v>
      </c>
      <c r="C6074" t="s">
        <v>1631</v>
      </c>
      <c r="D6074" t="s">
        <v>1640</v>
      </c>
      <c r="E6074" t="s">
        <v>1640</v>
      </c>
    </row>
    <row r="6075" spans="1:5" x14ac:dyDescent="0.3">
      <c r="A6075" s="6" t="s">
        <v>5258</v>
      </c>
      <c r="B6075" t="s">
        <v>9855</v>
      </c>
      <c r="C6075" t="s">
        <v>850</v>
      </c>
    </row>
    <row r="6076" spans="1:5" x14ac:dyDescent="0.3">
      <c r="A6076" s="6" t="s">
        <v>6934</v>
      </c>
      <c r="B6076" t="s">
        <v>1636</v>
      </c>
      <c r="C6076" t="e">
        <f>+ e+A++q</f>
        <v>#NAME?</v>
      </c>
    </row>
    <row r="6077" spans="1:5" x14ac:dyDescent="0.3">
      <c r="A6077" s="6" t="s">
        <v>6942</v>
      </c>
      <c r="B6077" t="s">
        <v>10107</v>
      </c>
      <c r="C6077" t="s">
        <v>1637</v>
      </c>
      <c r="D6077">
        <v>2</v>
      </c>
      <c r="E6077">
        <v>2</v>
      </c>
    </row>
    <row r="6079" spans="1:5" x14ac:dyDescent="0.3">
      <c r="A6079" s="6" t="s">
        <v>1472</v>
      </c>
    </row>
    <row r="6080" spans="1:5" x14ac:dyDescent="0.3">
      <c r="A6080" s="6" t="s">
        <v>6936</v>
      </c>
    </row>
    <row r="6081" spans="1:5" x14ac:dyDescent="0.3">
      <c r="A6081" s="6" t="s">
        <v>6943</v>
      </c>
    </row>
    <row r="6083" spans="1:5" x14ac:dyDescent="0.3">
      <c r="A6083" s="6" t="s">
        <v>6944</v>
      </c>
      <c r="B6083" t="s">
        <v>9860</v>
      </c>
      <c r="C6083" t="s">
        <v>1641</v>
      </c>
      <c r="D6083" t="s">
        <v>1640</v>
      </c>
      <c r="E6083" t="s">
        <v>1640</v>
      </c>
    </row>
    <row r="6084" spans="1:5" x14ac:dyDescent="0.3">
      <c r="A6084" s="6" t="s">
        <v>5258</v>
      </c>
      <c r="B6084" t="s">
        <v>9855</v>
      </c>
      <c r="C6084" t="s">
        <v>850</v>
      </c>
    </row>
    <row r="6085" spans="1:5" x14ac:dyDescent="0.3">
      <c r="A6085" s="6" t="s">
        <v>6934</v>
      </c>
      <c r="B6085" t="s">
        <v>1636</v>
      </c>
      <c r="C6085" t="e">
        <f>+ e+A++q</f>
        <v>#NAME?</v>
      </c>
    </row>
    <row r="6086" spans="1:5" x14ac:dyDescent="0.3">
      <c r="A6086" s="6" t="s">
        <v>6945</v>
      </c>
      <c r="B6086" t="s">
        <v>10107</v>
      </c>
      <c r="C6086" t="s">
        <v>1637</v>
      </c>
      <c r="D6086">
        <v>3</v>
      </c>
      <c r="E6086">
        <v>3</v>
      </c>
    </row>
    <row r="6088" spans="1:5" x14ac:dyDescent="0.3">
      <c r="A6088" s="6" t="s">
        <v>1472</v>
      </c>
    </row>
    <row r="6089" spans="1:5" x14ac:dyDescent="0.3">
      <c r="A6089" s="6" t="s">
        <v>6936</v>
      </c>
    </row>
    <row r="6090" spans="1:5" x14ac:dyDescent="0.3">
      <c r="A6090" s="6" t="s">
        <v>6946</v>
      </c>
    </row>
    <row r="6092" spans="1:5" x14ac:dyDescent="0.3">
      <c r="A6092" s="6" t="s">
        <v>6947</v>
      </c>
      <c r="B6092" t="s">
        <v>9860</v>
      </c>
      <c r="C6092" t="s">
        <v>1631</v>
      </c>
      <c r="D6092" t="s">
        <v>1640</v>
      </c>
      <c r="E6092" t="s">
        <v>1640</v>
      </c>
    </row>
    <row r="6093" spans="1:5" x14ac:dyDescent="0.3">
      <c r="A6093" s="6" t="s">
        <v>5258</v>
      </c>
      <c r="B6093" t="s">
        <v>9855</v>
      </c>
      <c r="C6093" t="s">
        <v>850</v>
      </c>
    </row>
    <row r="6094" spans="1:5" x14ac:dyDescent="0.3">
      <c r="A6094" s="6" t="s">
        <v>6934</v>
      </c>
      <c r="B6094" t="s">
        <v>1636</v>
      </c>
      <c r="C6094" t="e">
        <f>+ e+A++q</f>
        <v>#NAME?</v>
      </c>
    </row>
    <row r="6095" spans="1:5" x14ac:dyDescent="0.3">
      <c r="A6095" s="6" t="s">
        <v>6942</v>
      </c>
      <c r="B6095" t="s">
        <v>10107</v>
      </c>
      <c r="C6095" t="s">
        <v>1637</v>
      </c>
      <c r="D6095">
        <v>2</v>
      </c>
      <c r="E6095">
        <v>2</v>
      </c>
    </row>
    <row r="6097" spans="1:5" x14ac:dyDescent="0.3">
      <c r="A6097" s="6" t="s">
        <v>1472</v>
      </c>
    </row>
    <row r="6098" spans="1:5" x14ac:dyDescent="0.3">
      <c r="A6098" s="6" t="s">
        <v>6936</v>
      </c>
    </row>
    <row r="6099" spans="1:5" x14ac:dyDescent="0.3">
      <c r="A6099" s="6" t="s">
        <v>6943</v>
      </c>
    </row>
    <row r="6101" spans="1:5" x14ac:dyDescent="0.3">
      <c r="A6101" s="6" t="s">
        <v>6948</v>
      </c>
      <c r="B6101" t="s">
        <v>5746</v>
      </c>
      <c r="C6101" t="s">
        <v>1642</v>
      </c>
      <c r="D6101" s="1">
        <v>2.7999999999999998E-9</v>
      </c>
      <c r="E6101" t="s">
        <v>117</v>
      </c>
    </row>
    <row r="6102" spans="1:5" x14ac:dyDescent="0.3">
      <c r="A6102" s="6" t="s">
        <v>5258</v>
      </c>
      <c r="B6102" t="s">
        <v>9855</v>
      </c>
      <c r="C6102" t="s">
        <v>850</v>
      </c>
    </row>
    <row r="6103" spans="1:5" x14ac:dyDescent="0.3">
      <c r="A6103" s="6" t="s">
        <v>6856</v>
      </c>
      <c r="B6103" t="s">
        <v>10022</v>
      </c>
      <c r="C6103" t="e">
        <f>++AF+q</f>
        <v>#NAME?</v>
      </c>
    </row>
    <row r="6104" spans="1:5" x14ac:dyDescent="0.3">
      <c r="A6104" s="6" t="s">
        <v>6949</v>
      </c>
      <c r="B6104" t="s">
        <v>10098</v>
      </c>
      <c r="C6104" t="s">
        <v>1601</v>
      </c>
      <c r="D6104">
        <v>6</v>
      </c>
      <c r="E6104">
        <v>6</v>
      </c>
    </row>
    <row r="6106" spans="1:5" x14ac:dyDescent="0.3">
      <c r="A6106" s="6" t="s">
        <v>6837</v>
      </c>
    </row>
    <row r="6107" spans="1:5" x14ac:dyDescent="0.3">
      <c r="A6107" s="6" t="s">
        <v>6950</v>
      </c>
    </row>
    <row r="6108" spans="1:5" x14ac:dyDescent="0.3">
      <c r="A6108" s="6" t="s">
        <v>6951</v>
      </c>
    </row>
    <row r="6110" spans="1:5" x14ac:dyDescent="0.3">
      <c r="A6110" s="6" t="s">
        <v>6952</v>
      </c>
      <c r="B6110" t="s">
        <v>10105</v>
      </c>
      <c r="C6110" t="s">
        <v>1638</v>
      </c>
      <c r="D6110" t="s">
        <v>1640</v>
      </c>
      <c r="E6110" t="s">
        <v>1640</v>
      </c>
    </row>
    <row r="6111" spans="1:5" x14ac:dyDescent="0.3">
      <c r="A6111" s="6" t="s">
        <v>5258</v>
      </c>
      <c r="B6111" t="s">
        <v>9855</v>
      </c>
      <c r="C6111" t="s">
        <v>850</v>
      </c>
    </row>
    <row r="6112" spans="1:5" x14ac:dyDescent="0.3">
      <c r="A6112" s="6" t="s">
        <v>6953</v>
      </c>
      <c r="B6112" t="s">
        <v>1202</v>
      </c>
      <c r="C6112" t="s">
        <v>1643</v>
      </c>
    </row>
    <row r="6113" spans="1:5" x14ac:dyDescent="0.3">
      <c r="A6113" s="6" t="s">
        <v>6954</v>
      </c>
      <c r="B6113" t="s">
        <v>10108</v>
      </c>
      <c r="C6113" t="s">
        <v>1644</v>
      </c>
      <c r="D6113">
        <v>0</v>
      </c>
      <c r="E6113">
        <v>0</v>
      </c>
    </row>
    <row r="6115" spans="1:5" x14ac:dyDescent="0.3">
      <c r="A6115" s="6" t="s">
        <v>1472</v>
      </c>
    </row>
    <row r="6116" spans="1:5" x14ac:dyDescent="0.3">
      <c r="A6116" s="6" t="s">
        <v>6863</v>
      </c>
    </row>
    <row r="6117" spans="1:5" x14ac:dyDescent="0.3">
      <c r="A6117" s="6" t="s">
        <v>6955</v>
      </c>
    </row>
    <row r="6119" spans="1:5" x14ac:dyDescent="0.3">
      <c r="A6119" s="6" t="s">
        <v>6956</v>
      </c>
      <c r="B6119" t="s">
        <v>9854</v>
      </c>
      <c r="C6119" t="s">
        <v>1645</v>
      </c>
      <c r="D6119" t="s">
        <v>1640</v>
      </c>
      <c r="E6119" t="s">
        <v>1640</v>
      </c>
    </row>
    <row r="6120" spans="1:5" x14ac:dyDescent="0.3">
      <c r="A6120" s="6" t="s">
        <v>5258</v>
      </c>
      <c r="B6120" t="s">
        <v>9855</v>
      </c>
      <c r="C6120" t="s">
        <v>850</v>
      </c>
    </row>
    <row r="6121" spans="1:5" x14ac:dyDescent="0.3">
      <c r="A6121" s="6" t="s">
        <v>6957</v>
      </c>
      <c r="B6121" t="e">
        <f>+pa</f>
        <v>#NAME?</v>
      </c>
      <c r="C6121" t="s">
        <v>1385</v>
      </c>
    </row>
    <row r="6122" spans="1:5" x14ac:dyDescent="0.3">
      <c r="A6122" s="6" t="s">
        <v>6958</v>
      </c>
      <c r="B6122" t="s">
        <v>10109</v>
      </c>
      <c r="C6122" t="s">
        <v>1646</v>
      </c>
      <c r="D6122">
        <v>1</v>
      </c>
      <c r="E6122">
        <v>1</v>
      </c>
    </row>
    <row r="6124" spans="1:5" x14ac:dyDescent="0.3">
      <c r="A6124" s="6" t="s">
        <v>1472</v>
      </c>
    </row>
    <row r="6125" spans="1:5" x14ac:dyDescent="0.3">
      <c r="A6125" s="6" t="s">
        <v>6959</v>
      </c>
    </row>
    <row r="6126" spans="1:5" x14ac:dyDescent="0.3">
      <c r="A6126" s="6" t="s">
        <v>6960</v>
      </c>
    </row>
    <row r="6128" spans="1:5" x14ac:dyDescent="0.3">
      <c r="A6128" s="6" t="s">
        <v>6961</v>
      </c>
      <c r="B6128" t="s">
        <v>10110</v>
      </c>
      <c r="C6128" t="s">
        <v>1647</v>
      </c>
      <c r="D6128" t="s">
        <v>1648</v>
      </c>
      <c r="E6128" t="s">
        <v>1648</v>
      </c>
    </row>
    <row r="6129" spans="1:5" x14ac:dyDescent="0.3">
      <c r="A6129" s="6" t="s">
        <v>5258</v>
      </c>
      <c r="B6129" t="s">
        <v>9855</v>
      </c>
      <c r="C6129" t="s">
        <v>850</v>
      </c>
    </row>
    <row r="6130" spans="1:5" x14ac:dyDescent="0.3">
      <c r="A6130" s="6" t="s">
        <v>6913</v>
      </c>
      <c r="B6130" t="s">
        <v>2253</v>
      </c>
      <c r="C6130" t="s">
        <v>1300</v>
      </c>
    </row>
    <row r="6131" spans="1:5" x14ac:dyDescent="0.3">
      <c r="A6131" s="6" t="s">
        <v>6962</v>
      </c>
      <c r="B6131" t="s">
        <v>10052</v>
      </c>
      <c r="C6131" t="s">
        <v>1649</v>
      </c>
      <c r="D6131">
        <v>83</v>
      </c>
      <c r="E6131">
        <v>83</v>
      </c>
    </row>
    <row r="6133" spans="1:5" x14ac:dyDescent="0.3">
      <c r="A6133" s="6" t="s">
        <v>6233</v>
      </c>
    </row>
    <row r="6134" spans="1:5" x14ac:dyDescent="0.3">
      <c r="A6134" s="6" t="s">
        <v>6915</v>
      </c>
    </row>
    <row r="6135" spans="1:5" x14ac:dyDescent="0.3">
      <c r="A6135" s="6" t="s">
        <v>6963</v>
      </c>
    </row>
    <row r="6137" spans="1:5" x14ac:dyDescent="0.3">
      <c r="A6137" s="6" t="s">
        <v>6964</v>
      </c>
      <c r="B6137" t="s">
        <v>9899</v>
      </c>
      <c r="C6137" t="s">
        <v>1645</v>
      </c>
      <c r="D6137" t="s">
        <v>1650</v>
      </c>
      <c r="E6137" t="s">
        <v>1650</v>
      </c>
    </row>
    <row r="6138" spans="1:5" x14ac:dyDescent="0.3">
      <c r="A6138" s="6" t="s">
        <v>5258</v>
      </c>
      <c r="B6138" t="s">
        <v>9855</v>
      </c>
      <c r="C6138" t="s">
        <v>850</v>
      </c>
    </row>
    <row r="6139" spans="1:5" x14ac:dyDescent="0.3">
      <c r="A6139" s="6" t="s">
        <v>6815</v>
      </c>
      <c r="B6139" t="s">
        <v>10061</v>
      </c>
      <c r="C6139" t="s">
        <v>1406</v>
      </c>
    </row>
    <row r="6140" spans="1:5" x14ac:dyDescent="0.3">
      <c r="A6140" s="6" t="s">
        <v>6965</v>
      </c>
      <c r="B6140" t="s">
        <v>10062</v>
      </c>
      <c r="C6140" t="s">
        <v>1651</v>
      </c>
      <c r="D6140">
        <v>1</v>
      </c>
      <c r="E6140">
        <v>1</v>
      </c>
    </row>
    <row r="6142" spans="1:5" x14ac:dyDescent="0.3">
      <c r="A6142" s="6" t="s">
        <v>1472</v>
      </c>
    </row>
    <row r="6143" spans="1:5" x14ac:dyDescent="0.3">
      <c r="A6143" s="6" t="s">
        <v>6129</v>
      </c>
    </row>
    <row r="6144" spans="1:5" x14ac:dyDescent="0.3">
      <c r="A6144" s="6" t="s">
        <v>6966</v>
      </c>
    </row>
    <row r="6146" spans="1:5" x14ac:dyDescent="0.3">
      <c r="A6146" s="6" t="s">
        <v>6967</v>
      </c>
      <c r="B6146" t="s">
        <v>10093</v>
      </c>
      <c r="C6146" t="s">
        <v>1629</v>
      </c>
      <c r="D6146" t="s">
        <v>1652</v>
      </c>
      <c r="E6146" t="s">
        <v>1652</v>
      </c>
    </row>
    <row r="6147" spans="1:5" x14ac:dyDescent="0.3">
      <c r="A6147" s="6" t="s">
        <v>5258</v>
      </c>
      <c r="B6147" t="s">
        <v>9855</v>
      </c>
      <c r="C6147" t="s">
        <v>850</v>
      </c>
    </row>
    <row r="6148" spans="1:5" x14ac:dyDescent="0.3">
      <c r="A6148" s="6" t="s">
        <v>6968</v>
      </c>
      <c r="B6148" t="s">
        <v>10041</v>
      </c>
      <c r="C6148" t="s">
        <v>1406</v>
      </c>
    </row>
    <row r="6149" spans="1:5" x14ac:dyDescent="0.3">
      <c r="A6149" s="6" t="s">
        <v>6969</v>
      </c>
      <c r="B6149" t="s">
        <v>10111</v>
      </c>
      <c r="C6149" t="s">
        <v>1653</v>
      </c>
      <c r="D6149">
        <v>8</v>
      </c>
      <c r="E6149">
        <v>8</v>
      </c>
    </row>
    <row r="6151" spans="1:5" x14ac:dyDescent="0.3">
      <c r="A6151" s="6" t="s">
        <v>1472</v>
      </c>
    </row>
    <row r="6152" spans="1:5" x14ac:dyDescent="0.3">
      <c r="A6152" s="6" t="s">
        <v>6970</v>
      </c>
    </row>
    <row r="6153" spans="1:5" x14ac:dyDescent="0.3">
      <c r="A6153" s="6" t="s">
        <v>6971</v>
      </c>
    </row>
    <row r="6155" spans="1:5" x14ac:dyDescent="0.3">
      <c r="A6155" s="6" t="s">
        <v>6972</v>
      </c>
      <c r="B6155" t="s">
        <v>5746</v>
      </c>
      <c r="C6155" t="s">
        <v>1654</v>
      </c>
      <c r="D6155" s="1">
        <v>3.2000000000000001E-9</v>
      </c>
      <c r="E6155" t="s">
        <v>118</v>
      </c>
    </row>
    <row r="6156" spans="1:5" x14ac:dyDescent="0.3">
      <c r="A6156" s="6" t="s">
        <v>5258</v>
      </c>
      <c r="B6156" t="s">
        <v>9855</v>
      </c>
      <c r="C6156" t="s">
        <v>850</v>
      </c>
    </row>
    <row r="6157" spans="1:5" x14ac:dyDescent="0.3">
      <c r="A6157" s="6" t="s">
        <v>6973</v>
      </c>
      <c r="B6157" t="s">
        <v>10112</v>
      </c>
      <c r="C6157" t="s">
        <v>1655</v>
      </c>
    </row>
    <row r="6158" spans="1:5" x14ac:dyDescent="0.3">
      <c r="A6158" s="6" t="s">
        <v>6974</v>
      </c>
      <c r="B6158" t="s">
        <v>10113</v>
      </c>
      <c r="C6158" t="s">
        <v>1656</v>
      </c>
      <c r="D6158">
        <v>3</v>
      </c>
      <c r="E6158">
        <v>3</v>
      </c>
    </row>
    <row r="6160" spans="1:5" x14ac:dyDescent="0.3">
      <c r="A6160" s="6" t="s">
        <v>6233</v>
      </c>
    </row>
    <row r="6161" spans="1:5" x14ac:dyDescent="0.3">
      <c r="A6161" s="6" t="s">
        <v>6975</v>
      </c>
    </row>
    <row r="6162" spans="1:5" x14ac:dyDescent="0.3">
      <c r="A6162" s="6" t="s">
        <v>6976</v>
      </c>
    </row>
    <row r="6164" spans="1:5" x14ac:dyDescent="0.3">
      <c r="A6164" s="6" t="s">
        <v>6977</v>
      </c>
      <c r="B6164" t="s">
        <v>10114</v>
      </c>
      <c r="C6164" t="s">
        <v>1657</v>
      </c>
      <c r="D6164" t="s">
        <v>1658</v>
      </c>
      <c r="E6164" t="s">
        <v>1658</v>
      </c>
    </row>
    <row r="6165" spans="1:5" x14ac:dyDescent="0.3">
      <c r="A6165" s="6" t="s">
        <v>5258</v>
      </c>
      <c r="B6165" t="s">
        <v>9943</v>
      </c>
      <c r="C6165" t="s">
        <v>1054</v>
      </c>
    </row>
    <row r="6166" spans="1:5" x14ac:dyDescent="0.3">
      <c r="A6166" s="6" t="s">
        <v>6905</v>
      </c>
      <c r="B6166" t="e">
        <f>++ PLd</f>
        <v>#NAME?</v>
      </c>
      <c r="C6166" t="e">
        <f>++AF</f>
        <v>#NAME?</v>
      </c>
    </row>
    <row r="6167" spans="1:5" x14ac:dyDescent="0.3">
      <c r="A6167" s="6" t="s">
        <v>6978</v>
      </c>
      <c r="B6167" t="s">
        <v>10103</v>
      </c>
      <c r="C6167" t="s">
        <v>1621</v>
      </c>
      <c r="D6167">
        <v>20</v>
      </c>
      <c r="E6167">
        <v>20</v>
      </c>
    </row>
    <row r="6169" spans="1:5" x14ac:dyDescent="0.3">
      <c r="A6169" s="6" t="s">
        <v>5661</v>
      </c>
    </row>
    <row r="6170" spans="1:5" x14ac:dyDescent="0.3">
      <c r="A6170" s="6" t="s">
        <v>6979</v>
      </c>
    </row>
    <row r="6171" spans="1:5" x14ac:dyDescent="0.3">
      <c r="A6171" s="6" t="s">
        <v>6980</v>
      </c>
    </row>
    <row r="6173" spans="1:5" x14ac:dyDescent="0.3">
      <c r="A6173" s="6" t="s">
        <v>6981</v>
      </c>
      <c r="B6173" t="s">
        <v>9881</v>
      </c>
      <c r="C6173" t="s">
        <v>1629</v>
      </c>
      <c r="D6173" t="s">
        <v>1659</v>
      </c>
      <c r="E6173" t="s">
        <v>1659</v>
      </c>
    </row>
    <row r="6174" spans="1:5" x14ac:dyDescent="0.3">
      <c r="A6174" s="6" t="s">
        <v>5258</v>
      </c>
      <c r="B6174" t="s">
        <v>9855</v>
      </c>
      <c r="C6174" t="s">
        <v>850</v>
      </c>
    </row>
    <row r="6175" spans="1:5" x14ac:dyDescent="0.3">
      <c r="A6175" s="6" t="s">
        <v>6982</v>
      </c>
      <c r="B6175" t="s">
        <v>2234</v>
      </c>
      <c r="C6175" t="s">
        <v>1044</v>
      </c>
    </row>
    <row r="6176" spans="1:5" x14ac:dyDescent="0.3">
      <c r="A6176" s="6" t="s">
        <v>6983</v>
      </c>
      <c r="B6176" t="s">
        <v>10115</v>
      </c>
      <c r="C6176" t="s">
        <v>1493</v>
      </c>
      <c r="D6176">
        <v>8</v>
      </c>
      <c r="E6176">
        <v>8</v>
      </c>
    </row>
    <row r="6178" spans="1:5" x14ac:dyDescent="0.3">
      <c r="A6178" s="6" t="s">
        <v>1472</v>
      </c>
    </row>
    <row r="6179" spans="1:5" x14ac:dyDescent="0.3">
      <c r="A6179" s="6" t="s">
        <v>6984</v>
      </c>
    </row>
    <row r="6180" spans="1:5" x14ac:dyDescent="0.3">
      <c r="A6180" s="6" t="s">
        <v>6985</v>
      </c>
    </row>
    <row r="6182" spans="1:5" x14ac:dyDescent="0.3">
      <c r="A6182" s="6" t="s">
        <v>6986</v>
      </c>
      <c r="B6182" t="s">
        <v>10116</v>
      </c>
      <c r="C6182" t="s">
        <v>1660</v>
      </c>
      <c r="D6182" t="s">
        <v>1661</v>
      </c>
      <c r="E6182" t="s">
        <v>1661</v>
      </c>
    </row>
    <row r="6183" spans="1:5" x14ac:dyDescent="0.3">
      <c r="A6183" s="6" t="s">
        <v>5258</v>
      </c>
      <c r="B6183" t="s">
        <v>9855</v>
      </c>
      <c r="C6183" t="s">
        <v>850</v>
      </c>
    </row>
    <row r="6184" spans="1:5" x14ac:dyDescent="0.3">
      <c r="A6184" s="6" t="s">
        <v>6987</v>
      </c>
      <c r="B6184" t="s">
        <v>2253</v>
      </c>
      <c r="C6184" t="s">
        <v>1300</v>
      </c>
    </row>
    <row r="6185" spans="1:5" x14ac:dyDescent="0.3">
      <c r="A6185" s="6" t="s">
        <v>6988</v>
      </c>
      <c r="B6185" t="s">
        <v>10106</v>
      </c>
      <c r="C6185" t="s">
        <v>1662</v>
      </c>
      <c r="D6185">
        <v>4</v>
      </c>
      <c r="E6185">
        <v>4</v>
      </c>
    </row>
    <row r="6187" spans="1:5" x14ac:dyDescent="0.3">
      <c r="A6187" s="6" t="s">
        <v>1472</v>
      </c>
    </row>
    <row r="6188" spans="1:5" x14ac:dyDescent="0.3">
      <c r="A6188" s="6" t="s">
        <v>6476</v>
      </c>
    </row>
    <row r="6189" spans="1:5" x14ac:dyDescent="0.3">
      <c r="A6189" s="6" t="s">
        <v>6989</v>
      </c>
    </row>
    <row r="6191" spans="1:5" x14ac:dyDescent="0.3">
      <c r="A6191" s="6" t="s">
        <v>6990</v>
      </c>
      <c r="B6191" t="s">
        <v>10114</v>
      </c>
      <c r="C6191" t="s">
        <v>1663</v>
      </c>
      <c r="D6191" t="s">
        <v>1664</v>
      </c>
      <c r="E6191" t="s">
        <v>1664</v>
      </c>
    </row>
    <row r="6192" spans="1:5" x14ac:dyDescent="0.3">
      <c r="A6192" s="6" t="s">
        <v>5258</v>
      </c>
      <c r="B6192" t="s">
        <v>9855</v>
      </c>
      <c r="C6192" t="s">
        <v>850</v>
      </c>
    </row>
    <row r="6193" spans="1:5" x14ac:dyDescent="0.3">
      <c r="A6193" s="6" t="s">
        <v>6991</v>
      </c>
      <c r="B6193" t="s">
        <v>10117</v>
      </c>
      <c r="C6193" t="s">
        <v>1588</v>
      </c>
    </row>
    <row r="6194" spans="1:5" x14ac:dyDescent="0.3">
      <c r="A6194" s="6" t="s">
        <v>6992</v>
      </c>
      <c r="B6194" t="s">
        <v>10118</v>
      </c>
      <c r="C6194" t="s">
        <v>1665</v>
      </c>
      <c r="D6194">
        <v>37</v>
      </c>
      <c r="E6194">
        <v>37</v>
      </c>
    </row>
    <row r="6196" spans="1:5" x14ac:dyDescent="0.3">
      <c r="A6196" s="6" t="s">
        <v>1472</v>
      </c>
    </row>
    <row r="6197" spans="1:5" x14ac:dyDescent="0.3">
      <c r="A6197" s="6" t="s">
        <v>6993</v>
      </c>
    </row>
    <row r="6198" spans="1:5" x14ac:dyDescent="0.3">
      <c r="A6198" s="6" t="s">
        <v>6994</v>
      </c>
    </row>
    <row r="6200" spans="1:5" x14ac:dyDescent="0.3">
      <c r="A6200" s="6" t="s">
        <v>6995</v>
      </c>
      <c r="B6200" t="s">
        <v>10119</v>
      </c>
      <c r="C6200" t="s">
        <v>1660</v>
      </c>
      <c r="D6200" t="s">
        <v>1666</v>
      </c>
      <c r="E6200" t="s">
        <v>1666</v>
      </c>
    </row>
    <row r="6201" spans="1:5" x14ac:dyDescent="0.3">
      <c r="A6201" s="6" t="s">
        <v>5258</v>
      </c>
      <c r="B6201" t="s">
        <v>9855</v>
      </c>
      <c r="C6201" t="s">
        <v>850</v>
      </c>
    </row>
    <row r="6202" spans="1:5" x14ac:dyDescent="0.3">
      <c r="A6202" s="6" t="s">
        <v>6991</v>
      </c>
      <c r="B6202" t="s">
        <v>10117</v>
      </c>
      <c r="C6202" t="s">
        <v>1588</v>
      </c>
    </row>
    <row r="6203" spans="1:5" x14ac:dyDescent="0.3">
      <c r="A6203" s="6" t="s">
        <v>6996</v>
      </c>
      <c r="B6203" t="s">
        <v>10118</v>
      </c>
      <c r="C6203" t="s">
        <v>1667</v>
      </c>
      <c r="D6203">
        <v>4</v>
      </c>
      <c r="E6203">
        <v>4</v>
      </c>
    </row>
    <row r="6205" spans="1:5" x14ac:dyDescent="0.3">
      <c r="A6205" s="6" t="s">
        <v>1472</v>
      </c>
    </row>
    <row r="6206" spans="1:5" x14ac:dyDescent="0.3">
      <c r="A6206" s="6" t="s">
        <v>6993</v>
      </c>
    </row>
    <row r="6207" spans="1:5" x14ac:dyDescent="0.3">
      <c r="A6207" s="6" t="s">
        <v>6997</v>
      </c>
    </row>
    <row r="6209" spans="1:5" x14ac:dyDescent="0.3">
      <c r="A6209" s="6" t="s">
        <v>6998</v>
      </c>
      <c r="B6209" t="s">
        <v>10120</v>
      </c>
      <c r="C6209" t="s">
        <v>1645</v>
      </c>
      <c r="D6209" t="s">
        <v>1668</v>
      </c>
      <c r="E6209" t="s">
        <v>1668</v>
      </c>
    </row>
    <row r="6210" spans="1:5" x14ac:dyDescent="0.3">
      <c r="A6210" s="6" t="s">
        <v>5258</v>
      </c>
      <c r="B6210" t="s">
        <v>9855</v>
      </c>
      <c r="C6210" t="s">
        <v>850</v>
      </c>
    </row>
    <row r="6211" spans="1:5" x14ac:dyDescent="0.3">
      <c r="A6211" s="6" t="s">
        <v>6999</v>
      </c>
      <c r="B6211" t="s">
        <v>9749</v>
      </c>
      <c r="C6211" t="s">
        <v>1300</v>
      </c>
    </row>
    <row r="6212" spans="1:5" x14ac:dyDescent="0.3">
      <c r="A6212" s="6" t="s">
        <v>7000</v>
      </c>
      <c r="B6212" t="s">
        <v>10121</v>
      </c>
      <c r="C6212" t="s">
        <v>1669</v>
      </c>
      <c r="D6212">
        <v>1</v>
      </c>
      <c r="E6212">
        <v>1</v>
      </c>
    </row>
    <row r="6214" spans="1:5" x14ac:dyDescent="0.3">
      <c r="A6214" s="6" t="s">
        <v>1472</v>
      </c>
    </row>
    <row r="6215" spans="1:5" x14ac:dyDescent="0.3">
      <c r="A6215" s="6" t="s">
        <v>6129</v>
      </c>
    </row>
    <row r="6216" spans="1:5" x14ac:dyDescent="0.3">
      <c r="A6216" s="6" t="s">
        <v>7001</v>
      </c>
    </row>
    <row r="6218" spans="1:5" x14ac:dyDescent="0.3">
      <c r="A6218" s="6" t="s">
        <v>7002</v>
      </c>
      <c r="B6218" t="s">
        <v>10070</v>
      </c>
      <c r="C6218" t="s">
        <v>1660</v>
      </c>
      <c r="D6218" t="s">
        <v>1668</v>
      </c>
      <c r="E6218" t="s">
        <v>1668</v>
      </c>
    </row>
    <row r="6219" spans="1:5" x14ac:dyDescent="0.3">
      <c r="A6219" s="6" t="s">
        <v>5258</v>
      </c>
      <c r="B6219" t="s">
        <v>9855</v>
      </c>
      <c r="C6219" t="s">
        <v>850</v>
      </c>
    </row>
    <row r="6220" spans="1:5" x14ac:dyDescent="0.3">
      <c r="A6220" s="6" t="s">
        <v>6721</v>
      </c>
      <c r="B6220" t="s">
        <v>2253</v>
      </c>
      <c r="C6220" t="s">
        <v>1300</v>
      </c>
    </row>
    <row r="6221" spans="1:5" x14ac:dyDescent="0.3">
      <c r="A6221" s="6" t="s">
        <v>7003</v>
      </c>
      <c r="B6221" t="s">
        <v>10025</v>
      </c>
      <c r="C6221" t="s">
        <v>1500</v>
      </c>
      <c r="D6221">
        <v>4</v>
      </c>
      <c r="E6221">
        <v>4</v>
      </c>
    </row>
    <row r="6223" spans="1:5" x14ac:dyDescent="0.3">
      <c r="A6223" s="6" t="s">
        <v>1472</v>
      </c>
    </row>
    <row r="6224" spans="1:5" x14ac:dyDescent="0.3">
      <c r="A6224" s="6" t="s">
        <v>6129</v>
      </c>
    </row>
    <row r="6225" spans="1:5" x14ac:dyDescent="0.3">
      <c r="A6225" s="6" t="s">
        <v>7004</v>
      </c>
    </row>
    <row r="6227" spans="1:5" x14ac:dyDescent="0.3">
      <c r="A6227" s="6" t="s">
        <v>7005</v>
      </c>
      <c r="B6227" t="s">
        <v>10122</v>
      </c>
      <c r="C6227" t="s">
        <v>1670</v>
      </c>
      <c r="D6227" s="1">
        <v>1.0000000000000001E-9</v>
      </c>
      <c r="E6227" s="1">
        <v>1.0000000000000001E-9</v>
      </c>
    </row>
    <row r="6228" spans="1:5" x14ac:dyDescent="0.3">
      <c r="A6228" s="6" t="s">
        <v>5258</v>
      </c>
      <c r="B6228" t="s">
        <v>9855</v>
      </c>
      <c r="C6228" t="s">
        <v>850</v>
      </c>
    </row>
    <row r="6229" spans="1:5" x14ac:dyDescent="0.3">
      <c r="A6229" s="6" t="s">
        <v>7006</v>
      </c>
      <c r="B6229" t="s">
        <v>10123</v>
      </c>
      <c r="C6229" t="s">
        <v>1488</v>
      </c>
    </row>
    <row r="6230" spans="1:5" x14ac:dyDescent="0.3">
      <c r="A6230" s="6" t="s">
        <v>7007</v>
      </c>
      <c r="B6230" t="s">
        <v>10124</v>
      </c>
      <c r="C6230" t="s">
        <v>1671</v>
      </c>
      <c r="D6230">
        <v>3</v>
      </c>
      <c r="E6230">
        <v>3</v>
      </c>
    </row>
    <row r="6232" spans="1:5" x14ac:dyDescent="0.3">
      <c r="A6232" s="6" t="s">
        <v>1472</v>
      </c>
    </row>
    <row r="6233" spans="1:5" x14ac:dyDescent="0.3">
      <c r="A6233" s="6" t="s">
        <v>7008</v>
      </c>
    </row>
    <row r="6234" spans="1:5" x14ac:dyDescent="0.3">
      <c r="A6234" s="6" t="s">
        <v>7009</v>
      </c>
    </row>
    <row r="6236" spans="1:5" x14ac:dyDescent="0.3">
      <c r="A6236" s="6" t="s">
        <v>7010</v>
      </c>
      <c r="B6236" t="s">
        <v>9881</v>
      </c>
      <c r="C6236" t="s">
        <v>1641</v>
      </c>
      <c r="D6236" t="s">
        <v>1672</v>
      </c>
      <c r="E6236" t="s">
        <v>1672</v>
      </c>
    </row>
    <row r="6237" spans="1:5" x14ac:dyDescent="0.3">
      <c r="A6237" s="6" t="s">
        <v>5258</v>
      </c>
      <c r="B6237" t="s">
        <v>9855</v>
      </c>
      <c r="C6237" t="s">
        <v>850</v>
      </c>
    </row>
    <row r="6238" spans="1:5" x14ac:dyDescent="0.3">
      <c r="A6238" s="6" t="s">
        <v>7006</v>
      </c>
      <c r="B6238" t="s">
        <v>10123</v>
      </c>
      <c r="C6238" t="s">
        <v>1488</v>
      </c>
    </row>
    <row r="6239" spans="1:5" x14ac:dyDescent="0.3">
      <c r="A6239" s="6" t="s">
        <v>7011</v>
      </c>
      <c r="B6239" t="s">
        <v>10124</v>
      </c>
      <c r="C6239" t="s">
        <v>1671</v>
      </c>
      <c r="D6239">
        <v>3</v>
      </c>
      <c r="E6239">
        <v>3</v>
      </c>
    </row>
    <row r="6241" spans="1:5" x14ac:dyDescent="0.3">
      <c r="A6241" s="6" t="s">
        <v>1472</v>
      </c>
    </row>
    <row r="6242" spans="1:5" x14ac:dyDescent="0.3">
      <c r="A6242" s="6" t="s">
        <v>7008</v>
      </c>
    </row>
    <row r="6243" spans="1:5" x14ac:dyDescent="0.3">
      <c r="A6243" s="6" t="s">
        <v>7012</v>
      </c>
    </row>
    <row r="6245" spans="1:5" x14ac:dyDescent="0.3">
      <c r="A6245" s="6" t="s">
        <v>7013</v>
      </c>
      <c r="B6245" t="s">
        <v>10099</v>
      </c>
      <c r="C6245" t="s">
        <v>1629</v>
      </c>
      <c r="D6245" t="s">
        <v>1672</v>
      </c>
      <c r="E6245" t="s">
        <v>1672</v>
      </c>
    </row>
    <row r="6246" spans="1:5" x14ac:dyDescent="0.3">
      <c r="A6246" s="6" t="s">
        <v>5258</v>
      </c>
      <c r="B6246" t="s">
        <v>9855</v>
      </c>
      <c r="C6246" t="s">
        <v>850</v>
      </c>
    </row>
    <row r="6247" spans="1:5" x14ac:dyDescent="0.3">
      <c r="A6247" s="6" t="s">
        <v>7014</v>
      </c>
      <c r="B6247" t="s">
        <v>1081</v>
      </c>
      <c r="C6247" t="s">
        <v>1385</v>
      </c>
    </row>
    <row r="6248" spans="1:5" x14ac:dyDescent="0.3">
      <c r="A6248" s="6" t="s">
        <v>7015</v>
      </c>
      <c r="B6248" t="e">
        <f>--EEMS</f>
        <v>#NAME?</v>
      </c>
      <c r="C6248" t="s">
        <v>1673</v>
      </c>
      <c r="D6248">
        <v>8</v>
      </c>
      <c r="E6248">
        <v>8</v>
      </c>
    </row>
    <row r="6250" spans="1:5" x14ac:dyDescent="0.3">
      <c r="A6250" s="6" t="s">
        <v>1472</v>
      </c>
    </row>
    <row r="6251" spans="1:5" x14ac:dyDescent="0.3">
      <c r="A6251" s="6" t="s">
        <v>6863</v>
      </c>
    </row>
    <row r="6252" spans="1:5" x14ac:dyDescent="0.3">
      <c r="A6252" s="6" t="s">
        <v>7016</v>
      </c>
    </row>
    <row r="6254" spans="1:5" x14ac:dyDescent="0.3">
      <c r="A6254" s="6" t="s">
        <v>7017</v>
      </c>
      <c r="B6254" t="s">
        <v>5746</v>
      </c>
      <c r="C6254" t="s">
        <v>1674</v>
      </c>
      <c r="D6254" s="1">
        <v>4.1000000000000003E-9</v>
      </c>
      <c r="E6254" t="s">
        <v>119</v>
      </c>
    </row>
    <row r="6255" spans="1:5" x14ac:dyDescent="0.3">
      <c r="A6255" s="6" t="s">
        <v>5258</v>
      </c>
      <c r="B6255" t="s">
        <v>9855</v>
      </c>
      <c r="C6255" t="s">
        <v>850</v>
      </c>
    </row>
    <row r="6256" spans="1:5" x14ac:dyDescent="0.3">
      <c r="A6256" s="6" t="s">
        <v>6930</v>
      </c>
      <c r="B6256" t="s">
        <v>2253</v>
      </c>
      <c r="C6256" t="s">
        <v>1300</v>
      </c>
    </row>
    <row r="6257" spans="1:5" x14ac:dyDescent="0.3">
      <c r="A6257" s="6" t="s">
        <v>7018</v>
      </c>
      <c r="B6257" t="s">
        <v>10106</v>
      </c>
      <c r="C6257" t="s">
        <v>1675</v>
      </c>
      <c r="D6257">
        <v>1</v>
      </c>
      <c r="E6257">
        <v>1</v>
      </c>
    </row>
    <row r="6259" spans="1:5" x14ac:dyDescent="0.3">
      <c r="A6259" s="6" t="s">
        <v>1472</v>
      </c>
    </row>
    <row r="6260" spans="1:5" x14ac:dyDescent="0.3">
      <c r="A6260" s="6" t="s">
        <v>6476</v>
      </c>
    </row>
    <row r="6261" spans="1:5" x14ac:dyDescent="0.3">
      <c r="A6261" s="6" t="s">
        <v>7019</v>
      </c>
    </row>
    <row r="6263" spans="1:5" x14ac:dyDescent="0.3">
      <c r="A6263" s="6" t="s">
        <v>7020</v>
      </c>
      <c r="B6263" t="s">
        <v>5746</v>
      </c>
      <c r="C6263" t="s">
        <v>1674</v>
      </c>
      <c r="D6263" s="1">
        <v>4.1000000000000003E-9</v>
      </c>
      <c r="E6263" t="s">
        <v>119</v>
      </c>
    </row>
    <row r="6264" spans="1:5" x14ac:dyDescent="0.3">
      <c r="A6264" s="6" t="s">
        <v>5258</v>
      </c>
      <c r="B6264" t="s">
        <v>9855</v>
      </c>
      <c r="C6264" t="s">
        <v>850</v>
      </c>
    </row>
    <row r="6265" spans="1:5" x14ac:dyDescent="0.3">
      <c r="A6265" s="6" t="s">
        <v>6930</v>
      </c>
      <c r="B6265" t="s">
        <v>2253</v>
      </c>
      <c r="C6265" t="s">
        <v>1300</v>
      </c>
    </row>
    <row r="6266" spans="1:5" x14ac:dyDescent="0.3">
      <c r="A6266" s="6" t="s">
        <v>7021</v>
      </c>
      <c r="B6266" t="s">
        <v>10106</v>
      </c>
      <c r="C6266" t="s">
        <v>1675</v>
      </c>
      <c r="D6266">
        <v>3</v>
      </c>
      <c r="E6266">
        <v>3</v>
      </c>
    </row>
    <row r="6268" spans="1:5" x14ac:dyDescent="0.3">
      <c r="A6268" s="6" t="s">
        <v>1472</v>
      </c>
    </row>
    <row r="6269" spans="1:5" x14ac:dyDescent="0.3">
      <c r="A6269" s="6" t="s">
        <v>6476</v>
      </c>
    </row>
    <row r="6270" spans="1:5" x14ac:dyDescent="0.3">
      <c r="A6270" s="6" t="s">
        <v>7022</v>
      </c>
    </row>
    <row r="6272" spans="1:5" x14ac:dyDescent="0.3">
      <c r="A6272" s="6" t="s">
        <v>7023</v>
      </c>
      <c r="B6272" t="s">
        <v>9862</v>
      </c>
      <c r="C6272" t="s">
        <v>1676</v>
      </c>
      <c r="D6272" t="s">
        <v>1677</v>
      </c>
      <c r="E6272" t="s">
        <v>1677</v>
      </c>
    </row>
    <row r="6273" spans="1:5" x14ac:dyDescent="0.3">
      <c r="A6273" s="6" t="s">
        <v>5258</v>
      </c>
      <c r="B6273" t="s">
        <v>9855</v>
      </c>
      <c r="C6273" t="s">
        <v>850</v>
      </c>
    </row>
    <row r="6274" spans="1:5" x14ac:dyDescent="0.3">
      <c r="A6274" s="6" t="s">
        <v>7024</v>
      </c>
      <c r="B6274" t="s">
        <v>10117</v>
      </c>
      <c r="C6274" t="s">
        <v>1588</v>
      </c>
    </row>
    <row r="6275" spans="1:5" x14ac:dyDescent="0.3">
      <c r="A6275" s="6" t="s">
        <v>7025</v>
      </c>
      <c r="B6275" t="s">
        <v>10118</v>
      </c>
      <c r="C6275" t="s">
        <v>1678</v>
      </c>
      <c r="D6275">
        <v>9</v>
      </c>
      <c r="E6275">
        <v>9</v>
      </c>
    </row>
    <row r="6277" spans="1:5" x14ac:dyDescent="0.3">
      <c r="A6277" s="6" t="s">
        <v>1472</v>
      </c>
    </row>
    <row r="6278" spans="1:5" x14ac:dyDescent="0.3">
      <c r="A6278" s="6" t="s">
        <v>5965</v>
      </c>
    </row>
    <row r="6279" spans="1:5" x14ac:dyDescent="0.3">
      <c r="A6279" s="6" t="s">
        <v>7026</v>
      </c>
    </row>
    <row r="6281" spans="1:5" x14ac:dyDescent="0.3">
      <c r="A6281" s="6" t="s">
        <v>7027</v>
      </c>
      <c r="B6281" t="s">
        <v>9881</v>
      </c>
      <c r="C6281" t="s">
        <v>1660</v>
      </c>
      <c r="D6281" t="s">
        <v>1679</v>
      </c>
      <c r="E6281" t="s">
        <v>1679</v>
      </c>
    </row>
    <row r="6282" spans="1:5" x14ac:dyDescent="0.3">
      <c r="A6282" s="6" t="s">
        <v>5258</v>
      </c>
      <c r="B6282" t="s">
        <v>9855</v>
      </c>
      <c r="C6282" t="s">
        <v>850</v>
      </c>
    </row>
    <row r="6283" spans="1:5" x14ac:dyDescent="0.3">
      <c r="A6283" s="6" t="s">
        <v>7028</v>
      </c>
      <c r="B6283" t="e">
        <f>+  A</f>
        <v>#NAME?</v>
      </c>
      <c r="C6283" t="e">
        <f>+vAF+q</f>
        <v>#NAME?</v>
      </c>
    </row>
    <row r="6284" spans="1:5" x14ac:dyDescent="0.3">
      <c r="A6284" s="6" t="s">
        <v>7029</v>
      </c>
      <c r="B6284" t="s">
        <v>10125</v>
      </c>
      <c r="C6284" t="s">
        <v>1680</v>
      </c>
      <c r="D6284">
        <v>8</v>
      </c>
      <c r="E6284">
        <v>8</v>
      </c>
    </row>
    <row r="6286" spans="1:5" x14ac:dyDescent="0.3">
      <c r="A6286" s="6" t="s">
        <v>1472</v>
      </c>
    </row>
    <row r="6287" spans="1:5" x14ac:dyDescent="0.3">
      <c r="A6287" s="6" t="s">
        <v>7030</v>
      </c>
    </row>
    <row r="6288" spans="1:5" x14ac:dyDescent="0.3">
      <c r="A6288" s="6" t="s">
        <v>7031</v>
      </c>
    </row>
    <row r="6290" spans="1:5" x14ac:dyDescent="0.3">
      <c r="A6290" s="6" t="s">
        <v>7032</v>
      </c>
      <c r="B6290" t="s">
        <v>5746</v>
      </c>
      <c r="C6290" t="s">
        <v>1681</v>
      </c>
      <c r="D6290" s="1">
        <v>4.3999999999999997E-9</v>
      </c>
      <c r="E6290" t="s">
        <v>120</v>
      </c>
    </row>
    <row r="6291" spans="1:5" x14ac:dyDescent="0.3">
      <c r="A6291" s="6" t="s">
        <v>5258</v>
      </c>
      <c r="B6291" t="s">
        <v>9855</v>
      </c>
      <c r="C6291" t="s">
        <v>850</v>
      </c>
    </row>
    <row r="6292" spans="1:5" x14ac:dyDescent="0.3">
      <c r="A6292" s="6" t="s">
        <v>7033</v>
      </c>
      <c r="B6292" t="s">
        <v>2754</v>
      </c>
      <c r="C6292" t="s">
        <v>1340</v>
      </c>
    </row>
    <row r="6293" spans="1:5" x14ac:dyDescent="0.3">
      <c r="A6293" s="6" t="s">
        <v>7034</v>
      </c>
      <c r="B6293" t="s">
        <v>10126</v>
      </c>
      <c r="C6293" t="s">
        <v>1682</v>
      </c>
      <c r="D6293">
        <v>2</v>
      </c>
      <c r="E6293">
        <v>2</v>
      </c>
    </row>
    <row r="6295" spans="1:5" x14ac:dyDescent="0.3">
      <c r="A6295" s="6" t="s">
        <v>1472</v>
      </c>
    </row>
    <row r="6296" spans="1:5" x14ac:dyDescent="0.3">
      <c r="A6296" s="6" t="s">
        <v>7035</v>
      </c>
    </row>
    <row r="6297" spans="1:5" x14ac:dyDescent="0.3">
      <c r="A6297" s="6" t="s">
        <v>7036</v>
      </c>
    </row>
    <row r="6299" spans="1:5" x14ac:dyDescent="0.3">
      <c r="A6299" s="6" t="s">
        <v>7037</v>
      </c>
      <c r="B6299" t="s">
        <v>5746</v>
      </c>
      <c r="C6299" t="s">
        <v>1681</v>
      </c>
      <c r="D6299" s="1">
        <v>4.4999999999999998E-9</v>
      </c>
      <c r="E6299" t="s">
        <v>121</v>
      </c>
    </row>
    <row r="6300" spans="1:5" x14ac:dyDescent="0.3">
      <c r="A6300" s="6" t="s">
        <v>5258</v>
      </c>
      <c r="B6300" t="s">
        <v>9855</v>
      </c>
      <c r="C6300" t="s">
        <v>850</v>
      </c>
    </row>
    <row r="6301" spans="1:5" x14ac:dyDescent="0.3">
      <c r="A6301" s="6" t="s">
        <v>7038</v>
      </c>
      <c r="B6301" t="s">
        <v>10117</v>
      </c>
      <c r="C6301" t="e">
        <f>+ AFt</f>
        <v>#NAME?</v>
      </c>
    </row>
    <row r="6302" spans="1:5" x14ac:dyDescent="0.3">
      <c r="A6302" s="6" t="s">
        <v>7039</v>
      </c>
      <c r="B6302" t="s">
        <v>10127</v>
      </c>
      <c r="C6302" t="s">
        <v>1683</v>
      </c>
      <c r="D6302">
        <v>4</v>
      </c>
      <c r="E6302">
        <v>4</v>
      </c>
    </row>
    <row r="6304" spans="1:5" x14ac:dyDescent="0.3">
      <c r="A6304" s="6" t="s">
        <v>1472</v>
      </c>
    </row>
    <row r="6305" spans="1:5" x14ac:dyDescent="0.3">
      <c r="A6305" s="6" t="s">
        <v>7040</v>
      </c>
    </row>
    <row r="6306" spans="1:5" x14ac:dyDescent="0.3">
      <c r="A6306" s="6" t="s">
        <v>7041</v>
      </c>
    </row>
    <row r="6308" spans="1:5" x14ac:dyDescent="0.3">
      <c r="A6308" s="6" t="s">
        <v>7042</v>
      </c>
      <c r="B6308" t="s">
        <v>5746</v>
      </c>
      <c r="C6308" t="s">
        <v>1684</v>
      </c>
      <c r="D6308" s="1">
        <v>4.5999999999999998E-9</v>
      </c>
      <c r="E6308" t="s">
        <v>122</v>
      </c>
    </row>
    <row r="6309" spans="1:5" x14ac:dyDescent="0.3">
      <c r="A6309" s="6" t="s">
        <v>5258</v>
      </c>
      <c r="B6309" t="s">
        <v>9855</v>
      </c>
      <c r="C6309" t="s">
        <v>850</v>
      </c>
    </row>
    <row r="6310" spans="1:5" x14ac:dyDescent="0.3">
      <c r="A6310" s="6" t="s">
        <v>7043</v>
      </c>
      <c r="B6310" t="s">
        <v>1636</v>
      </c>
      <c r="C6310" t="e">
        <f>+ e+A++q</f>
        <v>#NAME?</v>
      </c>
    </row>
    <row r="6311" spans="1:5" x14ac:dyDescent="0.3">
      <c r="A6311" s="6" t="s">
        <v>7044</v>
      </c>
      <c r="B6311" t="e">
        <f>--LGLK</f>
        <v>#NAME?</v>
      </c>
      <c r="C6311" t="s">
        <v>1685</v>
      </c>
      <c r="D6311">
        <v>1</v>
      </c>
      <c r="E6311">
        <v>1</v>
      </c>
    </row>
    <row r="6313" spans="1:5" x14ac:dyDescent="0.3">
      <c r="A6313" s="6" t="s">
        <v>1472</v>
      </c>
    </row>
    <row r="6314" spans="1:5" x14ac:dyDescent="0.3">
      <c r="A6314" s="6" t="s">
        <v>7045</v>
      </c>
    </row>
    <row r="6315" spans="1:5" x14ac:dyDescent="0.3">
      <c r="A6315" s="6" t="s">
        <v>7046</v>
      </c>
    </row>
    <row r="6317" spans="1:5" x14ac:dyDescent="0.3">
      <c r="A6317" s="6" t="s">
        <v>7047</v>
      </c>
      <c r="B6317" t="s">
        <v>5746</v>
      </c>
      <c r="C6317" t="s">
        <v>1686</v>
      </c>
      <c r="D6317" s="1">
        <v>6E-10</v>
      </c>
      <c r="E6317" t="s">
        <v>1687</v>
      </c>
    </row>
    <row r="6318" spans="1:5" x14ac:dyDescent="0.3">
      <c r="A6318" s="6" t="s">
        <v>5258</v>
      </c>
      <c r="B6318" t="s">
        <v>9855</v>
      </c>
      <c r="C6318" t="s">
        <v>850</v>
      </c>
    </row>
    <row r="6319" spans="1:5" x14ac:dyDescent="0.3">
      <c r="A6319" s="6" t="s">
        <v>7048</v>
      </c>
      <c r="B6319" t="s">
        <v>2253</v>
      </c>
      <c r="C6319" t="s">
        <v>1300</v>
      </c>
    </row>
    <row r="6320" spans="1:5" x14ac:dyDescent="0.3">
      <c r="A6320" s="6" t="s">
        <v>7049</v>
      </c>
      <c r="B6320" t="s">
        <v>10052</v>
      </c>
      <c r="C6320" t="s">
        <v>1688</v>
      </c>
      <c r="D6320">
        <v>1</v>
      </c>
      <c r="E6320">
        <v>1</v>
      </c>
    </row>
    <row r="6322" spans="1:5" x14ac:dyDescent="0.3">
      <c r="A6322" s="6" t="s">
        <v>1472</v>
      </c>
    </row>
    <row r="6323" spans="1:5" x14ac:dyDescent="0.3">
      <c r="A6323" s="6" t="s">
        <v>6476</v>
      </c>
    </row>
    <row r="6324" spans="1:5" x14ac:dyDescent="0.3">
      <c r="A6324" s="6" t="s">
        <v>7050</v>
      </c>
    </row>
    <row r="6326" spans="1:5" x14ac:dyDescent="0.3">
      <c r="A6326" s="6" t="s">
        <v>7051</v>
      </c>
      <c r="B6326" t="s">
        <v>9869</v>
      </c>
      <c r="C6326" t="s">
        <v>1689</v>
      </c>
      <c r="D6326" t="s">
        <v>1690</v>
      </c>
      <c r="E6326" t="s">
        <v>1690</v>
      </c>
    </row>
    <row r="6327" spans="1:5" x14ac:dyDescent="0.3">
      <c r="A6327" s="6" t="s">
        <v>5258</v>
      </c>
      <c r="B6327" t="s">
        <v>9855</v>
      </c>
      <c r="C6327" t="s">
        <v>850</v>
      </c>
    </row>
    <row r="6328" spans="1:5" x14ac:dyDescent="0.3">
      <c r="A6328" s="6" t="s">
        <v>6856</v>
      </c>
      <c r="B6328" t="s">
        <v>2243</v>
      </c>
      <c r="C6328" t="s">
        <v>1385</v>
      </c>
    </row>
    <row r="6329" spans="1:5" x14ac:dyDescent="0.3">
      <c r="A6329" s="6" t="s">
        <v>7052</v>
      </c>
      <c r="B6329" t="s">
        <v>10128</v>
      </c>
      <c r="C6329" t="s">
        <v>1691</v>
      </c>
      <c r="D6329">
        <v>6</v>
      </c>
      <c r="E6329">
        <v>6</v>
      </c>
    </row>
    <row r="6331" spans="1:5" x14ac:dyDescent="0.3">
      <c r="A6331" s="6" t="s">
        <v>1472</v>
      </c>
    </row>
    <row r="6332" spans="1:5" x14ac:dyDescent="0.3">
      <c r="A6332" s="6" t="s">
        <v>7053</v>
      </c>
    </row>
    <row r="6333" spans="1:5" x14ac:dyDescent="0.3">
      <c r="A6333" s="6" t="s">
        <v>7054</v>
      </c>
    </row>
    <row r="6335" spans="1:5" x14ac:dyDescent="0.3">
      <c r="A6335" s="6" t="s">
        <v>7055</v>
      </c>
      <c r="B6335" t="s">
        <v>5746</v>
      </c>
      <c r="C6335" t="s">
        <v>1684</v>
      </c>
      <c r="D6335" s="1">
        <v>4.6999999999999999E-9</v>
      </c>
      <c r="E6335" t="s">
        <v>123</v>
      </c>
    </row>
    <row r="6336" spans="1:5" x14ac:dyDescent="0.3">
      <c r="A6336" s="6" t="s">
        <v>5258</v>
      </c>
      <c r="B6336" t="s">
        <v>9855</v>
      </c>
      <c r="C6336" t="s">
        <v>850</v>
      </c>
    </row>
    <row r="6337" spans="1:5" x14ac:dyDescent="0.3">
      <c r="A6337" s="6" t="s">
        <v>7056</v>
      </c>
      <c r="B6337" t="s">
        <v>1791</v>
      </c>
      <c r="C6337" t="e">
        <f>+  +A++q</f>
        <v>#NAME?</v>
      </c>
    </row>
    <row r="6338" spans="1:5" x14ac:dyDescent="0.3">
      <c r="A6338" s="6" t="s">
        <v>7057</v>
      </c>
      <c r="B6338" t="s">
        <v>10129</v>
      </c>
      <c r="C6338" t="s">
        <v>1692</v>
      </c>
      <c r="D6338">
        <v>1</v>
      </c>
      <c r="E6338">
        <v>1</v>
      </c>
    </row>
    <row r="6340" spans="1:5" x14ac:dyDescent="0.3">
      <c r="A6340" s="6" t="s">
        <v>1472</v>
      </c>
    </row>
    <row r="6341" spans="1:5" x14ac:dyDescent="0.3">
      <c r="A6341" s="6" t="s">
        <v>6209</v>
      </c>
    </row>
    <row r="6342" spans="1:5" x14ac:dyDescent="0.3">
      <c r="A6342" s="6" t="s">
        <v>7058</v>
      </c>
    </row>
    <row r="6344" spans="1:5" x14ac:dyDescent="0.3">
      <c r="A6344" s="6" t="s">
        <v>7059</v>
      </c>
      <c r="B6344" t="s">
        <v>9881</v>
      </c>
      <c r="C6344" t="s">
        <v>1693</v>
      </c>
      <c r="D6344" t="s">
        <v>1694</v>
      </c>
      <c r="E6344" t="s">
        <v>1694</v>
      </c>
    </row>
    <row r="6345" spans="1:5" x14ac:dyDescent="0.3">
      <c r="A6345" s="6" t="s">
        <v>5258</v>
      </c>
      <c r="B6345" t="s">
        <v>9855</v>
      </c>
      <c r="C6345" t="s">
        <v>850</v>
      </c>
    </row>
    <row r="6346" spans="1:5" x14ac:dyDescent="0.3">
      <c r="A6346" s="6" t="s">
        <v>7060</v>
      </c>
      <c r="B6346" t="s">
        <v>1281</v>
      </c>
      <c r="C6346" t="e">
        <f>++ f+q</f>
        <v>#NAME?</v>
      </c>
    </row>
    <row r="6347" spans="1:5" x14ac:dyDescent="0.3">
      <c r="A6347" s="6" t="s">
        <v>7061</v>
      </c>
      <c r="B6347" t="s">
        <v>10130</v>
      </c>
      <c r="C6347" t="s">
        <v>1695</v>
      </c>
      <c r="D6347">
        <v>0</v>
      </c>
      <c r="E6347">
        <v>0</v>
      </c>
    </row>
    <row r="6349" spans="1:5" x14ac:dyDescent="0.3">
      <c r="A6349" s="6" t="s">
        <v>1472</v>
      </c>
    </row>
    <row r="6350" spans="1:5" x14ac:dyDescent="0.3">
      <c r="A6350" s="6" t="s">
        <v>7062</v>
      </c>
    </row>
    <row r="6351" spans="1:5" x14ac:dyDescent="0.3">
      <c r="A6351" s="6" t="s">
        <v>7063</v>
      </c>
    </row>
    <row r="6353" spans="1:5" x14ac:dyDescent="0.3">
      <c r="A6353" s="6" t="s">
        <v>7064</v>
      </c>
      <c r="B6353" t="s">
        <v>10046</v>
      </c>
      <c r="C6353" t="s">
        <v>1696</v>
      </c>
      <c r="D6353" t="s">
        <v>1694</v>
      </c>
      <c r="E6353" t="s">
        <v>1694</v>
      </c>
    </row>
    <row r="6354" spans="1:5" x14ac:dyDescent="0.3">
      <c r="A6354" s="6" t="s">
        <v>5258</v>
      </c>
      <c r="B6354" t="s">
        <v>9855</v>
      </c>
      <c r="C6354" t="s">
        <v>850</v>
      </c>
    </row>
    <row r="6355" spans="1:5" x14ac:dyDescent="0.3">
      <c r="A6355" s="6" t="s">
        <v>7065</v>
      </c>
      <c r="B6355" t="s">
        <v>2253</v>
      </c>
      <c r="C6355" t="s">
        <v>1300</v>
      </c>
    </row>
    <row r="6356" spans="1:5" x14ac:dyDescent="0.3">
      <c r="A6356" s="6" t="s">
        <v>7066</v>
      </c>
      <c r="B6356" t="s">
        <v>10089</v>
      </c>
      <c r="C6356" t="s">
        <v>1551</v>
      </c>
      <c r="D6356">
        <v>9</v>
      </c>
      <c r="E6356">
        <v>9</v>
      </c>
    </row>
    <row r="6358" spans="1:5" x14ac:dyDescent="0.3">
      <c r="A6358" s="6" t="s">
        <v>1472</v>
      </c>
    </row>
    <row r="6359" spans="1:5" x14ac:dyDescent="0.3">
      <c r="A6359" s="6" t="s">
        <v>6753</v>
      </c>
    </row>
    <row r="6360" spans="1:5" x14ac:dyDescent="0.3">
      <c r="A6360" s="6" t="s">
        <v>7067</v>
      </c>
    </row>
    <row r="6362" spans="1:5" x14ac:dyDescent="0.3">
      <c r="A6362" s="6" t="s">
        <v>7068</v>
      </c>
      <c r="B6362" t="s">
        <v>10131</v>
      </c>
      <c r="C6362" t="s">
        <v>1697</v>
      </c>
      <c r="D6362" t="s">
        <v>1698</v>
      </c>
      <c r="E6362" t="s">
        <v>1698</v>
      </c>
    </row>
    <row r="6363" spans="1:5" x14ac:dyDescent="0.3">
      <c r="A6363" s="6" t="s">
        <v>5258</v>
      </c>
      <c r="B6363" t="s">
        <v>9855</v>
      </c>
      <c r="C6363" t="s">
        <v>850</v>
      </c>
    </row>
    <row r="6364" spans="1:5" x14ac:dyDescent="0.3">
      <c r="A6364" s="6" t="s">
        <v>7069</v>
      </c>
      <c r="B6364" t="s">
        <v>9975</v>
      </c>
      <c r="C6364" t="s">
        <v>1406</v>
      </c>
    </row>
    <row r="6365" spans="1:5" x14ac:dyDescent="0.3">
      <c r="A6365" s="6" t="s">
        <v>7070</v>
      </c>
      <c r="B6365" t="s">
        <v>10132</v>
      </c>
      <c r="C6365" t="s">
        <v>1699</v>
      </c>
      <c r="D6365">
        <v>2</v>
      </c>
      <c r="E6365">
        <v>2</v>
      </c>
    </row>
    <row r="6367" spans="1:5" x14ac:dyDescent="0.3">
      <c r="A6367" s="6" t="s">
        <v>1472</v>
      </c>
    </row>
    <row r="6368" spans="1:5" x14ac:dyDescent="0.3">
      <c r="A6368" s="6" t="s">
        <v>7071</v>
      </c>
    </row>
    <row r="6369" spans="1:5" x14ac:dyDescent="0.3">
      <c r="A6369" s="6" t="s">
        <v>7072</v>
      </c>
    </row>
    <row r="6371" spans="1:5" x14ac:dyDescent="0.3">
      <c r="A6371" s="6" t="s">
        <v>7073</v>
      </c>
      <c r="B6371" t="s">
        <v>10133</v>
      </c>
      <c r="C6371" t="s">
        <v>1700</v>
      </c>
      <c r="D6371" t="s">
        <v>1701</v>
      </c>
      <c r="E6371" t="s">
        <v>1701</v>
      </c>
    </row>
    <row r="6372" spans="1:5" x14ac:dyDescent="0.3">
      <c r="A6372" s="6" t="s">
        <v>5258</v>
      </c>
      <c r="B6372" t="s">
        <v>10134</v>
      </c>
      <c r="C6372" t="s">
        <v>1702</v>
      </c>
    </row>
    <row r="6373" spans="1:5" x14ac:dyDescent="0.3">
      <c r="A6373" s="6" t="s">
        <v>7074</v>
      </c>
      <c r="B6373" t="s">
        <v>10135</v>
      </c>
      <c r="C6373" t="s">
        <v>1703</v>
      </c>
    </row>
    <row r="6374" spans="1:5" x14ac:dyDescent="0.3">
      <c r="A6374" s="6" t="s">
        <v>7075</v>
      </c>
      <c r="B6374" t="s">
        <v>10136</v>
      </c>
      <c r="C6374" t="s">
        <v>1704</v>
      </c>
      <c r="D6374">
        <v>8</v>
      </c>
      <c r="E6374">
        <v>8</v>
      </c>
    </row>
    <row r="6376" spans="1:5" x14ac:dyDescent="0.3">
      <c r="A6376" s="6" t="s">
        <v>7076</v>
      </c>
    </row>
    <row r="6377" spans="1:5" x14ac:dyDescent="0.3">
      <c r="A6377" s="6" t="s">
        <v>7077</v>
      </c>
    </row>
    <row r="6378" spans="1:5" x14ac:dyDescent="0.3">
      <c r="A6378" s="6" t="s">
        <v>7078</v>
      </c>
    </row>
    <row r="6380" spans="1:5" x14ac:dyDescent="0.3">
      <c r="A6380" s="6" t="s">
        <v>7079</v>
      </c>
      <c r="B6380" t="s">
        <v>10137</v>
      </c>
      <c r="C6380" t="s">
        <v>1705</v>
      </c>
      <c r="D6380" t="s">
        <v>1701</v>
      </c>
      <c r="E6380" t="s">
        <v>1701</v>
      </c>
    </row>
    <row r="6381" spans="1:5" x14ac:dyDescent="0.3">
      <c r="A6381" s="6" t="s">
        <v>5258</v>
      </c>
      <c r="B6381" t="s">
        <v>10134</v>
      </c>
      <c r="C6381" t="s">
        <v>1702</v>
      </c>
    </row>
    <row r="6382" spans="1:5" x14ac:dyDescent="0.3">
      <c r="A6382" s="6" t="s">
        <v>7074</v>
      </c>
      <c r="B6382" t="s">
        <v>10135</v>
      </c>
      <c r="C6382" t="s">
        <v>1703</v>
      </c>
    </row>
    <row r="6383" spans="1:5" x14ac:dyDescent="0.3">
      <c r="A6383" s="6" t="s">
        <v>7080</v>
      </c>
      <c r="B6383" t="s">
        <v>10136</v>
      </c>
      <c r="C6383" t="s">
        <v>1706</v>
      </c>
      <c r="D6383">
        <v>93</v>
      </c>
      <c r="E6383">
        <v>93</v>
      </c>
    </row>
    <row r="6385" spans="1:5" x14ac:dyDescent="0.3">
      <c r="A6385" s="6" t="s">
        <v>7076</v>
      </c>
    </row>
    <row r="6386" spans="1:5" x14ac:dyDescent="0.3">
      <c r="A6386" s="6" t="s">
        <v>7077</v>
      </c>
    </row>
    <row r="6387" spans="1:5" x14ac:dyDescent="0.3">
      <c r="A6387" s="6" t="s">
        <v>7081</v>
      </c>
    </row>
    <row r="6389" spans="1:5" x14ac:dyDescent="0.3">
      <c r="A6389" s="6" t="s">
        <v>7082</v>
      </c>
      <c r="B6389" t="s">
        <v>5746</v>
      </c>
      <c r="C6389" t="s">
        <v>1707</v>
      </c>
      <c r="D6389" s="1">
        <v>5.4999999999999996E-9</v>
      </c>
      <c r="E6389" t="s">
        <v>124</v>
      </c>
    </row>
    <row r="6390" spans="1:5" x14ac:dyDescent="0.3">
      <c r="A6390" s="6" t="s">
        <v>5258</v>
      </c>
      <c r="B6390" t="s">
        <v>9855</v>
      </c>
      <c r="C6390" t="s">
        <v>850</v>
      </c>
    </row>
    <row r="6391" spans="1:5" x14ac:dyDescent="0.3">
      <c r="A6391" s="6" t="s">
        <v>7083</v>
      </c>
      <c r="B6391" t="s">
        <v>10041</v>
      </c>
      <c r="C6391" t="s">
        <v>1406</v>
      </c>
    </row>
    <row r="6392" spans="1:5" x14ac:dyDescent="0.3">
      <c r="A6392" s="6" t="s">
        <v>7084</v>
      </c>
      <c r="B6392" t="s">
        <v>10054</v>
      </c>
      <c r="C6392" t="s">
        <v>1456</v>
      </c>
      <c r="D6392">
        <v>5</v>
      </c>
      <c r="E6392">
        <v>5</v>
      </c>
    </row>
    <row r="6394" spans="1:5" x14ac:dyDescent="0.3">
      <c r="A6394" s="6" t="s">
        <v>1472</v>
      </c>
    </row>
    <row r="6395" spans="1:5" x14ac:dyDescent="0.3">
      <c r="A6395" s="6" t="s">
        <v>6490</v>
      </c>
    </row>
    <row r="6396" spans="1:5" x14ac:dyDescent="0.3">
      <c r="A6396" s="6" t="s">
        <v>7085</v>
      </c>
    </row>
    <row r="6398" spans="1:5" x14ac:dyDescent="0.3">
      <c r="A6398" s="6" t="s">
        <v>7086</v>
      </c>
      <c r="B6398" t="s">
        <v>5746</v>
      </c>
      <c r="C6398" t="s">
        <v>1707</v>
      </c>
      <c r="D6398" s="1">
        <v>5.8999999999999999E-9</v>
      </c>
      <c r="E6398" t="s">
        <v>125</v>
      </c>
    </row>
    <row r="6399" spans="1:5" x14ac:dyDescent="0.3">
      <c r="A6399" s="6" t="s">
        <v>5258</v>
      </c>
      <c r="B6399" t="s">
        <v>9855</v>
      </c>
      <c r="C6399" t="s">
        <v>850</v>
      </c>
    </row>
    <row r="6400" spans="1:5" x14ac:dyDescent="0.3">
      <c r="A6400" s="6" t="s">
        <v>7087</v>
      </c>
      <c r="B6400" t="s">
        <v>2787</v>
      </c>
      <c r="C6400" t="s">
        <v>1385</v>
      </c>
    </row>
    <row r="6401" spans="1:5" x14ac:dyDescent="0.3">
      <c r="A6401" s="6" t="s">
        <v>7088</v>
      </c>
      <c r="B6401" t="s">
        <v>10138</v>
      </c>
      <c r="C6401" t="s">
        <v>1386</v>
      </c>
      <c r="D6401">
        <v>0</v>
      </c>
      <c r="E6401">
        <v>0</v>
      </c>
    </row>
    <row r="6403" spans="1:5" x14ac:dyDescent="0.3">
      <c r="A6403" s="6" t="s">
        <v>1472</v>
      </c>
    </row>
    <row r="6404" spans="1:5" x14ac:dyDescent="0.3">
      <c r="A6404" s="6" t="s">
        <v>6320</v>
      </c>
    </row>
    <row r="6405" spans="1:5" x14ac:dyDescent="0.3">
      <c r="A6405" s="6" t="s">
        <v>7089</v>
      </c>
    </row>
    <row r="6407" spans="1:5" x14ac:dyDescent="0.3">
      <c r="A6407" s="6" t="s">
        <v>7090</v>
      </c>
      <c r="B6407" t="s">
        <v>10139</v>
      </c>
      <c r="C6407" t="s">
        <v>1697</v>
      </c>
      <c r="D6407" t="s">
        <v>1708</v>
      </c>
      <c r="E6407" t="s">
        <v>1708</v>
      </c>
    </row>
    <row r="6408" spans="1:5" x14ac:dyDescent="0.3">
      <c r="A6408" s="6" t="s">
        <v>5258</v>
      </c>
      <c r="B6408" t="s">
        <v>9855</v>
      </c>
      <c r="C6408" t="s">
        <v>850</v>
      </c>
    </row>
    <row r="6409" spans="1:5" x14ac:dyDescent="0.3">
      <c r="A6409" s="6" t="s">
        <v>7091</v>
      </c>
      <c r="B6409" t="s">
        <v>1202</v>
      </c>
      <c r="C6409" t="s">
        <v>1389</v>
      </c>
    </row>
    <row r="6410" spans="1:5" x14ac:dyDescent="0.3">
      <c r="A6410" s="6" t="s">
        <v>7092</v>
      </c>
      <c r="B6410" t="e">
        <f>--YHMS</f>
        <v>#NAME?</v>
      </c>
      <c r="C6410" t="s">
        <v>1709</v>
      </c>
      <c r="D6410">
        <v>2</v>
      </c>
      <c r="E6410">
        <v>2</v>
      </c>
    </row>
    <row r="6412" spans="1:5" x14ac:dyDescent="0.3">
      <c r="A6412" s="6" t="s">
        <v>1472</v>
      </c>
    </row>
    <row r="6413" spans="1:5" x14ac:dyDescent="0.3">
      <c r="A6413" s="6" t="s">
        <v>7093</v>
      </c>
    </row>
    <row r="6414" spans="1:5" x14ac:dyDescent="0.3">
      <c r="A6414" s="6" t="s">
        <v>7094</v>
      </c>
    </row>
    <row r="6416" spans="1:5" x14ac:dyDescent="0.3">
      <c r="A6416" s="6" t="s">
        <v>7095</v>
      </c>
      <c r="B6416" t="s">
        <v>10140</v>
      </c>
      <c r="C6416" t="s">
        <v>1710</v>
      </c>
      <c r="D6416" t="s">
        <v>1708</v>
      </c>
      <c r="E6416" t="s">
        <v>1708</v>
      </c>
    </row>
    <row r="6417" spans="1:5" x14ac:dyDescent="0.3">
      <c r="A6417" s="6" t="s">
        <v>5258</v>
      </c>
      <c r="B6417" t="s">
        <v>9855</v>
      </c>
      <c r="C6417" t="s">
        <v>850</v>
      </c>
    </row>
    <row r="6418" spans="1:5" x14ac:dyDescent="0.3">
      <c r="A6418" s="6" t="s">
        <v>7091</v>
      </c>
      <c r="B6418" t="s">
        <v>1202</v>
      </c>
      <c r="C6418" t="s">
        <v>1389</v>
      </c>
    </row>
    <row r="6419" spans="1:5" x14ac:dyDescent="0.3">
      <c r="A6419" s="6" t="s">
        <v>7096</v>
      </c>
      <c r="B6419" t="e">
        <f>--YHMS</f>
        <v>#NAME?</v>
      </c>
      <c r="C6419" t="s">
        <v>1711</v>
      </c>
      <c r="D6419">
        <v>8</v>
      </c>
      <c r="E6419">
        <v>8</v>
      </c>
    </row>
    <row r="6421" spans="1:5" x14ac:dyDescent="0.3">
      <c r="A6421" s="6" t="s">
        <v>1472</v>
      </c>
    </row>
    <row r="6422" spans="1:5" x14ac:dyDescent="0.3">
      <c r="A6422" s="6" t="s">
        <v>7093</v>
      </c>
    </row>
    <row r="6423" spans="1:5" x14ac:dyDescent="0.3">
      <c r="A6423" s="6" t="s">
        <v>7097</v>
      </c>
    </row>
    <row r="6425" spans="1:5" x14ac:dyDescent="0.3">
      <c r="A6425" s="6" t="s">
        <v>7098</v>
      </c>
      <c r="B6425" t="s">
        <v>10140</v>
      </c>
      <c r="C6425" t="s">
        <v>1696</v>
      </c>
      <c r="D6425" t="s">
        <v>1708</v>
      </c>
      <c r="E6425" t="s">
        <v>1708</v>
      </c>
    </row>
    <row r="6426" spans="1:5" x14ac:dyDescent="0.3">
      <c r="A6426" s="6" t="s">
        <v>5258</v>
      </c>
      <c r="B6426" t="s">
        <v>9855</v>
      </c>
      <c r="C6426" t="s">
        <v>850</v>
      </c>
    </row>
    <row r="6427" spans="1:5" x14ac:dyDescent="0.3">
      <c r="A6427" s="6" t="s">
        <v>7091</v>
      </c>
      <c r="B6427" t="s">
        <v>1202</v>
      </c>
      <c r="C6427" t="s">
        <v>1389</v>
      </c>
    </row>
    <row r="6428" spans="1:5" x14ac:dyDescent="0.3">
      <c r="A6428" s="6" t="s">
        <v>7099</v>
      </c>
      <c r="B6428" t="e">
        <f>--YHMS</f>
        <v>#NAME?</v>
      </c>
      <c r="C6428" t="s">
        <v>1711</v>
      </c>
      <c r="D6428">
        <v>9</v>
      </c>
      <c r="E6428">
        <v>9</v>
      </c>
    </row>
    <row r="6430" spans="1:5" x14ac:dyDescent="0.3">
      <c r="A6430" s="6" t="s">
        <v>1472</v>
      </c>
    </row>
    <row r="6431" spans="1:5" x14ac:dyDescent="0.3">
      <c r="A6431" s="6" t="s">
        <v>7093</v>
      </c>
    </row>
    <row r="6432" spans="1:5" x14ac:dyDescent="0.3">
      <c r="A6432" s="6" t="s">
        <v>7100</v>
      </c>
    </row>
    <row r="6434" spans="1:5" x14ac:dyDescent="0.3">
      <c r="A6434" s="6" t="s">
        <v>7101</v>
      </c>
      <c r="B6434" t="s">
        <v>10141</v>
      </c>
      <c r="C6434" t="s">
        <v>1712</v>
      </c>
      <c r="D6434" t="s">
        <v>1713</v>
      </c>
      <c r="E6434" t="s">
        <v>1713</v>
      </c>
    </row>
    <row r="6435" spans="1:5" x14ac:dyDescent="0.3">
      <c r="A6435" s="6" t="s">
        <v>5258</v>
      </c>
      <c r="B6435" t="s">
        <v>9855</v>
      </c>
      <c r="C6435" t="s">
        <v>850</v>
      </c>
    </row>
    <row r="6436" spans="1:5" x14ac:dyDescent="0.3">
      <c r="A6436" s="6" t="s">
        <v>6930</v>
      </c>
      <c r="B6436" t="s">
        <v>2253</v>
      </c>
      <c r="C6436" t="s">
        <v>1300</v>
      </c>
    </row>
    <row r="6437" spans="1:5" x14ac:dyDescent="0.3">
      <c r="A6437" s="6" t="s">
        <v>7102</v>
      </c>
      <c r="B6437" t="s">
        <v>10052</v>
      </c>
      <c r="C6437" t="s">
        <v>1714</v>
      </c>
      <c r="D6437">
        <v>48</v>
      </c>
      <c r="E6437">
        <v>48</v>
      </c>
    </row>
    <row r="6439" spans="1:5" x14ac:dyDescent="0.3">
      <c r="A6439" s="6" t="s">
        <v>1472</v>
      </c>
    </row>
    <row r="6440" spans="1:5" x14ac:dyDescent="0.3">
      <c r="A6440" s="6" t="s">
        <v>6476</v>
      </c>
    </row>
    <row r="6441" spans="1:5" x14ac:dyDescent="0.3">
      <c r="A6441" s="6" t="s">
        <v>7103</v>
      </c>
    </row>
    <row r="6443" spans="1:5" x14ac:dyDescent="0.3">
      <c r="A6443" s="6" t="s">
        <v>7104</v>
      </c>
      <c r="B6443" t="s">
        <v>10142</v>
      </c>
      <c r="C6443" t="s">
        <v>1715</v>
      </c>
      <c r="D6443" t="s">
        <v>1713</v>
      </c>
      <c r="E6443" t="s">
        <v>1713</v>
      </c>
    </row>
    <row r="6444" spans="1:5" x14ac:dyDescent="0.3">
      <c r="A6444" s="6" t="s">
        <v>5258</v>
      </c>
      <c r="B6444" t="s">
        <v>9855</v>
      </c>
      <c r="C6444" t="s">
        <v>850</v>
      </c>
    </row>
    <row r="6445" spans="1:5" x14ac:dyDescent="0.3">
      <c r="A6445" s="6" t="s">
        <v>6930</v>
      </c>
      <c r="B6445" t="s">
        <v>2253</v>
      </c>
      <c r="C6445" t="s">
        <v>1300</v>
      </c>
    </row>
    <row r="6446" spans="1:5" x14ac:dyDescent="0.3">
      <c r="A6446" s="6" t="s">
        <v>7105</v>
      </c>
      <c r="B6446" t="s">
        <v>10052</v>
      </c>
      <c r="C6446" t="s">
        <v>1716</v>
      </c>
      <c r="D6446">
        <v>97</v>
      </c>
      <c r="E6446">
        <v>97</v>
      </c>
    </row>
    <row r="6448" spans="1:5" x14ac:dyDescent="0.3">
      <c r="A6448" s="6" t="s">
        <v>1472</v>
      </c>
    </row>
    <row r="6449" spans="1:5" x14ac:dyDescent="0.3">
      <c r="A6449" s="6" t="s">
        <v>6476</v>
      </c>
    </row>
    <row r="6450" spans="1:5" x14ac:dyDescent="0.3">
      <c r="A6450" s="6" t="s">
        <v>7106</v>
      </c>
    </row>
    <row r="6452" spans="1:5" x14ac:dyDescent="0.3">
      <c r="A6452" s="6" t="s">
        <v>7107</v>
      </c>
      <c r="B6452" t="s">
        <v>10143</v>
      </c>
      <c r="C6452" t="s">
        <v>1717</v>
      </c>
      <c r="D6452" t="s">
        <v>1713</v>
      </c>
      <c r="E6452" t="s">
        <v>1713</v>
      </c>
    </row>
    <row r="6453" spans="1:5" x14ac:dyDescent="0.3">
      <c r="A6453" s="6" t="s">
        <v>5258</v>
      </c>
      <c r="B6453" t="s">
        <v>9855</v>
      </c>
      <c r="C6453" t="s">
        <v>850</v>
      </c>
    </row>
    <row r="6454" spans="1:5" x14ac:dyDescent="0.3">
      <c r="A6454" s="6" t="s">
        <v>6930</v>
      </c>
      <c r="B6454" t="s">
        <v>2253</v>
      </c>
      <c r="C6454" t="s">
        <v>1300</v>
      </c>
    </row>
    <row r="6455" spans="1:5" x14ac:dyDescent="0.3">
      <c r="A6455" s="6" t="s">
        <v>7108</v>
      </c>
      <c r="B6455" t="s">
        <v>10052</v>
      </c>
      <c r="C6455" t="s">
        <v>1716</v>
      </c>
      <c r="D6455">
        <v>94</v>
      </c>
      <c r="E6455">
        <v>94</v>
      </c>
    </row>
    <row r="6457" spans="1:5" x14ac:dyDescent="0.3">
      <c r="A6457" s="6" t="s">
        <v>1472</v>
      </c>
    </row>
    <row r="6458" spans="1:5" x14ac:dyDescent="0.3">
      <c r="A6458" s="6" t="s">
        <v>6476</v>
      </c>
    </row>
    <row r="6459" spans="1:5" x14ac:dyDescent="0.3">
      <c r="A6459" s="6" t="s">
        <v>7109</v>
      </c>
    </row>
    <row r="6461" spans="1:5" x14ac:dyDescent="0.3">
      <c r="A6461" s="6" t="s">
        <v>7110</v>
      </c>
      <c r="B6461" t="s">
        <v>10142</v>
      </c>
      <c r="C6461" t="s">
        <v>1715</v>
      </c>
      <c r="D6461" t="s">
        <v>1713</v>
      </c>
      <c r="E6461" t="s">
        <v>1713</v>
      </c>
    </row>
    <row r="6462" spans="1:5" x14ac:dyDescent="0.3">
      <c r="A6462" s="6" t="s">
        <v>5258</v>
      </c>
      <c r="B6462" t="s">
        <v>9855</v>
      </c>
      <c r="C6462" t="s">
        <v>850</v>
      </c>
    </row>
    <row r="6463" spans="1:5" x14ac:dyDescent="0.3">
      <c r="A6463" s="6" t="s">
        <v>6930</v>
      </c>
      <c r="B6463" t="s">
        <v>2253</v>
      </c>
      <c r="C6463" t="s">
        <v>1300</v>
      </c>
    </row>
    <row r="6464" spans="1:5" x14ac:dyDescent="0.3">
      <c r="A6464" s="6" t="s">
        <v>7105</v>
      </c>
      <c r="B6464" t="s">
        <v>10052</v>
      </c>
      <c r="C6464" t="s">
        <v>1716</v>
      </c>
      <c r="D6464">
        <v>97</v>
      </c>
      <c r="E6464">
        <v>97</v>
      </c>
    </row>
    <row r="6466" spans="1:5" x14ac:dyDescent="0.3">
      <c r="A6466" s="6" t="s">
        <v>1472</v>
      </c>
    </row>
    <row r="6467" spans="1:5" x14ac:dyDescent="0.3">
      <c r="A6467" s="6" t="s">
        <v>6476</v>
      </c>
    </row>
    <row r="6468" spans="1:5" x14ac:dyDescent="0.3">
      <c r="A6468" s="6" t="s">
        <v>7106</v>
      </c>
    </row>
    <row r="6470" spans="1:5" x14ac:dyDescent="0.3">
      <c r="A6470" s="6" t="s">
        <v>7111</v>
      </c>
      <c r="B6470" t="s">
        <v>10143</v>
      </c>
      <c r="C6470" t="s">
        <v>1717</v>
      </c>
      <c r="D6470" t="s">
        <v>1713</v>
      </c>
      <c r="E6470" t="s">
        <v>1713</v>
      </c>
    </row>
    <row r="6471" spans="1:5" x14ac:dyDescent="0.3">
      <c r="A6471" s="6" t="s">
        <v>5258</v>
      </c>
      <c r="B6471" t="s">
        <v>9855</v>
      </c>
      <c r="C6471" t="s">
        <v>850</v>
      </c>
    </row>
    <row r="6472" spans="1:5" x14ac:dyDescent="0.3">
      <c r="A6472" s="6" t="s">
        <v>6930</v>
      </c>
      <c r="B6472" t="s">
        <v>2253</v>
      </c>
      <c r="C6472" t="s">
        <v>1300</v>
      </c>
    </row>
    <row r="6473" spans="1:5" x14ac:dyDescent="0.3">
      <c r="A6473" s="6" t="s">
        <v>7108</v>
      </c>
      <c r="B6473" t="s">
        <v>10052</v>
      </c>
      <c r="C6473" t="s">
        <v>1716</v>
      </c>
      <c r="D6473">
        <v>94</v>
      </c>
      <c r="E6473">
        <v>94</v>
      </c>
    </row>
    <row r="6475" spans="1:5" x14ac:dyDescent="0.3">
      <c r="A6475" s="6" t="s">
        <v>1472</v>
      </c>
    </row>
    <row r="6476" spans="1:5" x14ac:dyDescent="0.3">
      <c r="A6476" s="6" t="s">
        <v>6476</v>
      </c>
    </row>
    <row r="6477" spans="1:5" x14ac:dyDescent="0.3">
      <c r="A6477" s="6" t="s">
        <v>7109</v>
      </c>
    </row>
    <row r="6479" spans="1:5" x14ac:dyDescent="0.3">
      <c r="A6479" s="6" t="s">
        <v>7112</v>
      </c>
      <c r="B6479" t="s">
        <v>10110</v>
      </c>
      <c r="C6479" t="s">
        <v>1718</v>
      </c>
      <c r="D6479" t="s">
        <v>1713</v>
      </c>
      <c r="E6479" t="s">
        <v>1713</v>
      </c>
    </row>
    <row r="6480" spans="1:5" x14ac:dyDescent="0.3">
      <c r="A6480" s="6" t="s">
        <v>5258</v>
      </c>
      <c r="B6480" t="s">
        <v>9855</v>
      </c>
      <c r="C6480" t="s">
        <v>850</v>
      </c>
    </row>
    <row r="6481" spans="1:5" x14ac:dyDescent="0.3">
      <c r="A6481" s="6" t="s">
        <v>6930</v>
      </c>
      <c r="B6481" t="s">
        <v>2253</v>
      </c>
      <c r="C6481" t="s">
        <v>1300</v>
      </c>
    </row>
    <row r="6482" spans="1:5" x14ac:dyDescent="0.3">
      <c r="A6482" s="6" t="s">
        <v>7113</v>
      </c>
      <c r="B6482" t="s">
        <v>10052</v>
      </c>
      <c r="C6482" t="s">
        <v>1719</v>
      </c>
      <c r="D6482">
        <v>93</v>
      </c>
      <c r="E6482">
        <v>93</v>
      </c>
    </row>
    <row r="6484" spans="1:5" x14ac:dyDescent="0.3">
      <c r="A6484" s="6" t="s">
        <v>1472</v>
      </c>
    </row>
    <row r="6485" spans="1:5" x14ac:dyDescent="0.3">
      <c r="A6485" s="6" t="s">
        <v>6476</v>
      </c>
    </row>
    <row r="6486" spans="1:5" x14ac:dyDescent="0.3">
      <c r="A6486" s="6" t="s">
        <v>7114</v>
      </c>
    </row>
    <row r="6488" spans="1:5" x14ac:dyDescent="0.3">
      <c r="A6488" s="6" t="s">
        <v>7115</v>
      </c>
      <c r="B6488" t="s">
        <v>10141</v>
      </c>
      <c r="C6488" t="s">
        <v>1720</v>
      </c>
      <c r="D6488" t="s">
        <v>1713</v>
      </c>
      <c r="E6488" t="s">
        <v>1713</v>
      </c>
    </row>
    <row r="6489" spans="1:5" x14ac:dyDescent="0.3">
      <c r="A6489" s="6" t="s">
        <v>5258</v>
      </c>
      <c r="B6489" t="s">
        <v>9855</v>
      </c>
      <c r="C6489" t="s">
        <v>850</v>
      </c>
    </row>
    <row r="6490" spans="1:5" x14ac:dyDescent="0.3">
      <c r="A6490" s="6" t="s">
        <v>6930</v>
      </c>
      <c r="B6490" t="s">
        <v>2253</v>
      </c>
      <c r="C6490" t="s">
        <v>1300</v>
      </c>
    </row>
    <row r="6491" spans="1:5" x14ac:dyDescent="0.3">
      <c r="A6491" s="6" t="s">
        <v>7116</v>
      </c>
      <c r="B6491" t="s">
        <v>10052</v>
      </c>
      <c r="C6491" t="s">
        <v>1716</v>
      </c>
      <c r="D6491">
        <v>98</v>
      </c>
      <c r="E6491">
        <v>98</v>
      </c>
    </row>
    <row r="6493" spans="1:5" x14ac:dyDescent="0.3">
      <c r="A6493" s="6" t="s">
        <v>1472</v>
      </c>
    </row>
    <row r="6494" spans="1:5" x14ac:dyDescent="0.3">
      <c r="A6494" s="6" t="s">
        <v>6476</v>
      </c>
    </row>
    <row r="6495" spans="1:5" x14ac:dyDescent="0.3">
      <c r="A6495" s="6" t="s">
        <v>7117</v>
      </c>
    </row>
    <row r="6497" spans="1:5" x14ac:dyDescent="0.3">
      <c r="A6497" s="6" t="s">
        <v>7118</v>
      </c>
      <c r="B6497" t="s">
        <v>10144</v>
      </c>
      <c r="C6497" t="s">
        <v>1721</v>
      </c>
      <c r="D6497" t="s">
        <v>1722</v>
      </c>
      <c r="E6497" t="s">
        <v>1722</v>
      </c>
    </row>
    <row r="6498" spans="1:5" x14ac:dyDescent="0.3">
      <c r="A6498" s="6" t="s">
        <v>5258</v>
      </c>
      <c r="B6498" t="s">
        <v>9855</v>
      </c>
      <c r="C6498" t="s">
        <v>850</v>
      </c>
    </row>
    <row r="6499" spans="1:5" x14ac:dyDescent="0.3">
      <c r="A6499" s="6" t="s">
        <v>7119</v>
      </c>
      <c r="B6499" t="s">
        <v>10145</v>
      </c>
      <c r="C6499" t="s">
        <v>1406</v>
      </c>
    </row>
    <row r="6500" spans="1:5" x14ac:dyDescent="0.3">
      <c r="A6500" s="6" t="s">
        <v>7120</v>
      </c>
      <c r="B6500" t="s">
        <v>10146</v>
      </c>
      <c r="C6500" t="s">
        <v>1723</v>
      </c>
      <c r="D6500">
        <v>1</v>
      </c>
      <c r="E6500">
        <v>1</v>
      </c>
    </row>
    <row r="6502" spans="1:5" x14ac:dyDescent="0.3">
      <c r="A6502" s="6" t="s">
        <v>1472</v>
      </c>
    </row>
    <row r="6503" spans="1:5" x14ac:dyDescent="0.3">
      <c r="A6503" s="6" t="s">
        <v>7121</v>
      </c>
    </row>
    <row r="6504" spans="1:5" x14ac:dyDescent="0.3">
      <c r="A6504" s="6" t="s">
        <v>7122</v>
      </c>
    </row>
    <row r="6506" spans="1:5" x14ac:dyDescent="0.3">
      <c r="A6506" s="6" t="s">
        <v>7123</v>
      </c>
      <c r="B6506" t="s">
        <v>9917</v>
      </c>
      <c r="C6506" t="s">
        <v>1724</v>
      </c>
      <c r="D6506" t="s">
        <v>1725</v>
      </c>
      <c r="E6506" t="s">
        <v>1725</v>
      </c>
    </row>
    <row r="6507" spans="1:5" x14ac:dyDescent="0.3">
      <c r="A6507" s="6" t="s">
        <v>5258</v>
      </c>
      <c r="B6507" t="s">
        <v>9855</v>
      </c>
      <c r="C6507" t="s">
        <v>850</v>
      </c>
    </row>
    <row r="6508" spans="1:5" x14ac:dyDescent="0.3">
      <c r="A6508" s="6" t="s">
        <v>7124</v>
      </c>
      <c r="B6508" t="s">
        <v>1636</v>
      </c>
      <c r="C6508" t="s">
        <v>1726</v>
      </c>
    </row>
    <row r="6509" spans="1:5" x14ac:dyDescent="0.3">
      <c r="A6509" s="6" t="s">
        <v>7125</v>
      </c>
      <c r="B6509" t="s">
        <v>10147</v>
      </c>
      <c r="C6509" t="s">
        <v>1727</v>
      </c>
      <c r="D6509">
        <v>5</v>
      </c>
      <c r="E6509">
        <v>5</v>
      </c>
    </row>
    <row r="6511" spans="1:5" x14ac:dyDescent="0.3">
      <c r="A6511" s="6" t="s">
        <v>1472</v>
      </c>
    </row>
    <row r="6512" spans="1:5" x14ac:dyDescent="0.3">
      <c r="A6512" s="6" t="s">
        <v>7126</v>
      </c>
    </row>
    <row r="6513" spans="1:5" x14ac:dyDescent="0.3">
      <c r="A6513" s="6" t="s">
        <v>7127</v>
      </c>
    </row>
    <row r="6515" spans="1:5" x14ac:dyDescent="0.3">
      <c r="A6515" s="6" t="s">
        <v>7128</v>
      </c>
      <c r="B6515" t="s">
        <v>10137</v>
      </c>
      <c r="C6515" t="s">
        <v>1728</v>
      </c>
      <c r="D6515" t="s">
        <v>1729</v>
      </c>
      <c r="E6515" t="s">
        <v>1729</v>
      </c>
    </row>
    <row r="6516" spans="1:5" x14ac:dyDescent="0.3">
      <c r="A6516" s="6" t="s">
        <v>5258</v>
      </c>
      <c r="B6516" t="s">
        <v>10134</v>
      </c>
      <c r="C6516" t="s">
        <v>1730</v>
      </c>
    </row>
    <row r="6517" spans="1:5" x14ac:dyDescent="0.3">
      <c r="A6517" s="6" t="s">
        <v>7129</v>
      </c>
      <c r="B6517" t="s">
        <v>10135</v>
      </c>
      <c r="C6517" t="s">
        <v>1731</v>
      </c>
    </row>
    <row r="6518" spans="1:5" x14ac:dyDescent="0.3">
      <c r="A6518" s="6" t="s">
        <v>7130</v>
      </c>
      <c r="B6518" t="s">
        <v>10148</v>
      </c>
      <c r="C6518" t="s">
        <v>1732</v>
      </c>
      <c r="D6518">
        <v>93</v>
      </c>
      <c r="E6518">
        <v>93</v>
      </c>
    </row>
    <row r="6520" spans="1:5" x14ac:dyDescent="0.3">
      <c r="A6520" s="6" t="s">
        <v>5720</v>
      </c>
    </row>
    <row r="6521" spans="1:5" x14ac:dyDescent="0.3">
      <c r="A6521" s="6" t="s">
        <v>7131</v>
      </c>
    </row>
    <row r="6522" spans="1:5" x14ac:dyDescent="0.3">
      <c r="A6522" s="6" t="s">
        <v>7132</v>
      </c>
    </row>
    <row r="6524" spans="1:5" x14ac:dyDescent="0.3">
      <c r="A6524" s="6" t="s">
        <v>7133</v>
      </c>
      <c r="B6524" t="s">
        <v>10080</v>
      </c>
      <c r="C6524" t="s">
        <v>1733</v>
      </c>
      <c r="D6524" t="s">
        <v>1729</v>
      </c>
      <c r="E6524" t="s">
        <v>1729</v>
      </c>
    </row>
    <row r="6525" spans="1:5" x14ac:dyDescent="0.3">
      <c r="A6525" s="6" t="s">
        <v>5258</v>
      </c>
      <c r="B6525" t="s">
        <v>10134</v>
      </c>
      <c r="C6525" t="s">
        <v>1730</v>
      </c>
    </row>
    <row r="6526" spans="1:5" x14ac:dyDescent="0.3">
      <c r="A6526" s="6" t="s">
        <v>7129</v>
      </c>
      <c r="B6526" t="s">
        <v>10135</v>
      </c>
      <c r="C6526" t="s">
        <v>1731</v>
      </c>
    </row>
    <row r="6527" spans="1:5" x14ac:dyDescent="0.3">
      <c r="A6527" s="6" t="s">
        <v>7134</v>
      </c>
      <c r="B6527" t="s">
        <v>10148</v>
      </c>
      <c r="C6527" t="s">
        <v>1732</v>
      </c>
      <c r="D6527">
        <v>92</v>
      </c>
      <c r="E6527">
        <v>92</v>
      </c>
    </row>
    <row r="6529" spans="1:5" x14ac:dyDescent="0.3">
      <c r="A6529" s="6" t="s">
        <v>5720</v>
      </c>
    </row>
    <row r="6530" spans="1:5" x14ac:dyDescent="0.3">
      <c r="A6530" s="6" t="s">
        <v>7131</v>
      </c>
    </row>
    <row r="6531" spans="1:5" x14ac:dyDescent="0.3">
      <c r="A6531" s="6" t="s">
        <v>7135</v>
      </c>
    </row>
    <row r="6533" spans="1:5" x14ac:dyDescent="0.3">
      <c r="A6533" s="6" t="s">
        <v>7136</v>
      </c>
      <c r="B6533" t="s">
        <v>10140</v>
      </c>
      <c r="C6533" t="s">
        <v>1693</v>
      </c>
      <c r="D6533" t="s">
        <v>1734</v>
      </c>
      <c r="E6533" t="s">
        <v>1734</v>
      </c>
    </row>
    <row r="6534" spans="1:5" x14ac:dyDescent="0.3">
      <c r="A6534" s="6" t="s">
        <v>5258</v>
      </c>
      <c r="B6534" t="s">
        <v>9855</v>
      </c>
      <c r="C6534" t="s">
        <v>850</v>
      </c>
    </row>
    <row r="6535" spans="1:5" x14ac:dyDescent="0.3">
      <c r="A6535" s="6" t="s">
        <v>7137</v>
      </c>
      <c r="B6535" t="s">
        <v>1762</v>
      </c>
      <c r="C6535" t="s">
        <v>1429</v>
      </c>
    </row>
    <row r="6536" spans="1:5" x14ac:dyDescent="0.3">
      <c r="A6536" s="6" t="s">
        <v>7138</v>
      </c>
      <c r="B6536" t="s">
        <v>10149</v>
      </c>
      <c r="C6536" t="s">
        <v>1735</v>
      </c>
      <c r="D6536">
        <v>0</v>
      </c>
      <c r="E6536">
        <v>0</v>
      </c>
    </row>
    <row r="6538" spans="1:5" x14ac:dyDescent="0.3">
      <c r="A6538" s="6" t="s">
        <v>1472</v>
      </c>
    </row>
    <row r="6539" spans="1:5" x14ac:dyDescent="0.3">
      <c r="A6539" s="6" t="s">
        <v>7139</v>
      </c>
    </row>
    <row r="6540" spans="1:5" x14ac:dyDescent="0.3">
      <c r="A6540" s="6" t="s">
        <v>7140</v>
      </c>
    </row>
    <row r="6542" spans="1:5" x14ac:dyDescent="0.3">
      <c r="A6542" s="6" t="s">
        <v>7141</v>
      </c>
      <c r="B6542" t="s">
        <v>5746</v>
      </c>
      <c r="C6542" t="s">
        <v>1736</v>
      </c>
      <c r="D6542" s="1">
        <v>6.6999999999999996E-9</v>
      </c>
      <c r="E6542" t="s">
        <v>126</v>
      </c>
    </row>
    <row r="6543" spans="1:5" x14ac:dyDescent="0.3">
      <c r="A6543" s="6" t="s">
        <v>5258</v>
      </c>
      <c r="B6543" t="s">
        <v>9855</v>
      </c>
      <c r="C6543" t="s">
        <v>850</v>
      </c>
    </row>
    <row r="6544" spans="1:5" x14ac:dyDescent="0.3">
      <c r="A6544" s="6" t="s">
        <v>7142</v>
      </c>
      <c r="B6544" t="s">
        <v>2253</v>
      </c>
      <c r="C6544" t="e">
        <f>+ evAF+q</f>
        <v>#NAME?</v>
      </c>
    </row>
    <row r="6545" spans="1:5" x14ac:dyDescent="0.3">
      <c r="A6545" s="6" t="s">
        <v>7143</v>
      </c>
      <c r="B6545" t="s">
        <v>10150</v>
      </c>
      <c r="C6545" t="s">
        <v>1737</v>
      </c>
      <c r="D6545">
        <v>9</v>
      </c>
      <c r="E6545">
        <v>9</v>
      </c>
    </row>
    <row r="6547" spans="1:5" x14ac:dyDescent="0.3">
      <c r="A6547" s="6" t="s">
        <v>1472</v>
      </c>
    </row>
    <row r="6548" spans="1:5" x14ac:dyDescent="0.3">
      <c r="A6548" s="6" t="s">
        <v>7144</v>
      </c>
    </row>
    <row r="6549" spans="1:5" x14ac:dyDescent="0.3">
      <c r="A6549" s="6" t="s">
        <v>7145</v>
      </c>
    </row>
    <row r="6551" spans="1:5" x14ac:dyDescent="0.3">
      <c r="A6551" s="6" t="s">
        <v>7146</v>
      </c>
      <c r="B6551" t="s">
        <v>10143</v>
      </c>
      <c r="C6551" t="s">
        <v>1738</v>
      </c>
      <c r="D6551" t="s">
        <v>1739</v>
      </c>
      <c r="E6551" t="s">
        <v>1739</v>
      </c>
    </row>
    <row r="6552" spans="1:5" x14ac:dyDescent="0.3">
      <c r="A6552" s="6" t="s">
        <v>5258</v>
      </c>
      <c r="B6552" t="s">
        <v>9855</v>
      </c>
      <c r="C6552" t="s">
        <v>850</v>
      </c>
    </row>
    <row r="6553" spans="1:5" x14ac:dyDescent="0.3">
      <c r="A6553" s="6" t="s">
        <v>6930</v>
      </c>
      <c r="B6553" t="s">
        <v>2253</v>
      </c>
      <c r="C6553" t="s">
        <v>1300</v>
      </c>
    </row>
    <row r="6554" spans="1:5" x14ac:dyDescent="0.3">
      <c r="A6554" s="6" t="s">
        <v>7147</v>
      </c>
      <c r="B6554" t="s">
        <v>10052</v>
      </c>
      <c r="C6554" t="s">
        <v>1719</v>
      </c>
      <c r="D6554">
        <v>94</v>
      </c>
      <c r="E6554">
        <v>94</v>
      </c>
    </row>
    <row r="6556" spans="1:5" x14ac:dyDescent="0.3">
      <c r="A6556" s="6" t="s">
        <v>1472</v>
      </c>
    </row>
    <row r="6557" spans="1:5" x14ac:dyDescent="0.3">
      <c r="A6557" s="6" t="s">
        <v>6476</v>
      </c>
    </row>
    <row r="6558" spans="1:5" x14ac:dyDescent="0.3">
      <c r="A6558" s="6" t="s">
        <v>7148</v>
      </c>
    </row>
    <row r="6560" spans="1:5" x14ac:dyDescent="0.3">
      <c r="A6560" s="6" t="s">
        <v>7149</v>
      </c>
      <c r="B6560" t="s">
        <v>10133</v>
      </c>
      <c r="C6560" t="s">
        <v>1740</v>
      </c>
      <c r="D6560" t="s">
        <v>1739</v>
      </c>
      <c r="E6560" t="s">
        <v>1739</v>
      </c>
    </row>
    <row r="6561" spans="1:5" x14ac:dyDescent="0.3">
      <c r="A6561" s="6" t="s">
        <v>5258</v>
      </c>
      <c r="B6561" t="s">
        <v>9855</v>
      </c>
      <c r="C6561" t="s">
        <v>850</v>
      </c>
    </row>
    <row r="6562" spans="1:5" x14ac:dyDescent="0.3">
      <c r="A6562" s="6" t="s">
        <v>6930</v>
      </c>
      <c r="B6562" t="s">
        <v>2253</v>
      </c>
      <c r="C6562" t="s">
        <v>1300</v>
      </c>
    </row>
    <row r="6563" spans="1:5" x14ac:dyDescent="0.3">
      <c r="A6563" s="6" t="s">
        <v>7150</v>
      </c>
      <c r="B6563" t="s">
        <v>10052</v>
      </c>
      <c r="C6563" t="s">
        <v>1741</v>
      </c>
      <c r="D6563">
        <v>76</v>
      </c>
      <c r="E6563">
        <v>76</v>
      </c>
    </row>
    <row r="6565" spans="1:5" x14ac:dyDescent="0.3">
      <c r="A6565" s="6" t="s">
        <v>1472</v>
      </c>
    </row>
    <row r="6566" spans="1:5" x14ac:dyDescent="0.3">
      <c r="A6566" s="6" t="s">
        <v>6476</v>
      </c>
    </row>
    <row r="6567" spans="1:5" x14ac:dyDescent="0.3">
      <c r="A6567" s="6" t="s">
        <v>7151</v>
      </c>
    </row>
    <row r="6569" spans="1:5" x14ac:dyDescent="0.3">
      <c r="A6569" s="6" t="s">
        <v>7152</v>
      </c>
      <c r="B6569" t="s">
        <v>10104</v>
      </c>
      <c r="C6569" t="s">
        <v>1742</v>
      </c>
      <c r="D6569" s="1">
        <v>7.2E-9</v>
      </c>
      <c r="E6569" t="s">
        <v>127</v>
      </c>
    </row>
    <row r="6570" spans="1:5" x14ac:dyDescent="0.3">
      <c r="A6570" s="6" t="s">
        <v>5258</v>
      </c>
      <c r="B6570" t="s">
        <v>9855</v>
      </c>
      <c r="C6570" t="s">
        <v>850</v>
      </c>
    </row>
    <row r="6571" spans="1:5" x14ac:dyDescent="0.3">
      <c r="A6571" s="6" t="s">
        <v>7153</v>
      </c>
      <c r="B6571" t="e">
        <f>+ A</f>
        <v>#NAME?</v>
      </c>
      <c r="C6571" t="s">
        <v>1275</v>
      </c>
    </row>
    <row r="6572" spans="1:5" x14ac:dyDescent="0.3">
      <c r="A6572" s="6" t="s">
        <v>7154</v>
      </c>
      <c r="B6572" t="e">
        <f>--QEIA</f>
        <v>#NAME?</v>
      </c>
      <c r="C6572" t="s">
        <v>1743</v>
      </c>
      <c r="D6572">
        <v>15</v>
      </c>
      <c r="E6572">
        <v>15</v>
      </c>
    </row>
    <row r="6574" spans="1:5" x14ac:dyDescent="0.3">
      <c r="A6574" s="6" t="s">
        <v>1472</v>
      </c>
    </row>
    <row r="6575" spans="1:5" x14ac:dyDescent="0.3">
      <c r="A6575" s="6" t="s">
        <v>7155</v>
      </c>
    </row>
    <row r="6576" spans="1:5" x14ac:dyDescent="0.3">
      <c r="A6576" s="6" t="s">
        <v>7156</v>
      </c>
    </row>
    <row r="6578" spans="1:5" x14ac:dyDescent="0.3">
      <c r="A6578" s="6" t="s">
        <v>7157</v>
      </c>
      <c r="B6578" t="s">
        <v>9881</v>
      </c>
      <c r="C6578" t="s">
        <v>1696</v>
      </c>
      <c r="D6578" t="s">
        <v>1744</v>
      </c>
      <c r="E6578" t="s">
        <v>1744</v>
      </c>
    </row>
    <row r="6579" spans="1:5" x14ac:dyDescent="0.3">
      <c r="A6579" s="6" t="s">
        <v>5258</v>
      </c>
      <c r="B6579" t="s">
        <v>9855</v>
      </c>
      <c r="C6579" t="s">
        <v>850</v>
      </c>
    </row>
    <row r="6580" spans="1:5" x14ac:dyDescent="0.3">
      <c r="A6580" s="6" t="s">
        <v>7158</v>
      </c>
      <c r="B6580" t="s">
        <v>1791</v>
      </c>
      <c r="C6580" t="s">
        <v>1488</v>
      </c>
    </row>
    <row r="6581" spans="1:5" x14ac:dyDescent="0.3">
      <c r="A6581" s="6" t="s">
        <v>7159</v>
      </c>
      <c r="B6581" t="s">
        <v>10151</v>
      </c>
      <c r="C6581" t="s">
        <v>1745</v>
      </c>
      <c r="D6581">
        <v>9</v>
      </c>
      <c r="E6581">
        <v>9</v>
      </c>
    </row>
    <row r="6583" spans="1:5" x14ac:dyDescent="0.3">
      <c r="A6583" s="6" t="s">
        <v>1472</v>
      </c>
    </row>
    <row r="6584" spans="1:5" x14ac:dyDescent="0.3">
      <c r="A6584" s="6" t="s">
        <v>6209</v>
      </c>
    </row>
    <row r="6585" spans="1:5" x14ac:dyDescent="0.3">
      <c r="A6585" s="6" t="s">
        <v>7160</v>
      </c>
    </row>
    <row r="6587" spans="1:5" x14ac:dyDescent="0.3">
      <c r="A6587" s="6" t="s">
        <v>7161</v>
      </c>
      <c r="B6587" t="s">
        <v>10001</v>
      </c>
      <c r="C6587" t="s">
        <v>1746</v>
      </c>
      <c r="D6587" t="s">
        <v>1747</v>
      </c>
      <c r="E6587" t="s">
        <v>1747</v>
      </c>
    </row>
    <row r="6588" spans="1:5" x14ac:dyDescent="0.3">
      <c r="A6588" s="6" t="s">
        <v>5258</v>
      </c>
      <c r="B6588" t="s">
        <v>9855</v>
      </c>
      <c r="C6588" t="s">
        <v>850</v>
      </c>
    </row>
    <row r="6589" spans="1:5" x14ac:dyDescent="0.3">
      <c r="A6589" s="6" t="s">
        <v>6930</v>
      </c>
      <c r="B6589" t="s">
        <v>2253</v>
      </c>
      <c r="C6589" t="s">
        <v>1300</v>
      </c>
    </row>
    <row r="6590" spans="1:5" x14ac:dyDescent="0.3">
      <c r="A6590" s="6" t="s">
        <v>7162</v>
      </c>
      <c r="B6590" t="s">
        <v>10052</v>
      </c>
      <c r="C6590" t="s">
        <v>1748</v>
      </c>
      <c r="D6590">
        <v>32</v>
      </c>
      <c r="E6590">
        <v>32</v>
      </c>
    </row>
    <row r="6592" spans="1:5" x14ac:dyDescent="0.3">
      <c r="A6592" s="6" t="s">
        <v>1472</v>
      </c>
    </row>
    <row r="6593" spans="1:5" x14ac:dyDescent="0.3">
      <c r="A6593" s="6" t="s">
        <v>6476</v>
      </c>
    </row>
    <row r="6594" spans="1:5" x14ac:dyDescent="0.3">
      <c r="A6594" s="6" t="s">
        <v>7163</v>
      </c>
    </row>
    <row r="6596" spans="1:5" x14ac:dyDescent="0.3">
      <c r="A6596" s="6" t="s">
        <v>7164</v>
      </c>
      <c r="B6596" t="s">
        <v>5746</v>
      </c>
      <c r="C6596" t="s">
        <v>1749</v>
      </c>
      <c r="D6596" s="1">
        <v>7.8000000000000004E-9</v>
      </c>
      <c r="E6596" t="s">
        <v>128</v>
      </c>
    </row>
    <row r="6597" spans="1:5" x14ac:dyDescent="0.3">
      <c r="A6597" s="6" t="s">
        <v>5258</v>
      </c>
      <c r="B6597" t="s">
        <v>9855</v>
      </c>
      <c r="C6597" t="s">
        <v>850</v>
      </c>
    </row>
    <row r="6598" spans="1:5" x14ac:dyDescent="0.3">
      <c r="A6598" s="6" t="s">
        <v>7165</v>
      </c>
      <c r="B6598" t="e">
        <f>+  A</f>
        <v>#NAME?</v>
      </c>
      <c r="C6598" t="e">
        <f>+vAF+q</f>
        <v>#NAME?</v>
      </c>
    </row>
    <row r="6599" spans="1:5" x14ac:dyDescent="0.3">
      <c r="A6599" s="6" t="s">
        <v>7166</v>
      </c>
      <c r="B6599" t="s">
        <v>10125</v>
      </c>
      <c r="C6599" t="s">
        <v>1680</v>
      </c>
      <c r="D6599">
        <v>8</v>
      </c>
      <c r="E6599">
        <v>8</v>
      </c>
    </row>
    <row r="6601" spans="1:5" x14ac:dyDescent="0.3">
      <c r="A6601" s="6" t="s">
        <v>1472</v>
      </c>
    </row>
    <row r="6602" spans="1:5" x14ac:dyDescent="0.3">
      <c r="A6602" s="6" t="s">
        <v>7167</v>
      </c>
    </row>
    <row r="6603" spans="1:5" x14ac:dyDescent="0.3">
      <c r="A6603" s="6" t="s">
        <v>7168</v>
      </c>
    </row>
    <row r="6605" spans="1:5" x14ac:dyDescent="0.3">
      <c r="A6605" s="6" t="s">
        <v>7169</v>
      </c>
      <c r="B6605" t="s">
        <v>5746</v>
      </c>
      <c r="C6605" t="s">
        <v>1750</v>
      </c>
      <c r="D6605" s="1">
        <v>8.4000000000000008E-9</v>
      </c>
      <c r="E6605" t="s">
        <v>129</v>
      </c>
    </row>
    <row r="6606" spans="1:5" x14ac:dyDescent="0.3">
      <c r="A6606" s="6" t="s">
        <v>5258</v>
      </c>
      <c r="B6606" t="s">
        <v>9855</v>
      </c>
      <c r="C6606" t="s">
        <v>850</v>
      </c>
    </row>
    <row r="6607" spans="1:5" x14ac:dyDescent="0.3">
      <c r="A6607" s="6" t="s">
        <v>7170</v>
      </c>
      <c r="B6607" t="s">
        <v>2253</v>
      </c>
      <c r="C6607" t="s">
        <v>1406</v>
      </c>
    </row>
    <row r="6608" spans="1:5" x14ac:dyDescent="0.3">
      <c r="A6608" s="6" t="s">
        <v>7171</v>
      </c>
      <c r="B6608" t="s">
        <v>10019</v>
      </c>
      <c r="C6608" t="s">
        <v>1751</v>
      </c>
      <c r="D6608">
        <v>3</v>
      </c>
      <c r="E6608">
        <v>3</v>
      </c>
    </row>
    <row r="6610" spans="1:5" x14ac:dyDescent="0.3">
      <c r="A6610" s="6" t="s">
        <v>1472</v>
      </c>
    </row>
    <row r="6611" spans="1:5" x14ac:dyDescent="0.3">
      <c r="A6611" s="6" t="s">
        <v>7172</v>
      </c>
    </row>
    <row r="6612" spans="1:5" x14ac:dyDescent="0.3">
      <c r="A6612" s="6" t="s">
        <v>7173</v>
      </c>
    </row>
    <row r="6614" spans="1:5" x14ac:dyDescent="0.3">
      <c r="A6614" s="6" t="s">
        <v>7174</v>
      </c>
      <c r="B6614" t="s">
        <v>5746</v>
      </c>
      <c r="C6614" t="s">
        <v>1750</v>
      </c>
      <c r="D6614" s="1">
        <v>8.5999999999999993E-9</v>
      </c>
      <c r="E6614" t="s">
        <v>130</v>
      </c>
    </row>
    <row r="6615" spans="1:5" x14ac:dyDescent="0.3">
      <c r="A6615" s="6" t="s">
        <v>5258</v>
      </c>
      <c r="B6615" t="s">
        <v>9855</v>
      </c>
      <c r="C6615" t="s">
        <v>850</v>
      </c>
    </row>
    <row r="6616" spans="1:5" x14ac:dyDescent="0.3">
      <c r="A6616" s="6" t="s">
        <v>7175</v>
      </c>
      <c r="C6616" t="s">
        <v>1152</v>
      </c>
    </row>
    <row r="6617" spans="1:5" x14ac:dyDescent="0.3">
      <c r="A6617" s="6" t="s">
        <v>7176</v>
      </c>
      <c r="B6617" t="s">
        <v>10152</v>
      </c>
      <c r="C6617" t="s">
        <v>1752</v>
      </c>
      <c r="D6617">
        <v>8</v>
      </c>
      <c r="E6617">
        <v>8</v>
      </c>
    </row>
    <row r="6619" spans="1:5" x14ac:dyDescent="0.3">
      <c r="A6619" s="6" t="s">
        <v>1472</v>
      </c>
    </row>
    <row r="6620" spans="1:5" x14ac:dyDescent="0.3">
      <c r="A6620" s="6" t="s">
        <v>7177</v>
      </c>
    </row>
    <row r="6621" spans="1:5" x14ac:dyDescent="0.3">
      <c r="A6621" s="6" t="s">
        <v>7178</v>
      </c>
    </row>
    <row r="6623" spans="1:5" x14ac:dyDescent="0.3">
      <c r="A6623" s="6" t="s">
        <v>7179</v>
      </c>
      <c r="B6623" t="s">
        <v>5746</v>
      </c>
      <c r="C6623" t="s">
        <v>1750</v>
      </c>
      <c r="D6623" s="1">
        <v>8.5999999999999993E-9</v>
      </c>
      <c r="E6623" t="s">
        <v>130</v>
      </c>
    </row>
    <row r="6624" spans="1:5" x14ac:dyDescent="0.3">
      <c r="A6624" s="6" t="s">
        <v>5258</v>
      </c>
      <c r="B6624" t="s">
        <v>9855</v>
      </c>
      <c r="C6624" t="s">
        <v>850</v>
      </c>
    </row>
    <row r="6625" spans="1:5" x14ac:dyDescent="0.3">
      <c r="A6625" s="6" t="s">
        <v>7056</v>
      </c>
      <c r="B6625" t="s">
        <v>1791</v>
      </c>
      <c r="C6625" t="e">
        <f>+  +A++q</f>
        <v>#NAME?</v>
      </c>
    </row>
    <row r="6626" spans="1:5" x14ac:dyDescent="0.3">
      <c r="A6626" s="6" t="s">
        <v>7180</v>
      </c>
      <c r="B6626" t="s">
        <v>10129</v>
      </c>
      <c r="C6626" t="s">
        <v>1692</v>
      </c>
      <c r="D6626">
        <v>1</v>
      </c>
      <c r="E6626">
        <v>1</v>
      </c>
    </row>
    <row r="6628" spans="1:5" x14ac:dyDescent="0.3">
      <c r="A6628" s="6" t="s">
        <v>1472</v>
      </c>
    </row>
    <row r="6629" spans="1:5" x14ac:dyDescent="0.3">
      <c r="A6629" s="6" t="s">
        <v>6209</v>
      </c>
    </row>
    <row r="6630" spans="1:5" x14ac:dyDescent="0.3">
      <c r="A6630" s="6" t="s">
        <v>7181</v>
      </c>
    </row>
    <row r="6632" spans="1:5" x14ac:dyDescent="0.3">
      <c r="A6632" s="6" t="s">
        <v>7182</v>
      </c>
      <c r="B6632" t="s">
        <v>5746</v>
      </c>
      <c r="C6632" t="s">
        <v>1750</v>
      </c>
      <c r="D6632" s="1">
        <v>8.5999999999999993E-9</v>
      </c>
      <c r="E6632" t="s">
        <v>130</v>
      </c>
    </row>
    <row r="6633" spans="1:5" x14ac:dyDescent="0.3">
      <c r="A6633" s="6" t="s">
        <v>5258</v>
      </c>
      <c r="B6633" t="s">
        <v>9855</v>
      </c>
      <c r="C6633" t="s">
        <v>850</v>
      </c>
    </row>
    <row r="6634" spans="1:5" x14ac:dyDescent="0.3">
      <c r="A6634" s="6" t="s">
        <v>7056</v>
      </c>
      <c r="B6634" t="s">
        <v>1791</v>
      </c>
      <c r="C6634" t="e">
        <f>+  +A++q</f>
        <v>#NAME?</v>
      </c>
    </row>
    <row r="6635" spans="1:5" x14ac:dyDescent="0.3">
      <c r="A6635" s="6" t="s">
        <v>7183</v>
      </c>
      <c r="B6635" t="s">
        <v>10129</v>
      </c>
      <c r="C6635" t="s">
        <v>1692</v>
      </c>
      <c r="D6635">
        <v>1</v>
      </c>
      <c r="E6635">
        <v>1</v>
      </c>
    </row>
    <row r="6637" spans="1:5" x14ac:dyDescent="0.3">
      <c r="A6637" s="6" t="s">
        <v>1472</v>
      </c>
    </row>
    <row r="6638" spans="1:5" x14ac:dyDescent="0.3">
      <c r="A6638" s="6" t="s">
        <v>6209</v>
      </c>
    </row>
    <row r="6639" spans="1:5" x14ac:dyDescent="0.3">
      <c r="A6639" s="6" t="s">
        <v>7184</v>
      </c>
    </row>
    <row r="6641" spans="1:5" x14ac:dyDescent="0.3">
      <c r="A6641" s="6" t="s">
        <v>7185</v>
      </c>
      <c r="B6641" t="s">
        <v>9889</v>
      </c>
      <c r="C6641" t="s">
        <v>1754</v>
      </c>
      <c r="D6641" t="s">
        <v>1755</v>
      </c>
      <c r="E6641" t="s">
        <v>1755</v>
      </c>
    </row>
    <row r="6642" spans="1:5" x14ac:dyDescent="0.3">
      <c r="A6642" s="6" t="s">
        <v>5258</v>
      </c>
      <c r="B6642" t="s">
        <v>9855</v>
      </c>
      <c r="C6642" t="s">
        <v>850</v>
      </c>
    </row>
    <row r="6643" spans="1:5" x14ac:dyDescent="0.3">
      <c r="A6643" s="6" t="s">
        <v>7186</v>
      </c>
      <c r="B6643" t="e">
        <f>+d</f>
        <v>#NAME?</v>
      </c>
      <c r="C6643" t="s">
        <v>1756</v>
      </c>
    </row>
    <row r="6644" spans="1:5" x14ac:dyDescent="0.3">
      <c r="A6644" s="6" t="s">
        <v>7187</v>
      </c>
      <c r="B6644" t="e">
        <f>--MDIP</f>
        <v>#NAME?</v>
      </c>
      <c r="C6644" t="s">
        <v>1757</v>
      </c>
      <c r="D6644">
        <v>7</v>
      </c>
      <c r="E6644">
        <v>7</v>
      </c>
    </row>
    <row r="6646" spans="1:5" x14ac:dyDescent="0.3">
      <c r="A6646" s="6" t="s">
        <v>1472</v>
      </c>
    </row>
    <row r="6647" spans="1:5" x14ac:dyDescent="0.3">
      <c r="A6647" s="6" t="s">
        <v>7188</v>
      </c>
    </row>
    <row r="6648" spans="1:5" x14ac:dyDescent="0.3">
      <c r="A6648" s="6" t="s">
        <v>7189</v>
      </c>
    </row>
    <row r="6650" spans="1:5" x14ac:dyDescent="0.3">
      <c r="A6650" s="6" t="s">
        <v>7190</v>
      </c>
      <c r="B6650" t="s">
        <v>5746</v>
      </c>
      <c r="C6650" t="s">
        <v>1758</v>
      </c>
      <c r="D6650" s="1">
        <v>9.8000000000000001E-9</v>
      </c>
      <c r="E6650" t="s">
        <v>131</v>
      </c>
    </row>
    <row r="6651" spans="1:5" x14ac:dyDescent="0.3">
      <c r="A6651" s="6" t="s">
        <v>5258</v>
      </c>
      <c r="B6651" t="s">
        <v>9855</v>
      </c>
      <c r="C6651" t="s">
        <v>850</v>
      </c>
    </row>
    <row r="6652" spans="1:5" x14ac:dyDescent="0.3">
      <c r="A6652" s="6" t="s">
        <v>7191</v>
      </c>
      <c r="B6652" t="s">
        <v>9749</v>
      </c>
      <c r="C6652" t="s">
        <v>1406</v>
      </c>
    </row>
    <row r="6653" spans="1:5" x14ac:dyDescent="0.3">
      <c r="A6653" s="6" t="s">
        <v>7192</v>
      </c>
      <c r="B6653" t="s">
        <v>10153</v>
      </c>
      <c r="C6653" t="s">
        <v>1759</v>
      </c>
      <c r="D6653">
        <v>4</v>
      </c>
      <c r="E6653">
        <v>4</v>
      </c>
    </row>
    <row r="6655" spans="1:5" x14ac:dyDescent="0.3">
      <c r="A6655" s="6" t="s">
        <v>1472</v>
      </c>
    </row>
    <row r="6656" spans="1:5" x14ac:dyDescent="0.3">
      <c r="A6656" s="6" t="s">
        <v>6129</v>
      </c>
    </row>
    <row r="6657" spans="1:5" x14ac:dyDescent="0.3">
      <c r="A6657" s="6" t="s">
        <v>7193</v>
      </c>
    </row>
    <row r="6659" spans="1:5" x14ac:dyDescent="0.3">
      <c r="A6659" s="6" t="s">
        <v>7194</v>
      </c>
      <c r="B6659" t="s">
        <v>9921</v>
      </c>
      <c r="C6659" t="s">
        <v>1760</v>
      </c>
      <c r="D6659" t="s">
        <v>1761</v>
      </c>
      <c r="E6659" t="s">
        <v>1761</v>
      </c>
    </row>
    <row r="6660" spans="1:5" x14ac:dyDescent="0.3">
      <c r="A6660" s="6" t="s">
        <v>5258</v>
      </c>
      <c r="B6660" t="s">
        <v>9855</v>
      </c>
      <c r="C6660" t="s">
        <v>850</v>
      </c>
    </row>
    <row r="6661" spans="1:5" x14ac:dyDescent="0.3">
      <c r="A6661" s="6" t="s">
        <v>7195</v>
      </c>
      <c r="B6661" t="s">
        <v>1762</v>
      </c>
      <c r="C6661" t="s">
        <v>1763</v>
      </c>
    </row>
    <row r="6662" spans="1:5" x14ac:dyDescent="0.3">
      <c r="A6662" s="6" t="s">
        <v>7196</v>
      </c>
      <c r="B6662" t="e">
        <f>-GADEG</f>
        <v>#NAME?</v>
      </c>
      <c r="C6662" t="s">
        <v>1764</v>
      </c>
      <c r="D6662">
        <v>0</v>
      </c>
      <c r="E6662">
        <v>0</v>
      </c>
    </row>
    <row r="6664" spans="1:5" x14ac:dyDescent="0.3">
      <c r="A6664" s="6" t="s">
        <v>1472</v>
      </c>
    </row>
    <row r="6665" spans="1:5" x14ac:dyDescent="0.3">
      <c r="A6665" s="6" t="s">
        <v>7197</v>
      </c>
    </row>
    <row r="6666" spans="1:5" x14ac:dyDescent="0.3">
      <c r="A6666" s="6" t="s">
        <v>7198</v>
      </c>
    </row>
    <row r="6668" spans="1:5" x14ac:dyDescent="0.3">
      <c r="A6668" s="6" t="s">
        <v>7199</v>
      </c>
      <c r="B6668" t="s">
        <v>9865</v>
      </c>
      <c r="C6668" t="s">
        <v>1765</v>
      </c>
      <c r="D6668" t="s">
        <v>1766</v>
      </c>
      <c r="E6668" t="s">
        <v>1766</v>
      </c>
    </row>
    <row r="6669" spans="1:5" x14ac:dyDescent="0.3">
      <c r="A6669" s="6" t="s">
        <v>5258</v>
      </c>
      <c r="B6669" t="s">
        <v>9855</v>
      </c>
      <c r="C6669" t="s">
        <v>850</v>
      </c>
    </row>
    <row r="6670" spans="1:5" x14ac:dyDescent="0.3">
      <c r="A6670" s="6" t="s">
        <v>7200</v>
      </c>
      <c r="C6670" t="s">
        <v>1185</v>
      </c>
    </row>
    <row r="6671" spans="1:5" x14ac:dyDescent="0.3">
      <c r="A6671" s="6" t="s">
        <v>7201</v>
      </c>
      <c r="B6671" t="e">
        <f>--YVTE</f>
        <v>#NAME?</v>
      </c>
      <c r="C6671" t="s">
        <v>1767</v>
      </c>
      <c r="D6671">
        <v>1</v>
      </c>
      <c r="E6671">
        <v>1</v>
      </c>
    </row>
    <row r="6673" spans="1:5" x14ac:dyDescent="0.3">
      <c r="A6673" s="6" t="s">
        <v>1472</v>
      </c>
    </row>
    <row r="6674" spans="1:5" x14ac:dyDescent="0.3">
      <c r="A6674" s="6" t="s">
        <v>6330</v>
      </c>
    </row>
    <row r="6675" spans="1:5" x14ac:dyDescent="0.3">
      <c r="A6675" s="6" t="s">
        <v>7202</v>
      </c>
    </row>
    <row r="6677" spans="1:5" x14ac:dyDescent="0.3">
      <c r="A6677" s="6" t="s">
        <v>7203</v>
      </c>
      <c r="B6677" t="s">
        <v>5746</v>
      </c>
      <c r="C6677" t="s">
        <v>1768</v>
      </c>
      <c r="D6677" s="1">
        <v>1.0999999999999999E-8</v>
      </c>
      <c r="E6677" t="s">
        <v>132</v>
      </c>
    </row>
    <row r="6678" spans="1:5" x14ac:dyDescent="0.3">
      <c r="A6678" s="6" t="s">
        <v>5258</v>
      </c>
      <c r="B6678" t="s">
        <v>9855</v>
      </c>
      <c r="C6678" t="s">
        <v>850</v>
      </c>
    </row>
    <row r="6679" spans="1:5" x14ac:dyDescent="0.3">
      <c r="A6679" s="6" t="s">
        <v>7065</v>
      </c>
      <c r="B6679" t="s">
        <v>2253</v>
      </c>
      <c r="C6679" t="s">
        <v>1300</v>
      </c>
    </row>
    <row r="6680" spans="1:5" x14ac:dyDescent="0.3">
      <c r="A6680" s="6" t="s">
        <v>7204</v>
      </c>
      <c r="B6680" t="s">
        <v>10154</v>
      </c>
      <c r="C6680" t="s">
        <v>1769</v>
      </c>
      <c r="D6680">
        <v>6</v>
      </c>
      <c r="E6680">
        <v>6</v>
      </c>
    </row>
    <row r="6682" spans="1:5" x14ac:dyDescent="0.3">
      <c r="A6682" s="6" t="s">
        <v>1472</v>
      </c>
    </row>
    <row r="6683" spans="1:5" x14ac:dyDescent="0.3">
      <c r="A6683" s="6" t="s">
        <v>6753</v>
      </c>
    </row>
    <row r="6684" spans="1:5" x14ac:dyDescent="0.3">
      <c r="A6684" s="6" t="s">
        <v>7205</v>
      </c>
    </row>
    <row r="6686" spans="1:5" x14ac:dyDescent="0.3">
      <c r="A6686" s="6" t="s">
        <v>7206</v>
      </c>
      <c r="B6686" t="s">
        <v>10110</v>
      </c>
      <c r="C6686" t="s">
        <v>1770</v>
      </c>
      <c r="D6686" t="s">
        <v>1771</v>
      </c>
      <c r="E6686" t="s">
        <v>1771</v>
      </c>
    </row>
    <row r="6687" spans="1:5" x14ac:dyDescent="0.3">
      <c r="A6687" s="6" t="s">
        <v>5258</v>
      </c>
      <c r="B6687" t="s">
        <v>9855</v>
      </c>
      <c r="C6687" t="s">
        <v>850</v>
      </c>
    </row>
    <row r="6688" spans="1:5" x14ac:dyDescent="0.3">
      <c r="A6688" s="6" t="s">
        <v>6913</v>
      </c>
      <c r="B6688" t="s">
        <v>2253</v>
      </c>
      <c r="C6688" t="s">
        <v>1300</v>
      </c>
    </row>
    <row r="6689" spans="1:5" x14ac:dyDescent="0.3">
      <c r="A6689" s="6" t="s">
        <v>7207</v>
      </c>
      <c r="B6689" t="s">
        <v>10052</v>
      </c>
      <c r="C6689" t="s">
        <v>1688</v>
      </c>
      <c r="D6689">
        <v>73</v>
      </c>
      <c r="E6689">
        <v>73</v>
      </c>
    </row>
    <row r="6691" spans="1:5" x14ac:dyDescent="0.3">
      <c r="A6691" s="6" t="s">
        <v>1472</v>
      </c>
    </row>
    <row r="6692" spans="1:5" x14ac:dyDescent="0.3">
      <c r="A6692" s="6" t="s">
        <v>7208</v>
      </c>
    </row>
    <row r="6693" spans="1:5" x14ac:dyDescent="0.3">
      <c r="A6693" s="6" t="s">
        <v>7209</v>
      </c>
    </row>
    <row r="6695" spans="1:5" x14ac:dyDescent="0.3">
      <c r="A6695" s="6" t="s">
        <v>7210</v>
      </c>
      <c r="B6695" t="s">
        <v>10133</v>
      </c>
      <c r="C6695" t="s">
        <v>1772</v>
      </c>
      <c r="D6695" t="s">
        <v>1771</v>
      </c>
      <c r="E6695" t="s">
        <v>1771</v>
      </c>
    </row>
    <row r="6696" spans="1:5" x14ac:dyDescent="0.3">
      <c r="A6696" s="6" t="s">
        <v>5258</v>
      </c>
      <c r="B6696" t="s">
        <v>9855</v>
      </c>
      <c r="C6696" t="s">
        <v>850</v>
      </c>
    </row>
    <row r="6697" spans="1:5" x14ac:dyDescent="0.3">
      <c r="A6697" s="6" t="s">
        <v>6913</v>
      </c>
      <c r="B6697" t="s">
        <v>2253</v>
      </c>
      <c r="C6697" t="s">
        <v>1300</v>
      </c>
    </row>
    <row r="6698" spans="1:5" x14ac:dyDescent="0.3">
      <c r="A6698" s="6" t="s">
        <v>7211</v>
      </c>
      <c r="B6698" t="s">
        <v>10052</v>
      </c>
      <c r="C6698" t="s">
        <v>1649</v>
      </c>
      <c r="D6698">
        <v>96</v>
      </c>
      <c r="E6698">
        <v>96</v>
      </c>
    </row>
    <row r="6700" spans="1:5" x14ac:dyDescent="0.3">
      <c r="A6700" s="6" t="s">
        <v>1472</v>
      </c>
    </row>
    <row r="6701" spans="1:5" x14ac:dyDescent="0.3">
      <c r="A6701" s="6" t="s">
        <v>7208</v>
      </c>
    </row>
    <row r="6702" spans="1:5" x14ac:dyDescent="0.3">
      <c r="A6702" s="6" t="s">
        <v>7212</v>
      </c>
    </row>
    <row r="6704" spans="1:5" x14ac:dyDescent="0.3">
      <c r="A6704" s="6" t="s">
        <v>7213</v>
      </c>
      <c r="B6704" t="s">
        <v>10155</v>
      </c>
      <c r="C6704" t="s">
        <v>1773</v>
      </c>
      <c r="D6704" t="s">
        <v>1774</v>
      </c>
      <c r="E6704" t="s">
        <v>1774</v>
      </c>
    </row>
    <row r="6705" spans="1:5" x14ac:dyDescent="0.3">
      <c r="A6705" s="6" t="s">
        <v>5258</v>
      </c>
      <c r="B6705" t="s">
        <v>9855</v>
      </c>
      <c r="C6705" t="s">
        <v>850</v>
      </c>
    </row>
    <row r="6706" spans="1:5" x14ac:dyDescent="0.3">
      <c r="A6706" s="6" t="s">
        <v>7170</v>
      </c>
      <c r="B6706" t="s">
        <v>2253</v>
      </c>
      <c r="C6706" t="s">
        <v>1406</v>
      </c>
    </row>
    <row r="6707" spans="1:5" x14ac:dyDescent="0.3">
      <c r="A6707" s="6" t="s">
        <v>7214</v>
      </c>
      <c r="B6707" t="s">
        <v>10019</v>
      </c>
      <c r="C6707" t="s">
        <v>1775</v>
      </c>
      <c r="D6707">
        <v>6</v>
      </c>
      <c r="E6707">
        <v>6</v>
      </c>
    </row>
    <row r="6709" spans="1:5" x14ac:dyDescent="0.3">
      <c r="A6709" s="6" t="s">
        <v>1472</v>
      </c>
    </row>
    <row r="6710" spans="1:5" x14ac:dyDescent="0.3">
      <c r="A6710" s="6" t="s">
        <v>7172</v>
      </c>
    </row>
    <row r="6711" spans="1:5" x14ac:dyDescent="0.3">
      <c r="A6711" s="6" t="s">
        <v>7215</v>
      </c>
    </row>
    <row r="6713" spans="1:5" x14ac:dyDescent="0.3">
      <c r="A6713" s="6" t="s">
        <v>7216</v>
      </c>
      <c r="B6713" t="s">
        <v>10156</v>
      </c>
      <c r="C6713" t="s">
        <v>1773</v>
      </c>
      <c r="D6713" t="s">
        <v>1774</v>
      </c>
      <c r="E6713" t="s">
        <v>1774</v>
      </c>
    </row>
    <row r="6714" spans="1:5" x14ac:dyDescent="0.3">
      <c r="A6714" s="6" t="s">
        <v>5258</v>
      </c>
      <c r="B6714" t="s">
        <v>9855</v>
      </c>
      <c r="C6714" t="s">
        <v>850</v>
      </c>
    </row>
    <row r="6715" spans="1:5" x14ac:dyDescent="0.3">
      <c r="A6715" s="6" t="s">
        <v>7170</v>
      </c>
      <c r="B6715" t="s">
        <v>2253</v>
      </c>
      <c r="C6715" t="s">
        <v>1406</v>
      </c>
    </row>
    <row r="6716" spans="1:5" x14ac:dyDescent="0.3">
      <c r="A6716" s="6" t="s">
        <v>7217</v>
      </c>
      <c r="B6716" t="s">
        <v>10019</v>
      </c>
      <c r="C6716" t="s">
        <v>1776</v>
      </c>
      <c r="D6716">
        <v>6</v>
      </c>
      <c r="E6716">
        <v>6</v>
      </c>
    </row>
    <row r="6718" spans="1:5" x14ac:dyDescent="0.3">
      <c r="A6718" s="6" t="s">
        <v>1472</v>
      </c>
    </row>
    <row r="6719" spans="1:5" x14ac:dyDescent="0.3">
      <c r="A6719" s="6" t="s">
        <v>7172</v>
      </c>
    </row>
    <row r="6720" spans="1:5" x14ac:dyDescent="0.3">
      <c r="A6720" s="6" t="s">
        <v>7218</v>
      </c>
    </row>
    <row r="6722" spans="1:5" x14ac:dyDescent="0.3">
      <c r="A6722" s="6" t="s">
        <v>7219</v>
      </c>
      <c r="B6722" t="s">
        <v>5746</v>
      </c>
      <c r="C6722" t="s">
        <v>1777</v>
      </c>
      <c r="D6722" s="1">
        <v>1.2E-8</v>
      </c>
      <c r="E6722" t="s">
        <v>133</v>
      </c>
    </row>
    <row r="6723" spans="1:5" x14ac:dyDescent="0.3">
      <c r="A6723" s="6" t="s">
        <v>5258</v>
      </c>
      <c r="B6723" t="s">
        <v>9855</v>
      </c>
      <c r="C6723" t="s">
        <v>850</v>
      </c>
    </row>
    <row r="6724" spans="1:5" x14ac:dyDescent="0.3">
      <c r="A6724" s="6" t="s">
        <v>7220</v>
      </c>
      <c r="B6724" t="s">
        <v>2065</v>
      </c>
      <c r="C6724" t="s">
        <v>1406</v>
      </c>
    </row>
    <row r="6725" spans="1:5" x14ac:dyDescent="0.3">
      <c r="A6725" s="6" t="s">
        <v>7221</v>
      </c>
      <c r="B6725" t="s">
        <v>10157</v>
      </c>
      <c r="C6725" t="s">
        <v>1778</v>
      </c>
      <c r="D6725">
        <v>6</v>
      </c>
      <c r="E6725">
        <v>6</v>
      </c>
    </row>
    <row r="6727" spans="1:5" x14ac:dyDescent="0.3">
      <c r="A6727" s="6" t="s">
        <v>1472</v>
      </c>
    </row>
    <row r="6728" spans="1:5" x14ac:dyDescent="0.3">
      <c r="A6728" s="6" t="s">
        <v>6129</v>
      </c>
    </row>
    <row r="6729" spans="1:5" x14ac:dyDescent="0.3">
      <c r="A6729" s="6" t="s">
        <v>7222</v>
      </c>
    </row>
    <row r="6731" spans="1:5" x14ac:dyDescent="0.3">
      <c r="A6731" s="6" t="s">
        <v>7223</v>
      </c>
      <c r="B6731" t="s">
        <v>9899</v>
      </c>
      <c r="C6731" t="s">
        <v>1760</v>
      </c>
      <c r="D6731" t="s">
        <v>1779</v>
      </c>
      <c r="E6731" t="s">
        <v>1779</v>
      </c>
    </row>
    <row r="6732" spans="1:5" x14ac:dyDescent="0.3">
      <c r="A6732" s="6" t="s">
        <v>5258</v>
      </c>
      <c r="B6732" t="s">
        <v>9855</v>
      </c>
      <c r="C6732" t="s">
        <v>850</v>
      </c>
    </row>
    <row r="6733" spans="1:5" x14ac:dyDescent="0.3">
      <c r="A6733" s="6" t="s">
        <v>6815</v>
      </c>
      <c r="B6733" t="s">
        <v>10041</v>
      </c>
      <c r="C6733" t="s">
        <v>1406</v>
      </c>
    </row>
    <row r="6734" spans="1:5" x14ac:dyDescent="0.3">
      <c r="A6734" s="6" t="s">
        <v>7224</v>
      </c>
      <c r="B6734" t="s">
        <v>10158</v>
      </c>
      <c r="C6734" t="s">
        <v>1780</v>
      </c>
      <c r="D6734">
        <v>0</v>
      </c>
      <c r="E6734">
        <v>0</v>
      </c>
    </row>
    <row r="6736" spans="1:5" x14ac:dyDescent="0.3">
      <c r="A6736" s="6" t="s">
        <v>1472</v>
      </c>
    </row>
    <row r="6737" spans="1:5" x14ac:dyDescent="0.3">
      <c r="A6737" s="6" t="s">
        <v>6129</v>
      </c>
    </row>
    <row r="6738" spans="1:5" x14ac:dyDescent="0.3">
      <c r="A6738" s="6" t="s">
        <v>7225</v>
      </c>
    </row>
    <row r="6740" spans="1:5" x14ac:dyDescent="0.3">
      <c r="A6740" s="6" t="s">
        <v>7226</v>
      </c>
      <c r="B6740" t="s">
        <v>5746</v>
      </c>
      <c r="C6740" t="s">
        <v>1781</v>
      </c>
      <c r="D6740" s="1">
        <v>1.3000000000000001E-8</v>
      </c>
      <c r="E6740" t="s">
        <v>134</v>
      </c>
    </row>
    <row r="6741" spans="1:5" x14ac:dyDescent="0.3">
      <c r="A6741" s="6" t="s">
        <v>5258</v>
      </c>
      <c r="B6741" t="s">
        <v>9855</v>
      </c>
      <c r="C6741" t="s">
        <v>850</v>
      </c>
    </row>
    <row r="6742" spans="1:5" x14ac:dyDescent="0.3">
      <c r="A6742" s="6" t="s">
        <v>7220</v>
      </c>
      <c r="B6742" t="s">
        <v>10041</v>
      </c>
      <c r="C6742" t="s">
        <v>1406</v>
      </c>
    </row>
    <row r="6743" spans="1:5" x14ac:dyDescent="0.3">
      <c r="A6743" s="6" t="s">
        <v>7227</v>
      </c>
      <c r="B6743" t="s">
        <v>10054</v>
      </c>
      <c r="C6743" t="s">
        <v>1456</v>
      </c>
      <c r="D6743">
        <v>1</v>
      </c>
      <c r="E6743">
        <v>1</v>
      </c>
    </row>
    <row r="6745" spans="1:5" x14ac:dyDescent="0.3">
      <c r="A6745" s="6" t="s">
        <v>1472</v>
      </c>
    </row>
    <row r="6746" spans="1:5" x14ac:dyDescent="0.3">
      <c r="A6746" s="6" t="s">
        <v>6129</v>
      </c>
    </row>
    <row r="6747" spans="1:5" x14ac:dyDescent="0.3">
      <c r="A6747" s="6" t="s">
        <v>7228</v>
      </c>
    </row>
    <row r="6749" spans="1:5" x14ac:dyDescent="0.3">
      <c r="A6749" s="6" t="s">
        <v>7229</v>
      </c>
      <c r="B6749" t="s">
        <v>5746</v>
      </c>
      <c r="C6749" t="s">
        <v>1781</v>
      </c>
      <c r="D6749" s="1">
        <v>1.3000000000000001E-8</v>
      </c>
      <c r="E6749" t="s">
        <v>134</v>
      </c>
    </row>
    <row r="6750" spans="1:5" x14ac:dyDescent="0.3">
      <c r="A6750" s="6" t="s">
        <v>5258</v>
      </c>
      <c r="B6750" t="s">
        <v>9855</v>
      </c>
      <c r="C6750" t="s">
        <v>850</v>
      </c>
    </row>
    <row r="6751" spans="1:5" x14ac:dyDescent="0.3">
      <c r="A6751" s="6" t="s">
        <v>7230</v>
      </c>
      <c r="B6751" t="s">
        <v>9749</v>
      </c>
      <c r="C6751" t="s">
        <v>1478</v>
      </c>
    </row>
    <row r="6752" spans="1:5" x14ac:dyDescent="0.3">
      <c r="A6752" s="6" t="s">
        <v>7231</v>
      </c>
      <c r="B6752" t="e">
        <f>--LDIP</f>
        <v>#NAME?</v>
      </c>
      <c r="C6752" t="s">
        <v>1479</v>
      </c>
      <c r="D6752">
        <v>5</v>
      </c>
      <c r="E6752">
        <v>5</v>
      </c>
    </row>
    <row r="6754" spans="1:5" x14ac:dyDescent="0.3">
      <c r="A6754" s="6" t="s">
        <v>6267</v>
      </c>
    </row>
    <row r="6755" spans="1:5" x14ac:dyDescent="0.3">
      <c r="A6755" s="6" t="s">
        <v>7232</v>
      </c>
    </row>
    <row r="6756" spans="1:5" x14ac:dyDescent="0.3">
      <c r="A6756" s="6" t="s">
        <v>7233</v>
      </c>
    </row>
    <row r="6758" spans="1:5" x14ac:dyDescent="0.3">
      <c r="A6758" s="6" t="s">
        <v>7234</v>
      </c>
      <c r="B6758" t="s">
        <v>9932</v>
      </c>
      <c r="C6758" t="s">
        <v>1773</v>
      </c>
      <c r="D6758" t="s">
        <v>1779</v>
      </c>
      <c r="E6758" t="s">
        <v>1779</v>
      </c>
    </row>
    <row r="6759" spans="1:5" x14ac:dyDescent="0.3">
      <c r="A6759" s="6" t="s">
        <v>5258</v>
      </c>
      <c r="B6759" t="s">
        <v>9855</v>
      </c>
      <c r="C6759" t="s">
        <v>850</v>
      </c>
    </row>
    <row r="6760" spans="1:5" x14ac:dyDescent="0.3">
      <c r="A6760" s="6" t="s">
        <v>7230</v>
      </c>
      <c r="B6760" t="s">
        <v>9749</v>
      </c>
      <c r="C6760" t="s">
        <v>1478</v>
      </c>
    </row>
    <row r="6761" spans="1:5" x14ac:dyDescent="0.3">
      <c r="A6761" s="6" t="s">
        <v>7235</v>
      </c>
      <c r="B6761" t="e">
        <f>--LDIP</f>
        <v>#NAME?</v>
      </c>
      <c r="C6761" t="s">
        <v>1479</v>
      </c>
      <c r="D6761">
        <v>5</v>
      </c>
      <c r="E6761">
        <v>5</v>
      </c>
    </row>
    <row r="6763" spans="1:5" x14ac:dyDescent="0.3">
      <c r="A6763" s="6" t="s">
        <v>6267</v>
      </c>
    </row>
    <row r="6764" spans="1:5" x14ac:dyDescent="0.3">
      <c r="A6764" s="6" t="s">
        <v>7232</v>
      </c>
    </row>
    <row r="6765" spans="1:5" x14ac:dyDescent="0.3">
      <c r="A6765" s="6" t="s">
        <v>7236</v>
      </c>
    </row>
    <row r="6767" spans="1:5" x14ac:dyDescent="0.3">
      <c r="A6767" s="6" t="s">
        <v>7237</v>
      </c>
      <c r="B6767" t="s">
        <v>5746</v>
      </c>
      <c r="C6767" t="s">
        <v>1781</v>
      </c>
      <c r="D6767" s="1">
        <v>1.4E-8</v>
      </c>
      <c r="E6767" t="s">
        <v>135</v>
      </c>
    </row>
    <row r="6768" spans="1:5" x14ac:dyDescent="0.3">
      <c r="A6768" s="6" t="s">
        <v>5258</v>
      </c>
      <c r="B6768" t="s">
        <v>9855</v>
      </c>
      <c r="C6768" t="s">
        <v>850</v>
      </c>
    </row>
    <row r="6769" spans="1:5" x14ac:dyDescent="0.3">
      <c r="A6769" s="6" t="s">
        <v>7043</v>
      </c>
      <c r="B6769" t="s">
        <v>1636</v>
      </c>
      <c r="C6769" t="e">
        <f>+ e+A++q</f>
        <v>#NAME?</v>
      </c>
    </row>
    <row r="6770" spans="1:5" x14ac:dyDescent="0.3">
      <c r="A6770" s="6" t="s">
        <v>7238</v>
      </c>
      <c r="B6770" t="s">
        <v>10107</v>
      </c>
      <c r="C6770" t="s">
        <v>1782</v>
      </c>
      <c r="D6770">
        <v>1</v>
      </c>
      <c r="E6770">
        <v>1</v>
      </c>
    </row>
    <row r="6772" spans="1:5" x14ac:dyDescent="0.3">
      <c r="A6772" s="6" t="s">
        <v>1472</v>
      </c>
    </row>
    <row r="6773" spans="1:5" x14ac:dyDescent="0.3">
      <c r="A6773" s="6" t="s">
        <v>7045</v>
      </c>
    </row>
    <row r="6774" spans="1:5" x14ac:dyDescent="0.3">
      <c r="A6774" s="6" t="s">
        <v>7239</v>
      </c>
    </row>
    <row r="6776" spans="1:5" x14ac:dyDescent="0.3">
      <c r="A6776" s="6" t="s">
        <v>7240</v>
      </c>
      <c r="B6776" t="s">
        <v>9881</v>
      </c>
      <c r="C6776" t="s">
        <v>1783</v>
      </c>
      <c r="D6776" t="s">
        <v>1784</v>
      </c>
      <c r="E6776" t="s">
        <v>1784</v>
      </c>
    </row>
    <row r="6777" spans="1:5" x14ac:dyDescent="0.3">
      <c r="A6777" s="6" t="s">
        <v>7241</v>
      </c>
      <c r="B6777" t="s">
        <v>5295</v>
      </c>
      <c r="C6777" t="s">
        <v>1273</v>
      </c>
    </row>
    <row r="6778" spans="1:5" x14ac:dyDescent="0.3">
      <c r="A6778" s="6" t="s">
        <v>7242</v>
      </c>
      <c r="B6778" t="s">
        <v>1636</v>
      </c>
      <c r="C6778" t="s">
        <v>1615</v>
      </c>
    </row>
    <row r="6779" spans="1:5" x14ac:dyDescent="0.3">
      <c r="A6779" s="6" t="s">
        <v>7243</v>
      </c>
      <c r="B6779" t="s">
        <v>10159</v>
      </c>
      <c r="C6779" t="s">
        <v>1785</v>
      </c>
      <c r="D6779">
        <v>4</v>
      </c>
      <c r="E6779">
        <v>4</v>
      </c>
    </row>
    <row r="6781" spans="1:5" x14ac:dyDescent="0.3">
      <c r="A6781" s="6" t="s">
        <v>6063</v>
      </c>
    </row>
    <row r="6782" spans="1:5" x14ac:dyDescent="0.3">
      <c r="A6782" s="6" t="s">
        <v>5992</v>
      </c>
    </row>
    <row r="6783" spans="1:5" x14ac:dyDescent="0.3">
      <c r="A6783" s="6" t="s">
        <v>7244</v>
      </c>
    </row>
    <row r="6785" spans="1:5" x14ac:dyDescent="0.3">
      <c r="A6785" s="6" t="s">
        <v>7245</v>
      </c>
      <c r="B6785" t="s">
        <v>10160</v>
      </c>
      <c r="C6785" t="s">
        <v>1773</v>
      </c>
      <c r="D6785" t="s">
        <v>1786</v>
      </c>
      <c r="E6785" t="s">
        <v>1786</v>
      </c>
    </row>
    <row r="6786" spans="1:5" x14ac:dyDescent="0.3">
      <c r="A6786" s="6" t="s">
        <v>5258</v>
      </c>
      <c r="B6786" t="s">
        <v>9943</v>
      </c>
      <c r="C6786" t="s">
        <v>1054</v>
      </c>
    </row>
    <row r="6787" spans="1:5" x14ac:dyDescent="0.3">
      <c r="A6787" s="6" t="s">
        <v>7246</v>
      </c>
      <c r="B6787" t="e">
        <f>++ PLd</f>
        <v>#NAME?</v>
      </c>
      <c r="C6787" t="e">
        <f>+AF</f>
        <v>#NAME?</v>
      </c>
    </row>
    <row r="6788" spans="1:5" x14ac:dyDescent="0.3">
      <c r="A6788" s="6" t="s">
        <v>7247</v>
      </c>
      <c r="B6788" t="s">
        <v>10103</v>
      </c>
      <c r="C6788" t="s">
        <v>1787</v>
      </c>
      <c r="D6788">
        <v>4</v>
      </c>
      <c r="E6788">
        <v>4</v>
      </c>
    </row>
    <row r="6790" spans="1:5" x14ac:dyDescent="0.3">
      <c r="A6790" s="6" t="s">
        <v>5661</v>
      </c>
    </row>
    <row r="6791" spans="1:5" x14ac:dyDescent="0.3">
      <c r="A6791" s="6" t="s">
        <v>7248</v>
      </c>
    </row>
    <row r="6792" spans="1:5" x14ac:dyDescent="0.3">
      <c r="A6792" s="6" t="s">
        <v>7249</v>
      </c>
    </row>
    <row r="6794" spans="1:5" x14ac:dyDescent="0.3">
      <c r="A6794" s="6" t="s">
        <v>7250</v>
      </c>
      <c r="B6794" t="s">
        <v>9910</v>
      </c>
      <c r="C6794" t="s">
        <v>1760</v>
      </c>
      <c r="D6794" t="s">
        <v>1786</v>
      </c>
      <c r="E6794" t="s">
        <v>1786</v>
      </c>
    </row>
    <row r="6795" spans="1:5" x14ac:dyDescent="0.3">
      <c r="A6795" s="6" t="s">
        <v>5258</v>
      </c>
      <c r="B6795" t="s">
        <v>9855</v>
      </c>
      <c r="C6795" t="s">
        <v>850</v>
      </c>
    </row>
    <row r="6796" spans="1:5" x14ac:dyDescent="0.3">
      <c r="A6796" s="6" t="s">
        <v>7251</v>
      </c>
      <c r="B6796" t="s">
        <v>10117</v>
      </c>
      <c r="C6796" t="s">
        <v>1756</v>
      </c>
    </row>
    <row r="6797" spans="1:5" x14ac:dyDescent="0.3">
      <c r="A6797" s="6" t="s">
        <v>7252</v>
      </c>
      <c r="B6797" t="s">
        <v>10161</v>
      </c>
      <c r="C6797" t="s">
        <v>1788</v>
      </c>
      <c r="D6797">
        <v>0</v>
      </c>
      <c r="E6797">
        <v>0</v>
      </c>
    </row>
    <row r="6799" spans="1:5" x14ac:dyDescent="0.3">
      <c r="A6799" s="6" t="s">
        <v>1472</v>
      </c>
    </row>
    <row r="6800" spans="1:5" x14ac:dyDescent="0.3">
      <c r="A6800" s="6" t="s">
        <v>7253</v>
      </c>
    </row>
    <row r="6801" spans="1:5" x14ac:dyDescent="0.3">
      <c r="A6801" s="6" t="s">
        <v>7254</v>
      </c>
    </row>
    <row r="6803" spans="1:5" x14ac:dyDescent="0.3">
      <c r="A6803" s="6" t="s">
        <v>7255</v>
      </c>
      <c r="B6803" t="s">
        <v>10162</v>
      </c>
      <c r="C6803" t="s">
        <v>1789</v>
      </c>
      <c r="D6803" t="s">
        <v>1786</v>
      </c>
      <c r="E6803" t="s">
        <v>1786</v>
      </c>
    </row>
    <row r="6804" spans="1:5" x14ac:dyDescent="0.3">
      <c r="A6804" s="6" t="s">
        <v>5258</v>
      </c>
      <c r="B6804" t="s">
        <v>9855</v>
      </c>
      <c r="C6804" t="s">
        <v>850</v>
      </c>
    </row>
    <row r="6805" spans="1:5" x14ac:dyDescent="0.3">
      <c r="A6805" s="6" t="s">
        <v>7256</v>
      </c>
      <c r="B6805" t="s">
        <v>1202</v>
      </c>
      <c r="C6805" t="e">
        <f>+  +AF</f>
        <v>#NAME?</v>
      </c>
    </row>
    <row r="6806" spans="1:5" x14ac:dyDescent="0.3">
      <c r="A6806" s="6" t="s">
        <v>7257</v>
      </c>
      <c r="B6806" t="s">
        <v>10163</v>
      </c>
      <c r="C6806" t="s">
        <v>1790</v>
      </c>
      <c r="D6806">
        <v>8</v>
      </c>
      <c r="E6806">
        <v>8</v>
      </c>
    </row>
    <row r="6808" spans="1:5" x14ac:dyDescent="0.3">
      <c r="A6808" s="6" t="s">
        <v>1472</v>
      </c>
    </row>
    <row r="6809" spans="1:5" x14ac:dyDescent="0.3">
      <c r="A6809" s="6" t="s">
        <v>7258</v>
      </c>
    </row>
    <row r="6810" spans="1:5" x14ac:dyDescent="0.3">
      <c r="A6810" s="6" t="s">
        <v>7259</v>
      </c>
    </row>
    <row r="6812" spans="1:5" x14ac:dyDescent="0.3">
      <c r="A6812" s="6" t="s">
        <v>7260</v>
      </c>
      <c r="B6812" t="s">
        <v>5746</v>
      </c>
      <c r="C6812" t="s">
        <v>1792</v>
      </c>
      <c r="D6812" s="1">
        <v>1.6000000000000001E-8</v>
      </c>
      <c r="E6812" t="s">
        <v>136</v>
      </c>
    </row>
    <row r="6813" spans="1:5" x14ac:dyDescent="0.3">
      <c r="A6813" s="6" t="s">
        <v>5258</v>
      </c>
      <c r="B6813" t="s">
        <v>9855</v>
      </c>
      <c r="C6813" t="s">
        <v>850</v>
      </c>
    </row>
    <row r="6814" spans="1:5" x14ac:dyDescent="0.3">
      <c r="A6814" s="6" t="s">
        <v>7261</v>
      </c>
      <c r="B6814" t="s">
        <v>2253</v>
      </c>
      <c r="C6814" t="e">
        <f>+ +vAF+q</f>
        <v>#NAME?</v>
      </c>
    </row>
    <row r="6815" spans="1:5" x14ac:dyDescent="0.3">
      <c r="A6815" s="6" t="s">
        <v>7262</v>
      </c>
      <c r="B6815" t="s">
        <v>10164</v>
      </c>
      <c r="C6815" t="s">
        <v>1793</v>
      </c>
      <c r="D6815">
        <v>2</v>
      </c>
      <c r="E6815">
        <v>2</v>
      </c>
    </row>
    <row r="6817" spans="1:5" x14ac:dyDescent="0.3">
      <c r="A6817" s="6" t="s">
        <v>1472</v>
      </c>
    </row>
    <row r="6818" spans="1:5" x14ac:dyDescent="0.3">
      <c r="A6818" s="6" t="s">
        <v>7263</v>
      </c>
    </row>
    <row r="6819" spans="1:5" x14ac:dyDescent="0.3">
      <c r="A6819" s="6" t="s">
        <v>7264</v>
      </c>
    </row>
    <row r="6821" spans="1:5" x14ac:dyDescent="0.3">
      <c r="A6821" s="6" t="s">
        <v>7265</v>
      </c>
      <c r="B6821" t="s">
        <v>10165</v>
      </c>
      <c r="C6821" t="s">
        <v>1773</v>
      </c>
      <c r="D6821" t="s">
        <v>1794</v>
      </c>
      <c r="E6821" t="s">
        <v>1794</v>
      </c>
    </row>
    <row r="6822" spans="1:5" x14ac:dyDescent="0.3">
      <c r="A6822" s="6" t="s">
        <v>7241</v>
      </c>
      <c r="B6822" t="s">
        <v>5295</v>
      </c>
      <c r="C6822" t="s">
        <v>1273</v>
      </c>
    </row>
    <row r="6823" spans="1:5" x14ac:dyDescent="0.3">
      <c r="A6823" s="6" t="s">
        <v>7266</v>
      </c>
      <c r="B6823" t="s">
        <v>2054</v>
      </c>
      <c r="C6823" t="s">
        <v>1615</v>
      </c>
    </row>
    <row r="6824" spans="1:5" x14ac:dyDescent="0.3">
      <c r="A6824" s="6" t="s">
        <v>7267</v>
      </c>
      <c r="B6824" t="s">
        <v>10166</v>
      </c>
      <c r="C6824" t="s">
        <v>1795</v>
      </c>
      <c r="D6824">
        <v>5</v>
      </c>
      <c r="E6824">
        <v>5</v>
      </c>
    </row>
    <row r="6826" spans="1:5" x14ac:dyDescent="0.3">
      <c r="A6826" s="6" t="s">
        <v>6063</v>
      </c>
    </row>
    <row r="6827" spans="1:5" x14ac:dyDescent="0.3">
      <c r="A6827" s="6" t="s">
        <v>7268</v>
      </c>
    </row>
    <row r="6828" spans="1:5" x14ac:dyDescent="0.3">
      <c r="A6828" s="6" t="s">
        <v>7269</v>
      </c>
    </row>
    <row r="6830" spans="1:5" x14ac:dyDescent="0.3">
      <c r="A6830" s="6" t="s">
        <v>7270</v>
      </c>
      <c r="B6830" t="s">
        <v>5746</v>
      </c>
      <c r="C6830" t="s">
        <v>1792</v>
      </c>
      <c r="D6830" s="1">
        <v>1.7E-8</v>
      </c>
      <c r="E6830" t="s">
        <v>137</v>
      </c>
    </row>
    <row r="6831" spans="1:5" x14ac:dyDescent="0.3">
      <c r="A6831" s="6" t="s">
        <v>5258</v>
      </c>
      <c r="B6831" t="s">
        <v>9855</v>
      </c>
      <c r="C6831" t="s">
        <v>850</v>
      </c>
    </row>
    <row r="6832" spans="1:5" x14ac:dyDescent="0.3">
      <c r="A6832" s="6" t="s">
        <v>7271</v>
      </c>
      <c r="B6832" t="s">
        <v>1636</v>
      </c>
      <c r="C6832" t="s">
        <v>1185</v>
      </c>
    </row>
    <row r="6833" spans="1:5" x14ac:dyDescent="0.3">
      <c r="A6833" s="6" t="s">
        <v>7272</v>
      </c>
      <c r="B6833" t="e">
        <f>--LKVH</f>
        <v>#NAME?</v>
      </c>
      <c r="C6833" t="s">
        <v>1796</v>
      </c>
      <c r="D6833">
        <v>8</v>
      </c>
      <c r="E6833">
        <v>8</v>
      </c>
    </row>
    <row r="6835" spans="1:5" x14ac:dyDescent="0.3">
      <c r="A6835" s="6" t="s">
        <v>1472</v>
      </c>
    </row>
    <row r="6836" spans="1:5" x14ac:dyDescent="0.3">
      <c r="A6836" s="6" t="s">
        <v>7273</v>
      </c>
    </row>
    <row r="6837" spans="1:5" x14ac:dyDescent="0.3">
      <c r="A6837" s="6" t="s">
        <v>7274</v>
      </c>
    </row>
    <row r="6839" spans="1:5" x14ac:dyDescent="0.3">
      <c r="A6839" s="6" t="s">
        <v>7275</v>
      </c>
      <c r="B6839" t="s">
        <v>5746</v>
      </c>
      <c r="C6839" t="s">
        <v>1797</v>
      </c>
      <c r="D6839" s="1">
        <v>1.7999999999999999E-8</v>
      </c>
      <c r="E6839" t="s">
        <v>138</v>
      </c>
    </row>
    <row r="6840" spans="1:5" x14ac:dyDescent="0.3">
      <c r="A6840" s="6" t="s">
        <v>5258</v>
      </c>
      <c r="B6840" t="s">
        <v>9855</v>
      </c>
      <c r="C6840" t="s">
        <v>850</v>
      </c>
    </row>
    <row r="6841" spans="1:5" x14ac:dyDescent="0.3">
      <c r="A6841" s="6" t="s">
        <v>7276</v>
      </c>
      <c r="B6841" t="s">
        <v>1636</v>
      </c>
      <c r="C6841" t="e">
        <f>+ e+A++q</f>
        <v>#NAME?</v>
      </c>
    </row>
    <row r="6842" spans="1:5" x14ac:dyDescent="0.3">
      <c r="A6842" s="6" t="s">
        <v>7277</v>
      </c>
      <c r="B6842" t="s">
        <v>10107</v>
      </c>
      <c r="C6842" t="s">
        <v>1798</v>
      </c>
      <c r="D6842">
        <v>7</v>
      </c>
      <c r="E6842">
        <v>7</v>
      </c>
    </row>
    <row r="6844" spans="1:5" x14ac:dyDescent="0.3">
      <c r="A6844" s="6" t="s">
        <v>1472</v>
      </c>
    </row>
    <row r="6845" spans="1:5" x14ac:dyDescent="0.3">
      <c r="A6845" s="6" t="s">
        <v>7278</v>
      </c>
    </row>
    <row r="6846" spans="1:5" x14ac:dyDescent="0.3">
      <c r="A6846" s="6" t="s">
        <v>7279</v>
      </c>
    </row>
    <row r="6848" spans="1:5" x14ac:dyDescent="0.3">
      <c r="A6848" s="6" t="s">
        <v>7280</v>
      </c>
      <c r="B6848" t="s">
        <v>9967</v>
      </c>
      <c r="C6848" t="s">
        <v>1799</v>
      </c>
      <c r="D6848" t="s">
        <v>1800</v>
      </c>
      <c r="E6848" t="s">
        <v>1800</v>
      </c>
    </row>
    <row r="6849" spans="1:5" x14ac:dyDescent="0.3">
      <c r="A6849" s="6" t="s">
        <v>5258</v>
      </c>
      <c r="B6849" t="s">
        <v>9855</v>
      </c>
      <c r="C6849" t="s">
        <v>850</v>
      </c>
    </row>
    <row r="6850" spans="1:5" x14ac:dyDescent="0.3">
      <c r="A6850" s="6" t="s">
        <v>7220</v>
      </c>
      <c r="B6850" t="s">
        <v>10041</v>
      </c>
      <c r="C6850" t="s">
        <v>1406</v>
      </c>
    </row>
    <row r="6851" spans="1:5" x14ac:dyDescent="0.3">
      <c r="A6851" s="6" t="s">
        <v>7281</v>
      </c>
      <c r="B6851" t="s">
        <v>10054</v>
      </c>
      <c r="C6851" t="s">
        <v>1801</v>
      </c>
      <c r="D6851">
        <v>0</v>
      </c>
      <c r="E6851">
        <v>0</v>
      </c>
    </row>
    <row r="6853" spans="1:5" x14ac:dyDescent="0.3">
      <c r="A6853" s="6" t="s">
        <v>1472</v>
      </c>
    </row>
    <row r="6854" spans="1:5" x14ac:dyDescent="0.3">
      <c r="A6854" s="6" t="s">
        <v>6129</v>
      </c>
    </row>
    <row r="6855" spans="1:5" x14ac:dyDescent="0.3">
      <c r="A6855" s="6" t="s">
        <v>7282</v>
      </c>
    </row>
    <row r="6857" spans="1:5" x14ac:dyDescent="0.3">
      <c r="A6857" s="6" t="s">
        <v>7283</v>
      </c>
      <c r="B6857" t="s">
        <v>10167</v>
      </c>
      <c r="C6857" t="s">
        <v>1802</v>
      </c>
      <c r="D6857" t="s">
        <v>1803</v>
      </c>
      <c r="E6857" t="s">
        <v>1803</v>
      </c>
    </row>
    <row r="6858" spans="1:5" x14ac:dyDescent="0.3">
      <c r="A6858" s="6" t="s">
        <v>5258</v>
      </c>
      <c r="B6858" t="s">
        <v>9855</v>
      </c>
      <c r="C6858" t="s">
        <v>850</v>
      </c>
    </row>
    <row r="6859" spans="1:5" x14ac:dyDescent="0.3">
      <c r="A6859" s="6" t="s">
        <v>7065</v>
      </c>
      <c r="B6859" t="s">
        <v>2253</v>
      </c>
      <c r="C6859" t="s">
        <v>1300</v>
      </c>
    </row>
    <row r="6860" spans="1:5" x14ac:dyDescent="0.3">
      <c r="A6860" s="6" t="s">
        <v>7284</v>
      </c>
      <c r="B6860" t="s">
        <v>10154</v>
      </c>
      <c r="C6860" t="s">
        <v>1804</v>
      </c>
      <c r="D6860">
        <v>8</v>
      </c>
      <c r="E6860">
        <v>8</v>
      </c>
    </row>
    <row r="6862" spans="1:5" x14ac:dyDescent="0.3">
      <c r="A6862" s="6" t="s">
        <v>1472</v>
      </c>
    </row>
    <row r="6863" spans="1:5" x14ac:dyDescent="0.3">
      <c r="A6863" s="6" t="s">
        <v>6129</v>
      </c>
    </row>
    <row r="6864" spans="1:5" x14ac:dyDescent="0.3">
      <c r="A6864" s="6" t="s">
        <v>7285</v>
      </c>
    </row>
    <row r="6866" spans="1:5" x14ac:dyDescent="0.3">
      <c r="A6866" s="6" t="s">
        <v>7286</v>
      </c>
      <c r="B6866" t="s">
        <v>9878</v>
      </c>
      <c r="C6866" t="s">
        <v>1799</v>
      </c>
      <c r="D6866" t="s">
        <v>1803</v>
      </c>
      <c r="E6866" t="s">
        <v>1803</v>
      </c>
    </row>
    <row r="6867" spans="1:5" x14ac:dyDescent="0.3">
      <c r="A6867" s="6" t="s">
        <v>5258</v>
      </c>
      <c r="B6867" t="s">
        <v>9855</v>
      </c>
      <c r="C6867" t="s">
        <v>850</v>
      </c>
    </row>
    <row r="6868" spans="1:5" x14ac:dyDescent="0.3">
      <c r="A6868" s="6" t="s">
        <v>7287</v>
      </c>
      <c r="B6868" t="s">
        <v>10168</v>
      </c>
      <c r="C6868" t="e">
        <f>++A++q</f>
        <v>#NAME?</v>
      </c>
    </row>
    <row r="6869" spans="1:5" x14ac:dyDescent="0.3">
      <c r="A6869" s="6" t="s">
        <v>7288</v>
      </c>
      <c r="B6869" t="s">
        <v>10169</v>
      </c>
      <c r="C6869" t="s">
        <v>1805</v>
      </c>
      <c r="D6869">
        <v>0</v>
      </c>
      <c r="E6869">
        <v>0</v>
      </c>
    </row>
    <row r="6871" spans="1:5" x14ac:dyDescent="0.3">
      <c r="A6871" s="6" t="s">
        <v>1472</v>
      </c>
    </row>
    <row r="6872" spans="1:5" x14ac:dyDescent="0.3">
      <c r="A6872" s="6" t="s">
        <v>7289</v>
      </c>
    </row>
    <row r="6873" spans="1:5" x14ac:dyDescent="0.3">
      <c r="A6873" s="6" t="s">
        <v>7290</v>
      </c>
    </row>
    <row r="6875" spans="1:5" x14ac:dyDescent="0.3">
      <c r="A6875" s="6" t="s">
        <v>7291</v>
      </c>
      <c r="B6875" t="s">
        <v>5746</v>
      </c>
      <c r="C6875" t="s">
        <v>1806</v>
      </c>
      <c r="D6875" s="1">
        <v>2E-8</v>
      </c>
      <c r="E6875" s="1">
        <v>2E-8</v>
      </c>
    </row>
    <row r="6876" spans="1:5" x14ac:dyDescent="0.3">
      <c r="A6876" s="6" t="s">
        <v>5258</v>
      </c>
      <c r="B6876" t="s">
        <v>9855</v>
      </c>
      <c r="C6876" t="s">
        <v>850</v>
      </c>
    </row>
    <row r="6877" spans="1:5" x14ac:dyDescent="0.3">
      <c r="A6877" s="6" t="s">
        <v>7292</v>
      </c>
      <c r="B6877" t="s">
        <v>2253</v>
      </c>
      <c r="C6877" t="e">
        <f>+ AFt</f>
        <v>#NAME?</v>
      </c>
    </row>
    <row r="6878" spans="1:5" x14ac:dyDescent="0.3">
      <c r="A6878" s="6" t="s">
        <v>7293</v>
      </c>
      <c r="B6878" t="s">
        <v>10170</v>
      </c>
      <c r="C6878" t="s">
        <v>1683</v>
      </c>
      <c r="D6878">
        <v>4</v>
      </c>
      <c r="E6878">
        <v>4</v>
      </c>
    </row>
    <row r="6880" spans="1:5" x14ac:dyDescent="0.3">
      <c r="A6880" s="6" t="s">
        <v>1472</v>
      </c>
    </row>
    <row r="6881" spans="1:5" x14ac:dyDescent="0.3">
      <c r="A6881" s="6" t="s">
        <v>7294</v>
      </c>
    </row>
    <row r="6882" spans="1:5" x14ac:dyDescent="0.3">
      <c r="A6882" s="6" t="s">
        <v>7295</v>
      </c>
    </row>
    <row r="6884" spans="1:5" x14ac:dyDescent="0.3">
      <c r="A6884" s="6" t="s">
        <v>7296</v>
      </c>
      <c r="B6884" t="s">
        <v>9862</v>
      </c>
      <c r="C6884" t="s">
        <v>1807</v>
      </c>
      <c r="D6884" t="s">
        <v>1808</v>
      </c>
      <c r="E6884" t="s">
        <v>1808</v>
      </c>
    </row>
    <row r="6885" spans="1:5" x14ac:dyDescent="0.3">
      <c r="A6885" s="6" t="s">
        <v>5258</v>
      </c>
      <c r="B6885" t="s">
        <v>9855</v>
      </c>
      <c r="C6885" t="s">
        <v>850</v>
      </c>
    </row>
    <row r="6886" spans="1:5" x14ac:dyDescent="0.3">
      <c r="A6886" s="6" t="s">
        <v>7292</v>
      </c>
      <c r="B6886" t="s">
        <v>2253</v>
      </c>
      <c r="C6886" t="e">
        <f>+ AFt</f>
        <v>#NAME?</v>
      </c>
    </row>
    <row r="6887" spans="1:5" x14ac:dyDescent="0.3">
      <c r="A6887" s="6" t="s">
        <v>7297</v>
      </c>
      <c r="B6887" t="s">
        <v>10170</v>
      </c>
      <c r="C6887" t="s">
        <v>1683</v>
      </c>
      <c r="D6887">
        <v>4</v>
      </c>
      <c r="E6887">
        <v>4</v>
      </c>
    </row>
    <row r="6889" spans="1:5" x14ac:dyDescent="0.3">
      <c r="A6889" s="6" t="s">
        <v>1472</v>
      </c>
    </row>
    <row r="6890" spans="1:5" x14ac:dyDescent="0.3">
      <c r="A6890" s="6" t="s">
        <v>7294</v>
      </c>
    </row>
    <row r="6891" spans="1:5" x14ac:dyDescent="0.3">
      <c r="A6891" s="6" t="s">
        <v>7298</v>
      </c>
    </row>
    <row r="6893" spans="1:5" x14ac:dyDescent="0.3">
      <c r="A6893" s="6" t="s">
        <v>7299</v>
      </c>
      <c r="B6893" t="s">
        <v>10171</v>
      </c>
      <c r="C6893" t="s">
        <v>1809</v>
      </c>
      <c r="D6893" t="s">
        <v>1808</v>
      </c>
      <c r="E6893" t="s">
        <v>1808</v>
      </c>
    </row>
    <row r="6894" spans="1:5" x14ac:dyDescent="0.3">
      <c r="A6894" s="6" t="s">
        <v>5258</v>
      </c>
      <c r="B6894" t="s">
        <v>9943</v>
      </c>
      <c r="C6894" t="s">
        <v>1054</v>
      </c>
    </row>
    <row r="6895" spans="1:5" x14ac:dyDescent="0.3">
      <c r="A6895" s="6" t="s">
        <v>7246</v>
      </c>
      <c r="B6895" t="e">
        <f>++ PLd</f>
        <v>#NAME?</v>
      </c>
      <c r="C6895" t="e">
        <f>+AF</f>
        <v>#NAME?</v>
      </c>
    </row>
    <row r="6896" spans="1:5" x14ac:dyDescent="0.3">
      <c r="A6896" s="6" t="s">
        <v>7300</v>
      </c>
      <c r="B6896" t="s">
        <v>10103</v>
      </c>
      <c r="C6896" t="s">
        <v>1810</v>
      </c>
      <c r="D6896">
        <v>0</v>
      </c>
      <c r="E6896">
        <v>0</v>
      </c>
    </row>
    <row r="6898" spans="1:5" x14ac:dyDescent="0.3">
      <c r="A6898" s="6" t="s">
        <v>5661</v>
      </c>
    </row>
    <row r="6899" spans="1:5" x14ac:dyDescent="0.3">
      <c r="A6899" s="6" t="s">
        <v>7248</v>
      </c>
    </row>
    <row r="6900" spans="1:5" x14ac:dyDescent="0.3">
      <c r="A6900" s="6" t="s">
        <v>7301</v>
      </c>
    </row>
    <row r="6902" spans="1:5" x14ac:dyDescent="0.3">
      <c r="A6902" s="6" t="s">
        <v>7302</v>
      </c>
      <c r="B6902" t="s">
        <v>10160</v>
      </c>
      <c r="C6902" t="s">
        <v>1811</v>
      </c>
      <c r="D6902" t="s">
        <v>1808</v>
      </c>
      <c r="E6902" t="s">
        <v>1808</v>
      </c>
    </row>
    <row r="6903" spans="1:5" x14ac:dyDescent="0.3">
      <c r="A6903" s="6" t="s">
        <v>5258</v>
      </c>
      <c r="B6903" t="s">
        <v>9943</v>
      </c>
      <c r="C6903" t="s">
        <v>1054</v>
      </c>
    </row>
    <row r="6904" spans="1:5" x14ac:dyDescent="0.3">
      <c r="A6904" s="6" t="s">
        <v>7246</v>
      </c>
      <c r="B6904" t="e">
        <f>++ PLd</f>
        <v>#NAME?</v>
      </c>
      <c r="C6904" t="e">
        <f>+AF</f>
        <v>#NAME?</v>
      </c>
    </row>
    <row r="6905" spans="1:5" x14ac:dyDescent="0.3">
      <c r="A6905" s="6" t="s">
        <v>7303</v>
      </c>
      <c r="B6905" t="s">
        <v>10103</v>
      </c>
      <c r="C6905" t="s">
        <v>1810</v>
      </c>
      <c r="D6905">
        <v>4</v>
      </c>
      <c r="E6905">
        <v>4</v>
      </c>
    </row>
    <row r="6907" spans="1:5" x14ac:dyDescent="0.3">
      <c r="A6907" s="6" t="s">
        <v>5661</v>
      </c>
    </row>
    <row r="6908" spans="1:5" x14ac:dyDescent="0.3">
      <c r="A6908" s="6" t="s">
        <v>7248</v>
      </c>
    </row>
    <row r="6909" spans="1:5" x14ac:dyDescent="0.3">
      <c r="A6909" s="6" t="s">
        <v>7304</v>
      </c>
    </row>
    <row r="6911" spans="1:5" x14ac:dyDescent="0.3">
      <c r="A6911" s="6" t="s">
        <v>7305</v>
      </c>
      <c r="B6911" t="s">
        <v>5746</v>
      </c>
      <c r="C6911" t="s">
        <v>1812</v>
      </c>
      <c r="D6911" s="1">
        <v>2.1999999999999998E-8</v>
      </c>
      <c r="E6911" t="s">
        <v>139</v>
      </c>
    </row>
    <row r="6912" spans="1:5" x14ac:dyDescent="0.3">
      <c r="A6912" s="6" t="s">
        <v>5258</v>
      </c>
      <c r="B6912" t="s">
        <v>9855</v>
      </c>
      <c r="C6912" t="s">
        <v>850</v>
      </c>
    </row>
    <row r="6913" spans="1:5" x14ac:dyDescent="0.3">
      <c r="A6913" s="6" t="s">
        <v>7306</v>
      </c>
      <c r="B6913" t="s">
        <v>1202</v>
      </c>
      <c r="C6913" t="s">
        <v>1429</v>
      </c>
    </row>
    <row r="6914" spans="1:5" x14ac:dyDescent="0.3">
      <c r="A6914" s="6" t="s">
        <v>7307</v>
      </c>
      <c r="B6914" t="s">
        <v>10172</v>
      </c>
      <c r="C6914" t="s">
        <v>1813</v>
      </c>
      <c r="D6914">
        <v>8</v>
      </c>
      <c r="E6914">
        <v>8</v>
      </c>
    </row>
    <row r="6916" spans="1:5" x14ac:dyDescent="0.3">
      <c r="A6916" s="6" t="s">
        <v>1472</v>
      </c>
    </row>
    <row r="6917" spans="1:5" x14ac:dyDescent="0.3">
      <c r="A6917" s="6" t="s">
        <v>7308</v>
      </c>
    </row>
    <row r="6918" spans="1:5" x14ac:dyDescent="0.3">
      <c r="A6918" s="6" t="s">
        <v>7309</v>
      </c>
    </row>
    <row r="6920" spans="1:5" x14ac:dyDescent="0.3">
      <c r="A6920" s="6" t="s">
        <v>7310</v>
      </c>
      <c r="B6920" t="s">
        <v>5746</v>
      </c>
      <c r="C6920" t="s">
        <v>1812</v>
      </c>
      <c r="D6920" s="1">
        <v>2.1999999999999998E-8</v>
      </c>
      <c r="E6920" t="s">
        <v>139</v>
      </c>
    </row>
    <row r="6921" spans="1:5" x14ac:dyDescent="0.3">
      <c r="A6921" s="6" t="s">
        <v>5258</v>
      </c>
      <c r="B6921" t="s">
        <v>9855</v>
      </c>
      <c r="C6921" t="s">
        <v>850</v>
      </c>
    </row>
    <row r="6922" spans="1:5" x14ac:dyDescent="0.3">
      <c r="A6922" s="6" t="s">
        <v>7038</v>
      </c>
      <c r="B6922" t="s">
        <v>10117</v>
      </c>
      <c r="C6922" t="e">
        <f>+ AFt</f>
        <v>#NAME?</v>
      </c>
    </row>
    <row r="6923" spans="1:5" x14ac:dyDescent="0.3">
      <c r="A6923" s="6" t="s">
        <v>7311</v>
      </c>
      <c r="B6923" t="s">
        <v>10127</v>
      </c>
      <c r="C6923" t="s">
        <v>1683</v>
      </c>
      <c r="D6923">
        <v>5</v>
      </c>
      <c r="E6923">
        <v>5</v>
      </c>
    </row>
    <row r="6925" spans="1:5" x14ac:dyDescent="0.3">
      <c r="A6925" s="6" t="s">
        <v>1472</v>
      </c>
    </row>
    <row r="6926" spans="1:5" x14ac:dyDescent="0.3">
      <c r="A6926" s="6" t="s">
        <v>7312</v>
      </c>
    </row>
    <row r="6927" spans="1:5" x14ac:dyDescent="0.3">
      <c r="A6927" s="6" t="s">
        <v>7313</v>
      </c>
    </row>
    <row r="6929" spans="1:5" x14ac:dyDescent="0.3">
      <c r="A6929" s="6" t="s">
        <v>7314</v>
      </c>
      <c r="B6929" t="s">
        <v>5746</v>
      </c>
      <c r="C6929" t="s">
        <v>1814</v>
      </c>
      <c r="D6929" s="1">
        <v>2.1999999999999998E-8</v>
      </c>
      <c r="E6929" t="s">
        <v>139</v>
      </c>
    </row>
    <row r="6930" spans="1:5" x14ac:dyDescent="0.3">
      <c r="A6930" s="6" t="s">
        <v>5258</v>
      </c>
      <c r="B6930" t="s">
        <v>9855</v>
      </c>
      <c r="C6930" t="s">
        <v>850</v>
      </c>
    </row>
    <row r="6931" spans="1:5" x14ac:dyDescent="0.3">
      <c r="A6931" s="6" t="s">
        <v>7220</v>
      </c>
      <c r="B6931" t="s">
        <v>10061</v>
      </c>
      <c r="C6931" t="s">
        <v>1406</v>
      </c>
    </row>
    <row r="6932" spans="1:5" x14ac:dyDescent="0.3">
      <c r="A6932" s="6" t="s">
        <v>7315</v>
      </c>
      <c r="B6932" t="s">
        <v>10173</v>
      </c>
      <c r="C6932" t="s">
        <v>1815</v>
      </c>
      <c r="D6932">
        <v>4</v>
      </c>
      <c r="E6932">
        <v>4</v>
      </c>
    </row>
    <row r="6934" spans="1:5" x14ac:dyDescent="0.3">
      <c r="A6934" s="6" t="s">
        <v>1472</v>
      </c>
    </row>
    <row r="6935" spans="1:5" x14ac:dyDescent="0.3">
      <c r="A6935" s="6" t="s">
        <v>6129</v>
      </c>
    </row>
    <row r="6936" spans="1:5" x14ac:dyDescent="0.3">
      <c r="A6936" s="6" t="s">
        <v>7316</v>
      </c>
    </row>
    <row r="6938" spans="1:5" x14ac:dyDescent="0.3">
      <c r="A6938" s="6" t="s">
        <v>7317</v>
      </c>
      <c r="B6938" t="s">
        <v>5746</v>
      </c>
      <c r="C6938" t="s">
        <v>1814</v>
      </c>
      <c r="D6938" s="1">
        <v>2.3000000000000001E-8</v>
      </c>
      <c r="E6938" t="s">
        <v>140</v>
      </c>
    </row>
    <row r="6939" spans="1:5" x14ac:dyDescent="0.3">
      <c r="A6939" s="6" t="s">
        <v>5258</v>
      </c>
      <c r="B6939" t="s">
        <v>9855</v>
      </c>
      <c r="C6939" t="s">
        <v>850</v>
      </c>
    </row>
    <row r="6940" spans="1:5" x14ac:dyDescent="0.3">
      <c r="A6940" s="6" t="s">
        <v>7318</v>
      </c>
      <c r="B6940" t="s">
        <v>10061</v>
      </c>
      <c r="C6940" t="s">
        <v>1406</v>
      </c>
    </row>
    <row r="6941" spans="1:5" x14ac:dyDescent="0.3">
      <c r="A6941" s="6" t="s">
        <v>7319</v>
      </c>
      <c r="B6941" t="s">
        <v>10173</v>
      </c>
      <c r="C6941" t="s">
        <v>1816</v>
      </c>
      <c r="D6941">
        <v>9</v>
      </c>
      <c r="E6941">
        <v>9</v>
      </c>
    </row>
    <row r="6943" spans="1:5" x14ac:dyDescent="0.3">
      <c r="A6943" s="6" t="s">
        <v>1472</v>
      </c>
    </row>
    <row r="6944" spans="1:5" x14ac:dyDescent="0.3">
      <c r="A6944" s="6" t="s">
        <v>6129</v>
      </c>
    </row>
    <row r="6945" spans="1:5" x14ac:dyDescent="0.3">
      <c r="A6945" s="6" t="s">
        <v>7320</v>
      </c>
    </row>
    <row r="6947" spans="1:5" x14ac:dyDescent="0.3">
      <c r="A6947" s="6" t="s">
        <v>7321</v>
      </c>
      <c r="B6947" t="s">
        <v>5746</v>
      </c>
      <c r="C6947" t="s">
        <v>1814</v>
      </c>
      <c r="D6947" s="1">
        <v>2.3000000000000001E-8</v>
      </c>
      <c r="E6947" t="s">
        <v>140</v>
      </c>
    </row>
    <row r="6948" spans="1:5" x14ac:dyDescent="0.3">
      <c r="A6948" s="6" t="s">
        <v>5258</v>
      </c>
      <c r="B6948" t="s">
        <v>9855</v>
      </c>
      <c r="C6948" t="s">
        <v>850</v>
      </c>
    </row>
    <row r="6949" spans="1:5" x14ac:dyDescent="0.3">
      <c r="A6949" s="6" t="s">
        <v>7318</v>
      </c>
      <c r="B6949" t="s">
        <v>10061</v>
      </c>
      <c r="C6949" t="s">
        <v>1406</v>
      </c>
    </row>
    <row r="6950" spans="1:5" x14ac:dyDescent="0.3">
      <c r="A6950" s="6" t="s">
        <v>7322</v>
      </c>
      <c r="B6950" t="s">
        <v>10173</v>
      </c>
      <c r="C6950" t="s">
        <v>1817</v>
      </c>
      <c r="D6950">
        <v>0</v>
      </c>
      <c r="E6950">
        <v>0</v>
      </c>
    </row>
    <row r="6952" spans="1:5" x14ac:dyDescent="0.3">
      <c r="A6952" s="6" t="s">
        <v>1472</v>
      </c>
    </row>
    <row r="6953" spans="1:5" x14ac:dyDescent="0.3">
      <c r="A6953" s="6" t="s">
        <v>6129</v>
      </c>
    </row>
    <row r="6954" spans="1:5" x14ac:dyDescent="0.3">
      <c r="A6954" s="6" t="s">
        <v>7323</v>
      </c>
    </row>
    <row r="6956" spans="1:5" x14ac:dyDescent="0.3">
      <c r="A6956" s="6" t="s">
        <v>7324</v>
      </c>
      <c r="B6956" t="s">
        <v>5746</v>
      </c>
      <c r="C6956" t="s">
        <v>1814</v>
      </c>
      <c r="D6956" s="1">
        <v>2.3000000000000001E-8</v>
      </c>
      <c r="E6956" t="s">
        <v>140</v>
      </c>
    </row>
    <row r="6957" spans="1:5" x14ac:dyDescent="0.3">
      <c r="A6957" s="6" t="s">
        <v>5258</v>
      </c>
      <c r="B6957" t="s">
        <v>9855</v>
      </c>
      <c r="C6957" t="s">
        <v>850</v>
      </c>
    </row>
    <row r="6958" spans="1:5" x14ac:dyDescent="0.3">
      <c r="A6958" s="6" t="s">
        <v>7325</v>
      </c>
      <c r="B6958" t="s">
        <v>1281</v>
      </c>
      <c r="C6958" t="s">
        <v>1300</v>
      </c>
    </row>
    <row r="6959" spans="1:5" x14ac:dyDescent="0.3">
      <c r="A6959" s="6" t="s">
        <v>7326</v>
      </c>
      <c r="B6959" t="s">
        <v>10174</v>
      </c>
      <c r="C6959" t="s">
        <v>1818</v>
      </c>
      <c r="D6959">
        <v>0</v>
      </c>
      <c r="E6959">
        <v>0</v>
      </c>
    </row>
    <row r="6961" spans="1:5" x14ac:dyDescent="0.3">
      <c r="A6961" s="6" t="s">
        <v>1472</v>
      </c>
    </row>
    <row r="6962" spans="1:5" x14ac:dyDescent="0.3">
      <c r="A6962" s="6" t="s">
        <v>6129</v>
      </c>
    </row>
    <row r="6963" spans="1:5" x14ac:dyDescent="0.3">
      <c r="A6963" s="6" t="s">
        <v>7327</v>
      </c>
    </row>
    <row r="6965" spans="1:5" x14ac:dyDescent="0.3">
      <c r="A6965" s="6" t="s">
        <v>7328</v>
      </c>
      <c r="B6965" t="s">
        <v>10140</v>
      </c>
      <c r="C6965" t="s">
        <v>1802</v>
      </c>
      <c r="D6965" t="s">
        <v>1819</v>
      </c>
      <c r="E6965" t="s">
        <v>1819</v>
      </c>
    </row>
    <row r="6966" spans="1:5" x14ac:dyDescent="0.3">
      <c r="A6966" s="6" t="s">
        <v>5258</v>
      </c>
      <c r="B6966" t="s">
        <v>9855</v>
      </c>
      <c r="C6966" t="s">
        <v>850</v>
      </c>
    </row>
    <row r="6967" spans="1:5" x14ac:dyDescent="0.3">
      <c r="A6967" s="6" t="s">
        <v>7325</v>
      </c>
      <c r="B6967" t="s">
        <v>1281</v>
      </c>
      <c r="C6967" t="s">
        <v>1300</v>
      </c>
    </row>
    <row r="6968" spans="1:5" x14ac:dyDescent="0.3">
      <c r="A6968" s="6" t="s">
        <v>7329</v>
      </c>
      <c r="B6968" t="s">
        <v>10174</v>
      </c>
      <c r="C6968" t="s">
        <v>1820</v>
      </c>
      <c r="D6968">
        <v>8</v>
      </c>
      <c r="E6968">
        <v>8</v>
      </c>
    </row>
    <row r="6970" spans="1:5" x14ac:dyDescent="0.3">
      <c r="A6970" s="6" t="s">
        <v>1472</v>
      </c>
    </row>
    <row r="6971" spans="1:5" x14ac:dyDescent="0.3">
      <c r="A6971" s="6" t="s">
        <v>6129</v>
      </c>
    </row>
    <row r="6972" spans="1:5" x14ac:dyDescent="0.3">
      <c r="A6972" s="6" t="s">
        <v>7330</v>
      </c>
    </row>
    <row r="6974" spans="1:5" x14ac:dyDescent="0.3">
      <c r="A6974" s="6" t="s">
        <v>7331</v>
      </c>
      <c r="B6974" t="s">
        <v>10091</v>
      </c>
      <c r="C6974" t="s">
        <v>1821</v>
      </c>
      <c r="D6974" t="s">
        <v>1819</v>
      </c>
      <c r="E6974" t="s">
        <v>1819</v>
      </c>
    </row>
    <row r="6975" spans="1:5" x14ac:dyDescent="0.3">
      <c r="A6975" s="6" t="s">
        <v>5258</v>
      </c>
      <c r="B6975" t="s">
        <v>9855</v>
      </c>
      <c r="C6975" t="s">
        <v>850</v>
      </c>
    </row>
    <row r="6976" spans="1:5" x14ac:dyDescent="0.3">
      <c r="A6976" s="6" t="s">
        <v>6883</v>
      </c>
      <c r="B6976" t="s">
        <v>10061</v>
      </c>
      <c r="C6976" t="s">
        <v>1406</v>
      </c>
    </row>
    <row r="6977" spans="1:5" x14ac:dyDescent="0.3">
      <c r="A6977" s="6" t="s">
        <v>7332</v>
      </c>
      <c r="B6977" t="s">
        <v>10062</v>
      </c>
      <c r="C6977" t="s">
        <v>1599</v>
      </c>
      <c r="D6977">
        <v>5</v>
      </c>
      <c r="E6977">
        <v>5</v>
      </c>
    </row>
    <row r="6979" spans="1:5" x14ac:dyDescent="0.3">
      <c r="A6979" s="6" t="s">
        <v>1472</v>
      </c>
    </row>
    <row r="6980" spans="1:5" x14ac:dyDescent="0.3">
      <c r="A6980" s="6" t="s">
        <v>6129</v>
      </c>
    </row>
    <row r="6981" spans="1:5" x14ac:dyDescent="0.3">
      <c r="A6981" s="6" t="s">
        <v>7333</v>
      </c>
    </row>
    <row r="6983" spans="1:5" x14ac:dyDescent="0.3">
      <c r="A6983" s="6" t="s">
        <v>7334</v>
      </c>
      <c r="B6983" t="s">
        <v>5746</v>
      </c>
      <c r="C6983" t="s">
        <v>1822</v>
      </c>
      <c r="D6983" s="1">
        <v>2.4E-8</v>
      </c>
      <c r="E6983" t="s">
        <v>141</v>
      </c>
    </row>
    <row r="6984" spans="1:5" x14ac:dyDescent="0.3">
      <c r="A6984" s="6" t="s">
        <v>5258</v>
      </c>
      <c r="B6984" t="s">
        <v>9855</v>
      </c>
      <c r="C6984" t="s">
        <v>850</v>
      </c>
    </row>
    <row r="6985" spans="1:5" x14ac:dyDescent="0.3">
      <c r="A6985" s="6" t="s">
        <v>7335</v>
      </c>
      <c r="B6985" t="s">
        <v>9142</v>
      </c>
      <c r="C6985" t="s">
        <v>1506</v>
      </c>
    </row>
    <row r="6986" spans="1:5" x14ac:dyDescent="0.3">
      <c r="A6986" s="6" t="s">
        <v>7336</v>
      </c>
      <c r="B6986" t="s">
        <v>10175</v>
      </c>
      <c r="C6986" t="s">
        <v>1823</v>
      </c>
      <c r="D6986">
        <v>4</v>
      </c>
      <c r="E6986">
        <v>4</v>
      </c>
    </row>
    <row r="6988" spans="1:5" x14ac:dyDescent="0.3">
      <c r="A6988" s="6" t="s">
        <v>1472</v>
      </c>
    </row>
    <row r="6989" spans="1:5" x14ac:dyDescent="0.3">
      <c r="A6989" s="6" t="s">
        <v>7337</v>
      </c>
    </row>
    <row r="6990" spans="1:5" x14ac:dyDescent="0.3">
      <c r="A6990" s="6" t="s">
        <v>7338</v>
      </c>
    </row>
    <row r="6992" spans="1:5" x14ac:dyDescent="0.3">
      <c r="A6992" s="6" t="s">
        <v>7339</v>
      </c>
      <c r="B6992" t="s">
        <v>5746</v>
      </c>
      <c r="C6992" t="s">
        <v>1824</v>
      </c>
      <c r="D6992" s="1">
        <v>4.0000000000000002E-9</v>
      </c>
      <c r="E6992" t="s">
        <v>1825</v>
      </c>
    </row>
    <row r="6993" spans="1:5" x14ac:dyDescent="0.3">
      <c r="A6993" s="6" t="s">
        <v>5258</v>
      </c>
      <c r="B6993" t="s">
        <v>9855</v>
      </c>
      <c r="C6993" t="s">
        <v>850</v>
      </c>
    </row>
    <row r="6994" spans="1:5" x14ac:dyDescent="0.3">
      <c r="A6994" s="6" t="s">
        <v>7220</v>
      </c>
      <c r="B6994" t="s">
        <v>10041</v>
      </c>
      <c r="C6994" t="s">
        <v>1406</v>
      </c>
    </row>
    <row r="6995" spans="1:5" x14ac:dyDescent="0.3">
      <c r="A6995" s="6" t="s">
        <v>7340</v>
      </c>
      <c r="B6995" t="s">
        <v>10054</v>
      </c>
      <c r="C6995" t="s">
        <v>1801</v>
      </c>
      <c r="D6995">
        <v>7</v>
      </c>
      <c r="E6995">
        <v>7</v>
      </c>
    </row>
    <row r="6997" spans="1:5" x14ac:dyDescent="0.3">
      <c r="A6997" s="6" t="s">
        <v>1472</v>
      </c>
    </row>
    <row r="6998" spans="1:5" x14ac:dyDescent="0.3">
      <c r="A6998" s="6" t="s">
        <v>6129</v>
      </c>
    </row>
    <row r="6999" spans="1:5" x14ac:dyDescent="0.3">
      <c r="A6999" s="6" t="s">
        <v>7341</v>
      </c>
    </row>
    <row r="7001" spans="1:5" x14ac:dyDescent="0.3">
      <c r="A7001" s="6" t="s">
        <v>7342</v>
      </c>
      <c r="B7001" t="s">
        <v>9940</v>
      </c>
      <c r="C7001" t="s">
        <v>1799</v>
      </c>
      <c r="D7001" t="s">
        <v>1826</v>
      </c>
      <c r="E7001" t="s">
        <v>1826</v>
      </c>
    </row>
    <row r="7002" spans="1:5" x14ac:dyDescent="0.3">
      <c r="A7002" s="6" t="s">
        <v>5258</v>
      </c>
      <c r="B7002" t="s">
        <v>9855</v>
      </c>
      <c r="C7002" t="s">
        <v>850</v>
      </c>
    </row>
    <row r="7003" spans="1:5" x14ac:dyDescent="0.3">
      <c r="A7003" s="6" t="s">
        <v>7220</v>
      </c>
      <c r="B7003" t="s">
        <v>10041</v>
      </c>
      <c r="C7003" t="s">
        <v>1406</v>
      </c>
    </row>
    <row r="7004" spans="1:5" x14ac:dyDescent="0.3">
      <c r="A7004" s="6" t="s">
        <v>7343</v>
      </c>
      <c r="B7004" t="s">
        <v>10054</v>
      </c>
      <c r="C7004" t="s">
        <v>1456</v>
      </c>
      <c r="D7004">
        <v>0</v>
      </c>
      <c r="E7004">
        <v>0</v>
      </c>
    </row>
    <row r="7006" spans="1:5" x14ac:dyDescent="0.3">
      <c r="A7006" s="6" t="s">
        <v>1472</v>
      </c>
    </row>
    <row r="7007" spans="1:5" x14ac:dyDescent="0.3">
      <c r="A7007" s="6" t="s">
        <v>6129</v>
      </c>
    </row>
    <row r="7008" spans="1:5" x14ac:dyDescent="0.3">
      <c r="A7008" s="6" t="s">
        <v>7344</v>
      </c>
    </row>
    <row r="7010" spans="1:5" x14ac:dyDescent="0.3">
      <c r="A7010" s="6" t="s">
        <v>7345</v>
      </c>
      <c r="B7010" t="s">
        <v>10122</v>
      </c>
      <c r="C7010" t="s">
        <v>1827</v>
      </c>
      <c r="D7010" s="1">
        <v>5.9999999999999995E-8</v>
      </c>
      <c r="E7010" s="1">
        <v>5.9999999999999995E-8</v>
      </c>
    </row>
    <row r="7011" spans="1:5" x14ac:dyDescent="0.3">
      <c r="A7011" s="6" t="s">
        <v>5258</v>
      </c>
      <c r="B7011" t="s">
        <v>9855</v>
      </c>
      <c r="C7011" t="s">
        <v>850</v>
      </c>
    </row>
    <row r="7012" spans="1:5" x14ac:dyDescent="0.3">
      <c r="A7012" s="6" t="s">
        <v>7346</v>
      </c>
      <c r="B7012" t="s">
        <v>2258</v>
      </c>
      <c r="C7012" t="s">
        <v>1615</v>
      </c>
    </row>
    <row r="7013" spans="1:5" x14ac:dyDescent="0.3">
      <c r="A7013" s="6" t="s">
        <v>7347</v>
      </c>
      <c r="B7013" t="e">
        <f>--MAVV</f>
        <v>#NAME?</v>
      </c>
      <c r="C7013" t="s">
        <v>1828</v>
      </c>
    </row>
    <row r="7015" spans="1:5" x14ac:dyDescent="0.3">
      <c r="A7015" s="6" t="s">
        <v>1472</v>
      </c>
    </row>
    <row r="7016" spans="1:5" x14ac:dyDescent="0.3">
      <c r="A7016" s="6" t="s">
        <v>7348</v>
      </c>
    </row>
    <row r="7017" spans="1:5" x14ac:dyDescent="0.3">
      <c r="A7017" s="6" t="s">
        <v>7349</v>
      </c>
    </row>
    <row r="7019" spans="1:5" x14ac:dyDescent="0.3">
      <c r="A7019" s="6" t="s">
        <v>7350</v>
      </c>
      <c r="B7019" t="s">
        <v>5746</v>
      </c>
      <c r="C7019" t="s">
        <v>1829</v>
      </c>
      <c r="D7019" s="1">
        <v>2.6000000000000001E-8</v>
      </c>
      <c r="E7019" t="s">
        <v>142</v>
      </c>
    </row>
    <row r="7020" spans="1:5" x14ac:dyDescent="0.3">
      <c r="A7020" s="6" t="s">
        <v>5258</v>
      </c>
      <c r="B7020" t="s">
        <v>9855</v>
      </c>
      <c r="C7020" t="s">
        <v>850</v>
      </c>
    </row>
    <row r="7021" spans="1:5" x14ac:dyDescent="0.3">
      <c r="A7021" s="6" t="s">
        <v>7220</v>
      </c>
      <c r="B7021" t="s">
        <v>10041</v>
      </c>
      <c r="C7021" t="s">
        <v>1406</v>
      </c>
    </row>
    <row r="7022" spans="1:5" x14ac:dyDescent="0.3">
      <c r="A7022" s="6" t="s">
        <v>7351</v>
      </c>
      <c r="B7022" t="s">
        <v>10054</v>
      </c>
      <c r="C7022" t="s">
        <v>1830</v>
      </c>
      <c r="D7022">
        <v>3</v>
      </c>
      <c r="E7022">
        <v>3</v>
      </c>
    </row>
    <row r="7024" spans="1:5" x14ac:dyDescent="0.3">
      <c r="A7024" s="6" t="s">
        <v>1472</v>
      </c>
    </row>
    <row r="7025" spans="1:5" x14ac:dyDescent="0.3">
      <c r="A7025" s="6" t="s">
        <v>6129</v>
      </c>
    </row>
    <row r="7026" spans="1:5" x14ac:dyDescent="0.3">
      <c r="A7026" s="6" t="s">
        <v>7352</v>
      </c>
    </row>
    <row r="7028" spans="1:5" x14ac:dyDescent="0.3">
      <c r="A7028" s="6" t="s">
        <v>7353</v>
      </c>
      <c r="B7028" t="s">
        <v>5746</v>
      </c>
      <c r="C7028" t="s">
        <v>1829</v>
      </c>
      <c r="D7028" s="1">
        <v>2.6000000000000001E-8</v>
      </c>
      <c r="E7028" t="s">
        <v>142</v>
      </c>
    </row>
    <row r="7029" spans="1:5" x14ac:dyDescent="0.3">
      <c r="A7029" s="6" t="s">
        <v>5258</v>
      </c>
      <c r="B7029" t="s">
        <v>9855</v>
      </c>
      <c r="C7029" t="s">
        <v>850</v>
      </c>
    </row>
    <row r="7030" spans="1:5" x14ac:dyDescent="0.3">
      <c r="A7030" s="6" t="s">
        <v>7354</v>
      </c>
      <c r="B7030" t="s">
        <v>1791</v>
      </c>
      <c r="C7030" t="s">
        <v>1488</v>
      </c>
    </row>
    <row r="7031" spans="1:5" x14ac:dyDescent="0.3">
      <c r="A7031" s="6" t="s">
        <v>7355</v>
      </c>
      <c r="B7031" t="s">
        <v>10151</v>
      </c>
      <c r="C7031" t="s">
        <v>1745</v>
      </c>
      <c r="D7031">
        <v>9</v>
      </c>
      <c r="E7031">
        <v>9</v>
      </c>
    </row>
    <row r="7033" spans="1:5" x14ac:dyDescent="0.3">
      <c r="A7033" s="6" t="s">
        <v>1472</v>
      </c>
    </row>
    <row r="7034" spans="1:5" x14ac:dyDescent="0.3">
      <c r="A7034" s="6" t="s">
        <v>6209</v>
      </c>
    </row>
    <row r="7035" spans="1:5" x14ac:dyDescent="0.3">
      <c r="A7035" s="6" t="s">
        <v>7356</v>
      </c>
    </row>
    <row r="7037" spans="1:5" x14ac:dyDescent="0.3">
      <c r="A7037" s="6" t="s">
        <v>7357</v>
      </c>
      <c r="B7037" t="s">
        <v>9881</v>
      </c>
      <c r="C7037" t="s">
        <v>1831</v>
      </c>
      <c r="D7037" t="s">
        <v>1832</v>
      </c>
      <c r="E7037" t="s">
        <v>1832</v>
      </c>
    </row>
    <row r="7038" spans="1:5" x14ac:dyDescent="0.3">
      <c r="A7038" s="6" t="s">
        <v>5258</v>
      </c>
      <c r="B7038" t="s">
        <v>9855</v>
      </c>
      <c r="C7038" t="s">
        <v>850</v>
      </c>
    </row>
    <row r="7039" spans="1:5" x14ac:dyDescent="0.3">
      <c r="A7039" s="6" t="s">
        <v>7354</v>
      </c>
      <c r="B7039" t="s">
        <v>1791</v>
      </c>
      <c r="C7039" t="s">
        <v>1488</v>
      </c>
    </row>
    <row r="7040" spans="1:5" x14ac:dyDescent="0.3">
      <c r="A7040" s="6" t="s">
        <v>7358</v>
      </c>
      <c r="B7040" t="s">
        <v>10151</v>
      </c>
      <c r="C7040" t="s">
        <v>1745</v>
      </c>
      <c r="D7040">
        <v>9</v>
      </c>
      <c r="E7040">
        <v>9</v>
      </c>
    </row>
    <row r="7042" spans="1:5" x14ac:dyDescent="0.3">
      <c r="A7042" s="6" t="s">
        <v>1472</v>
      </c>
    </row>
    <row r="7043" spans="1:5" x14ac:dyDescent="0.3">
      <c r="A7043" s="6" t="s">
        <v>6209</v>
      </c>
    </row>
    <row r="7044" spans="1:5" x14ac:dyDescent="0.3">
      <c r="A7044" s="6" t="s">
        <v>7160</v>
      </c>
    </row>
    <row r="7046" spans="1:5" x14ac:dyDescent="0.3">
      <c r="A7046" s="6" t="s">
        <v>7359</v>
      </c>
      <c r="B7046" t="s">
        <v>5746</v>
      </c>
      <c r="C7046" t="s">
        <v>1829</v>
      </c>
      <c r="D7046" s="1">
        <v>2.7E-8</v>
      </c>
      <c r="E7046" t="s">
        <v>143</v>
      </c>
    </row>
    <row r="7047" spans="1:5" x14ac:dyDescent="0.3">
      <c r="A7047" s="6" t="s">
        <v>5258</v>
      </c>
      <c r="B7047" t="s">
        <v>9855</v>
      </c>
      <c r="C7047" t="s">
        <v>850</v>
      </c>
    </row>
    <row r="7048" spans="1:5" x14ac:dyDescent="0.3">
      <c r="A7048" s="6" t="s">
        <v>7360</v>
      </c>
      <c r="B7048" t="s">
        <v>9904</v>
      </c>
      <c r="C7048" t="s">
        <v>1044</v>
      </c>
    </row>
    <row r="7049" spans="1:5" x14ac:dyDescent="0.3">
      <c r="A7049" s="6" t="s">
        <v>7361</v>
      </c>
      <c r="B7049" t="s">
        <v>9949</v>
      </c>
      <c r="C7049" t="s">
        <v>1833</v>
      </c>
      <c r="D7049">
        <v>1</v>
      </c>
      <c r="E7049">
        <v>1</v>
      </c>
    </row>
    <row r="7051" spans="1:5" x14ac:dyDescent="0.3">
      <c r="A7051" s="6" t="s">
        <v>1472</v>
      </c>
    </row>
    <row r="7052" spans="1:5" x14ac:dyDescent="0.3">
      <c r="A7052" s="6" t="s">
        <v>5698</v>
      </c>
    </row>
    <row r="7053" spans="1:5" x14ac:dyDescent="0.3">
      <c r="A7053" s="6" t="s">
        <v>7362</v>
      </c>
    </row>
    <row r="7055" spans="1:5" x14ac:dyDescent="0.3">
      <c r="A7055" s="6" t="s">
        <v>7363</v>
      </c>
      <c r="B7055" t="s">
        <v>10038</v>
      </c>
      <c r="C7055" t="s">
        <v>1834</v>
      </c>
      <c r="D7055" t="s">
        <v>1835</v>
      </c>
      <c r="E7055" t="s">
        <v>1835</v>
      </c>
    </row>
    <row r="7056" spans="1:5" x14ac:dyDescent="0.3">
      <c r="A7056" s="6" t="s">
        <v>5258</v>
      </c>
      <c r="B7056" t="s">
        <v>9855</v>
      </c>
      <c r="C7056" t="s">
        <v>850</v>
      </c>
    </row>
    <row r="7057" spans="1:5" x14ac:dyDescent="0.3">
      <c r="A7057" s="6" t="s">
        <v>7220</v>
      </c>
      <c r="B7057" t="s">
        <v>10041</v>
      </c>
      <c r="C7057" t="s">
        <v>1406</v>
      </c>
    </row>
    <row r="7058" spans="1:5" x14ac:dyDescent="0.3">
      <c r="A7058" s="6" t="s">
        <v>7364</v>
      </c>
      <c r="B7058" t="s">
        <v>10054</v>
      </c>
      <c r="C7058" t="s">
        <v>1836</v>
      </c>
      <c r="D7058">
        <v>1</v>
      </c>
      <c r="E7058">
        <v>1</v>
      </c>
    </row>
    <row r="7060" spans="1:5" x14ac:dyDescent="0.3">
      <c r="A7060" s="6" t="s">
        <v>1472</v>
      </c>
    </row>
    <row r="7061" spans="1:5" x14ac:dyDescent="0.3">
      <c r="A7061" s="6" t="s">
        <v>6129</v>
      </c>
    </row>
    <row r="7062" spans="1:5" x14ac:dyDescent="0.3">
      <c r="A7062" s="6" t="s">
        <v>7365</v>
      </c>
    </row>
    <row r="7064" spans="1:5" x14ac:dyDescent="0.3">
      <c r="A7064" s="6" t="s">
        <v>7366</v>
      </c>
      <c r="B7064" t="s">
        <v>5746</v>
      </c>
      <c r="C7064" t="s">
        <v>1837</v>
      </c>
      <c r="D7064" s="1">
        <v>2.7E-8</v>
      </c>
      <c r="E7064" t="s">
        <v>143</v>
      </c>
    </row>
    <row r="7065" spans="1:5" x14ac:dyDescent="0.3">
      <c r="A7065" s="6" t="s">
        <v>5258</v>
      </c>
      <c r="B7065" t="s">
        <v>9855</v>
      </c>
      <c r="C7065" t="s">
        <v>850</v>
      </c>
    </row>
    <row r="7066" spans="1:5" x14ac:dyDescent="0.3">
      <c r="A7066" s="6" t="s">
        <v>7220</v>
      </c>
      <c r="B7066" t="s">
        <v>10041</v>
      </c>
      <c r="C7066" t="s">
        <v>1406</v>
      </c>
    </row>
    <row r="7067" spans="1:5" x14ac:dyDescent="0.3">
      <c r="A7067" s="6" t="s">
        <v>7367</v>
      </c>
      <c r="B7067" t="s">
        <v>10054</v>
      </c>
      <c r="C7067" t="s">
        <v>1838</v>
      </c>
      <c r="D7067">
        <v>6</v>
      </c>
      <c r="E7067">
        <v>6</v>
      </c>
    </row>
    <row r="7069" spans="1:5" x14ac:dyDescent="0.3">
      <c r="A7069" s="6" t="s">
        <v>1472</v>
      </c>
    </row>
    <row r="7070" spans="1:5" x14ac:dyDescent="0.3">
      <c r="A7070" s="6" t="s">
        <v>6129</v>
      </c>
    </row>
    <row r="7071" spans="1:5" x14ac:dyDescent="0.3">
      <c r="A7071" s="6" t="s">
        <v>7368</v>
      </c>
    </row>
    <row r="7073" spans="1:5" x14ac:dyDescent="0.3">
      <c r="A7073" s="6" t="s">
        <v>7369</v>
      </c>
      <c r="B7073" t="s">
        <v>5746</v>
      </c>
      <c r="C7073" t="s">
        <v>1837</v>
      </c>
      <c r="D7073" s="1">
        <v>2.7E-8</v>
      </c>
      <c r="E7073" t="s">
        <v>143</v>
      </c>
    </row>
    <row r="7074" spans="1:5" x14ac:dyDescent="0.3">
      <c r="A7074" s="6" t="s">
        <v>5258</v>
      </c>
      <c r="B7074" t="s">
        <v>9855</v>
      </c>
      <c r="C7074" t="s">
        <v>850</v>
      </c>
    </row>
    <row r="7075" spans="1:5" x14ac:dyDescent="0.3">
      <c r="A7075" s="6" t="s">
        <v>7220</v>
      </c>
      <c r="B7075" t="s">
        <v>10041</v>
      </c>
      <c r="C7075" t="s">
        <v>1406</v>
      </c>
    </row>
    <row r="7076" spans="1:5" x14ac:dyDescent="0.3">
      <c r="A7076" s="6" t="s">
        <v>7370</v>
      </c>
      <c r="B7076" t="s">
        <v>10054</v>
      </c>
      <c r="C7076" t="s">
        <v>1419</v>
      </c>
      <c r="D7076">
        <v>5</v>
      </c>
      <c r="E7076">
        <v>5</v>
      </c>
    </row>
    <row r="7078" spans="1:5" x14ac:dyDescent="0.3">
      <c r="A7078" s="6" t="s">
        <v>1472</v>
      </c>
    </row>
    <row r="7079" spans="1:5" x14ac:dyDescent="0.3">
      <c r="A7079" s="6" t="s">
        <v>6129</v>
      </c>
    </row>
    <row r="7080" spans="1:5" x14ac:dyDescent="0.3">
      <c r="A7080" s="6" t="s">
        <v>7371</v>
      </c>
    </row>
    <row r="7082" spans="1:5" x14ac:dyDescent="0.3">
      <c r="A7082" s="6" t="s">
        <v>7372</v>
      </c>
      <c r="B7082" t="s">
        <v>9955</v>
      </c>
      <c r="C7082" t="s">
        <v>1834</v>
      </c>
      <c r="D7082" t="s">
        <v>1839</v>
      </c>
      <c r="E7082" t="s">
        <v>1839</v>
      </c>
    </row>
    <row r="7083" spans="1:5" x14ac:dyDescent="0.3">
      <c r="A7083" s="6" t="s">
        <v>7373</v>
      </c>
      <c r="B7083" t="s">
        <v>10176</v>
      </c>
      <c r="C7083" t="s">
        <v>1840</v>
      </c>
    </row>
    <row r="7084" spans="1:5" x14ac:dyDescent="0.3">
      <c r="A7084" s="6" t="s">
        <v>7374</v>
      </c>
      <c r="B7084" t="s">
        <v>1202</v>
      </c>
      <c r="C7084" t="s">
        <v>1841</v>
      </c>
    </row>
    <row r="7085" spans="1:5" x14ac:dyDescent="0.3">
      <c r="A7085" s="6" t="s">
        <v>7375</v>
      </c>
      <c r="B7085" t="s">
        <v>10177</v>
      </c>
      <c r="C7085" t="s">
        <v>1842</v>
      </c>
      <c r="D7085">
        <v>1</v>
      </c>
      <c r="E7085">
        <v>1</v>
      </c>
    </row>
    <row r="7087" spans="1:5" x14ac:dyDescent="0.3">
      <c r="A7087" s="6" t="s">
        <v>7376</v>
      </c>
    </row>
    <row r="7088" spans="1:5" x14ac:dyDescent="0.3">
      <c r="A7088" s="6" t="s">
        <v>7377</v>
      </c>
    </row>
    <row r="7089" spans="1:5" x14ac:dyDescent="0.3">
      <c r="A7089" s="6" t="s">
        <v>7378</v>
      </c>
    </row>
    <row r="7091" spans="1:5" x14ac:dyDescent="0.3">
      <c r="A7091" s="6" t="s">
        <v>7379</v>
      </c>
      <c r="B7091" t="s">
        <v>7380</v>
      </c>
      <c r="C7091" t="s">
        <v>1843</v>
      </c>
      <c r="D7091" t="s">
        <v>1844</v>
      </c>
      <c r="E7091" t="s">
        <v>1844</v>
      </c>
    </row>
    <row r="7092" spans="1:5" x14ac:dyDescent="0.3">
      <c r="A7092" s="6" t="s">
        <v>5258</v>
      </c>
      <c r="B7092" t="s">
        <v>9855</v>
      </c>
      <c r="C7092" t="s">
        <v>850</v>
      </c>
    </row>
    <row r="7093" spans="1:5" x14ac:dyDescent="0.3">
      <c r="A7093" s="6" t="s">
        <v>7381</v>
      </c>
      <c r="B7093" t="s">
        <v>1281</v>
      </c>
      <c r="C7093" t="s">
        <v>1185</v>
      </c>
    </row>
    <row r="7094" spans="1:5" x14ac:dyDescent="0.3">
      <c r="A7094" s="6" t="s">
        <v>7382</v>
      </c>
      <c r="B7094" t="s">
        <v>10178</v>
      </c>
      <c r="C7094" t="s">
        <v>1845</v>
      </c>
      <c r="D7094">
        <v>3</v>
      </c>
      <c r="E7094">
        <v>3</v>
      </c>
    </row>
    <row r="7096" spans="1:5" x14ac:dyDescent="0.3">
      <c r="A7096" s="6" t="s">
        <v>1472</v>
      </c>
    </row>
    <row r="7097" spans="1:5" x14ac:dyDescent="0.3">
      <c r="A7097" s="6" t="s">
        <v>7383</v>
      </c>
    </row>
    <row r="7098" spans="1:5" x14ac:dyDescent="0.3">
      <c r="A7098" s="6" t="s">
        <v>7384</v>
      </c>
    </row>
    <row r="7100" spans="1:5" x14ac:dyDescent="0.3">
      <c r="A7100" s="6" t="s">
        <v>7385</v>
      </c>
      <c r="B7100" t="s">
        <v>5746</v>
      </c>
      <c r="C7100" t="s">
        <v>1846</v>
      </c>
      <c r="D7100" s="1">
        <v>2.9999999999999997E-8</v>
      </c>
      <c r="E7100" s="1">
        <v>2.9999999999999997E-8</v>
      </c>
    </row>
    <row r="7101" spans="1:5" x14ac:dyDescent="0.3">
      <c r="A7101" s="6" t="s">
        <v>5258</v>
      </c>
      <c r="B7101" t="s">
        <v>9855</v>
      </c>
      <c r="C7101" t="s">
        <v>850</v>
      </c>
    </row>
    <row r="7102" spans="1:5" x14ac:dyDescent="0.3">
      <c r="A7102" s="6" t="s">
        <v>7381</v>
      </c>
      <c r="B7102" t="s">
        <v>1281</v>
      </c>
      <c r="C7102" t="s">
        <v>1185</v>
      </c>
    </row>
    <row r="7103" spans="1:5" x14ac:dyDescent="0.3">
      <c r="A7103" s="6" t="s">
        <v>7386</v>
      </c>
      <c r="B7103" t="s">
        <v>10178</v>
      </c>
      <c r="C7103" t="s">
        <v>1376</v>
      </c>
      <c r="D7103">
        <v>8</v>
      </c>
      <c r="E7103">
        <v>8</v>
      </c>
    </row>
    <row r="7105" spans="1:5" x14ac:dyDescent="0.3">
      <c r="A7105" s="6" t="s">
        <v>1472</v>
      </c>
    </row>
    <row r="7106" spans="1:5" x14ac:dyDescent="0.3">
      <c r="A7106" s="6" t="s">
        <v>7383</v>
      </c>
    </row>
    <row r="7107" spans="1:5" x14ac:dyDescent="0.3">
      <c r="A7107" s="6" t="s">
        <v>7387</v>
      </c>
    </row>
    <row r="7109" spans="1:5" x14ac:dyDescent="0.3">
      <c r="A7109" s="6" t="s">
        <v>7388</v>
      </c>
      <c r="B7109" t="s">
        <v>9862</v>
      </c>
      <c r="C7109" t="s">
        <v>1807</v>
      </c>
      <c r="D7109" t="s">
        <v>1847</v>
      </c>
      <c r="E7109" t="s">
        <v>1847</v>
      </c>
    </row>
    <row r="7110" spans="1:5" x14ac:dyDescent="0.3">
      <c r="A7110" s="6" t="s">
        <v>5258</v>
      </c>
      <c r="B7110" t="s">
        <v>9855</v>
      </c>
      <c r="C7110" t="s">
        <v>850</v>
      </c>
    </row>
    <row r="7111" spans="1:5" x14ac:dyDescent="0.3">
      <c r="A7111" s="6" t="s">
        <v>7292</v>
      </c>
      <c r="B7111" t="s">
        <v>2253</v>
      </c>
      <c r="C7111" t="e">
        <f>+ AFt</f>
        <v>#NAME?</v>
      </c>
    </row>
    <row r="7112" spans="1:5" x14ac:dyDescent="0.3">
      <c r="A7112" s="6" t="s">
        <v>7297</v>
      </c>
      <c r="B7112" t="s">
        <v>10179</v>
      </c>
      <c r="C7112" t="s">
        <v>1683</v>
      </c>
      <c r="D7112">
        <v>4</v>
      </c>
      <c r="E7112">
        <v>4</v>
      </c>
    </row>
    <row r="7114" spans="1:5" x14ac:dyDescent="0.3">
      <c r="A7114" s="6" t="s">
        <v>1472</v>
      </c>
    </row>
    <row r="7115" spans="1:5" x14ac:dyDescent="0.3">
      <c r="A7115" s="6" t="s">
        <v>7294</v>
      </c>
    </row>
    <row r="7116" spans="1:5" x14ac:dyDescent="0.3">
      <c r="A7116" s="6" t="s">
        <v>7298</v>
      </c>
    </row>
    <row r="7118" spans="1:5" x14ac:dyDescent="0.3">
      <c r="A7118" s="6" t="s">
        <v>7389</v>
      </c>
      <c r="B7118" t="s">
        <v>5746</v>
      </c>
      <c r="C7118" t="s">
        <v>1846</v>
      </c>
      <c r="D7118" s="1">
        <v>3.1E-8</v>
      </c>
      <c r="E7118" t="s">
        <v>144</v>
      </c>
    </row>
    <row r="7119" spans="1:5" x14ac:dyDescent="0.3">
      <c r="A7119" s="6" t="s">
        <v>5258</v>
      </c>
      <c r="B7119" t="s">
        <v>9855</v>
      </c>
      <c r="C7119" t="s">
        <v>850</v>
      </c>
    </row>
    <row r="7120" spans="1:5" x14ac:dyDescent="0.3">
      <c r="A7120" s="6" t="s">
        <v>7390</v>
      </c>
      <c r="B7120" t="s">
        <v>1081</v>
      </c>
      <c r="C7120" t="s">
        <v>1848</v>
      </c>
    </row>
    <row r="7121" spans="1:5" x14ac:dyDescent="0.3">
      <c r="A7121" s="6" t="s">
        <v>7391</v>
      </c>
      <c r="B7121" t="e">
        <f>--QEIS</f>
        <v>#NAME?</v>
      </c>
      <c r="C7121" t="s">
        <v>1849</v>
      </c>
      <c r="D7121">
        <v>3</v>
      </c>
      <c r="E7121">
        <v>3</v>
      </c>
    </row>
    <row r="7123" spans="1:5" x14ac:dyDescent="0.3">
      <c r="A7123" s="6" t="s">
        <v>1472</v>
      </c>
    </row>
    <row r="7124" spans="1:5" x14ac:dyDescent="0.3">
      <c r="A7124" s="6" t="s">
        <v>7308</v>
      </c>
    </row>
    <row r="7125" spans="1:5" x14ac:dyDescent="0.3">
      <c r="A7125" s="6" t="s">
        <v>7392</v>
      </c>
    </row>
    <row r="7127" spans="1:5" x14ac:dyDescent="0.3">
      <c r="A7127" s="6" t="s">
        <v>7393</v>
      </c>
      <c r="B7127" t="s">
        <v>5746</v>
      </c>
      <c r="C7127" t="s">
        <v>1846</v>
      </c>
      <c r="D7127" s="1">
        <v>3.1E-8</v>
      </c>
      <c r="E7127" t="s">
        <v>144</v>
      </c>
    </row>
    <row r="7128" spans="1:5" x14ac:dyDescent="0.3">
      <c r="A7128" s="6" t="s">
        <v>5258</v>
      </c>
      <c r="B7128" t="s">
        <v>9855</v>
      </c>
      <c r="C7128" t="s">
        <v>850</v>
      </c>
    </row>
    <row r="7129" spans="1:5" x14ac:dyDescent="0.3">
      <c r="A7129" s="6" t="s">
        <v>7390</v>
      </c>
      <c r="B7129" t="s">
        <v>1081</v>
      </c>
      <c r="C7129" t="s">
        <v>1848</v>
      </c>
    </row>
    <row r="7130" spans="1:5" x14ac:dyDescent="0.3">
      <c r="A7130" s="6" t="s">
        <v>7394</v>
      </c>
      <c r="B7130" t="e">
        <f>--QEIS</f>
        <v>#NAME?</v>
      </c>
      <c r="C7130" t="s">
        <v>1850</v>
      </c>
      <c r="D7130">
        <v>7</v>
      </c>
      <c r="E7130">
        <v>7</v>
      </c>
    </row>
    <row r="7132" spans="1:5" x14ac:dyDescent="0.3">
      <c r="A7132" s="6" t="s">
        <v>1472</v>
      </c>
    </row>
    <row r="7133" spans="1:5" x14ac:dyDescent="0.3">
      <c r="A7133" s="6" t="s">
        <v>7308</v>
      </c>
    </row>
    <row r="7134" spans="1:5" x14ac:dyDescent="0.3">
      <c r="A7134" s="6" t="s">
        <v>7395</v>
      </c>
    </row>
    <row r="7136" spans="1:5" x14ac:dyDescent="0.3">
      <c r="A7136" s="6" t="s">
        <v>7396</v>
      </c>
      <c r="B7136" t="s">
        <v>10180</v>
      </c>
      <c r="C7136" t="s">
        <v>1799</v>
      </c>
      <c r="D7136" t="s">
        <v>1851</v>
      </c>
      <c r="E7136" t="s">
        <v>1851</v>
      </c>
    </row>
    <row r="7137" spans="1:5" x14ac:dyDescent="0.3">
      <c r="A7137" s="6" t="s">
        <v>5258</v>
      </c>
      <c r="B7137" t="s">
        <v>9855</v>
      </c>
      <c r="C7137" t="s">
        <v>850</v>
      </c>
    </row>
    <row r="7138" spans="1:5" x14ac:dyDescent="0.3">
      <c r="A7138" s="6" t="s">
        <v>7325</v>
      </c>
      <c r="B7138" t="s">
        <v>2253</v>
      </c>
      <c r="C7138" t="s">
        <v>1300</v>
      </c>
    </row>
    <row r="7139" spans="1:5" x14ac:dyDescent="0.3">
      <c r="A7139" s="6" t="s">
        <v>7397</v>
      </c>
      <c r="B7139" t="s">
        <v>10052</v>
      </c>
      <c r="C7139" t="s">
        <v>1820</v>
      </c>
      <c r="D7139">
        <v>0</v>
      </c>
      <c r="E7139">
        <v>0</v>
      </c>
    </row>
    <row r="7141" spans="1:5" x14ac:dyDescent="0.3">
      <c r="A7141" s="6" t="s">
        <v>1472</v>
      </c>
    </row>
    <row r="7142" spans="1:5" x14ac:dyDescent="0.3">
      <c r="A7142" s="6" t="s">
        <v>6129</v>
      </c>
    </row>
    <row r="7143" spans="1:5" x14ac:dyDescent="0.3">
      <c r="A7143" s="6" t="s">
        <v>7398</v>
      </c>
    </row>
    <row r="7145" spans="1:5" x14ac:dyDescent="0.3">
      <c r="A7145" s="6" t="s">
        <v>7399</v>
      </c>
      <c r="B7145" t="s">
        <v>5746</v>
      </c>
      <c r="C7145" t="s">
        <v>1852</v>
      </c>
      <c r="D7145" s="1">
        <v>3.4E-8</v>
      </c>
      <c r="E7145" t="s">
        <v>145</v>
      </c>
    </row>
    <row r="7146" spans="1:5" x14ac:dyDescent="0.3">
      <c r="A7146" s="6" t="s">
        <v>5258</v>
      </c>
      <c r="B7146" t="s">
        <v>9855</v>
      </c>
      <c r="C7146" t="s">
        <v>850</v>
      </c>
    </row>
    <row r="7147" spans="1:5" x14ac:dyDescent="0.3">
      <c r="A7147" s="6" t="s">
        <v>7220</v>
      </c>
      <c r="B7147" t="s">
        <v>10061</v>
      </c>
      <c r="C7147" t="s">
        <v>1406</v>
      </c>
    </row>
    <row r="7148" spans="1:5" x14ac:dyDescent="0.3">
      <c r="A7148" s="6" t="s">
        <v>7400</v>
      </c>
      <c r="B7148" t="s">
        <v>10173</v>
      </c>
      <c r="C7148" t="s">
        <v>1815</v>
      </c>
      <c r="D7148">
        <v>0</v>
      </c>
      <c r="E7148">
        <v>0</v>
      </c>
    </row>
    <row r="7150" spans="1:5" x14ac:dyDescent="0.3">
      <c r="A7150" s="6" t="s">
        <v>1472</v>
      </c>
    </row>
    <row r="7151" spans="1:5" x14ac:dyDescent="0.3">
      <c r="A7151" s="6" t="s">
        <v>6129</v>
      </c>
    </row>
    <row r="7152" spans="1:5" x14ac:dyDescent="0.3">
      <c r="A7152" s="6" t="s">
        <v>7401</v>
      </c>
    </row>
    <row r="7154" spans="1:5" x14ac:dyDescent="0.3">
      <c r="A7154" s="6" t="s">
        <v>7402</v>
      </c>
      <c r="B7154" t="s">
        <v>5746</v>
      </c>
      <c r="C7154" t="s">
        <v>1852</v>
      </c>
      <c r="D7154" s="1">
        <v>3.4E-8</v>
      </c>
      <c r="E7154" t="s">
        <v>145</v>
      </c>
    </row>
    <row r="7155" spans="1:5" x14ac:dyDescent="0.3">
      <c r="A7155" s="6" t="s">
        <v>5258</v>
      </c>
      <c r="B7155" t="s">
        <v>9855</v>
      </c>
      <c r="C7155" t="s">
        <v>850</v>
      </c>
    </row>
    <row r="7156" spans="1:5" x14ac:dyDescent="0.3">
      <c r="A7156" s="6" t="s">
        <v>7220</v>
      </c>
      <c r="B7156" t="s">
        <v>10041</v>
      </c>
      <c r="C7156" t="s">
        <v>1406</v>
      </c>
    </row>
    <row r="7157" spans="1:5" x14ac:dyDescent="0.3">
      <c r="A7157" s="6" t="s">
        <v>7403</v>
      </c>
      <c r="B7157" t="s">
        <v>10054</v>
      </c>
      <c r="C7157" t="s">
        <v>1853</v>
      </c>
      <c r="D7157">
        <v>9</v>
      </c>
      <c r="E7157">
        <v>9</v>
      </c>
    </row>
    <row r="7159" spans="1:5" x14ac:dyDescent="0.3">
      <c r="A7159" s="6" t="s">
        <v>1472</v>
      </c>
    </row>
    <row r="7160" spans="1:5" x14ac:dyDescent="0.3">
      <c r="A7160" s="6" t="s">
        <v>6129</v>
      </c>
    </row>
    <row r="7161" spans="1:5" x14ac:dyDescent="0.3">
      <c r="A7161" s="6" t="s">
        <v>7404</v>
      </c>
    </row>
    <row r="7163" spans="1:5" x14ac:dyDescent="0.3">
      <c r="A7163" s="6" t="s">
        <v>7405</v>
      </c>
      <c r="B7163" t="s">
        <v>5746</v>
      </c>
      <c r="C7163" t="s">
        <v>1852</v>
      </c>
      <c r="D7163" s="1">
        <v>3.4E-8</v>
      </c>
      <c r="E7163" t="s">
        <v>145</v>
      </c>
    </row>
    <row r="7164" spans="1:5" x14ac:dyDescent="0.3">
      <c r="A7164" s="6" t="s">
        <v>5258</v>
      </c>
      <c r="B7164" t="s">
        <v>9855</v>
      </c>
      <c r="C7164" t="s">
        <v>850</v>
      </c>
    </row>
    <row r="7165" spans="1:5" x14ac:dyDescent="0.3">
      <c r="A7165" s="6" t="s">
        <v>7220</v>
      </c>
      <c r="B7165" t="s">
        <v>10041</v>
      </c>
      <c r="C7165" t="s">
        <v>1406</v>
      </c>
    </row>
    <row r="7166" spans="1:5" x14ac:dyDescent="0.3">
      <c r="A7166" s="6" t="s">
        <v>7406</v>
      </c>
      <c r="B7166" t="s">
        <v>10054</v>
      </c>
      <c r="C7166" t="s">
        <v>1801</v>
      </c>
      <c r="D7166">
        <v>6</v>
      </c>
      <c r="E7166">
        <v>6</v>
      </c>
    </row>
    <row r="7168" spans="1:5" x14ac:dyDescent="0.3">
      <c r="A7168" s="6" t="s">
        <v>1472</v>
      </c>
    </row>
    <row r="7169" spans="1:5" x14ac:dyDescent="0.3">
      <c r="A7169" s="6" t="s">
        <v>6129</v>
      </c>
    </row>
    <row r="7170" spans="1:5" x14ac:dyDescent="0.3">
      <c r="A7170" s="6" t="s">
        <v>7407</v>
      </c>
    </row>
    <row r="7172" spans="1:5" x14ac:dyDescent="0.3">
      <c r="A7172" s="6" t="s">
        <v>7408</v>
      </c>
      <c r="B7172" t="s">
        <v>5746</v>
      </c>
      <c r="C7172" t="s">
        <v>1852</v>
      </c>
      <c r="D7172" s="1">
        <v>3.4E-8</v>
      </c>
      <c r="E7172" t="s">
        <v>145</v>
      </c>
    </row>
    <row r="7173" spans="1:5" x14ac:dyDescent="0.3">
      <c r="A7173" s="6" t="s">
        <v>5258</v>
      </c>
      <c r="B7173" t="s">
        <v>9855</v>
      </c>
      <c r="C7173" t="s">
        <v>850</v>
      </c>
    </row>
    <row r="7174" spans="1:5" x14ac:dyDescent="0.3">
      <c r="A7174" s="6" t="s">
        <v>7220</v>
      </c>
      <c r="B7174" t="s">
        <v>10041</v>
      </c>
      <c r="C7174" t="s">
        <v>1406</v>
      </c>
    </row>
    <row r="7175" spans="1:5" x14ac:dyDescent="0.3">
      <c r="A7175" s="6" t="s">
        <v>7409</v>
      </c>
      <c r="B7175" t="s">
        <v>10054</v>
      </c>
      <c r="C7175" t="s">
        <v>1456</v>
      </c>
      <c r="D7175">
        <v>5</v>
      </c>
      <c r="E7175">
        <v>5</v>
      </c>
    </row>
    <row r="7177" spans="1:5" x14ac:dyDescent="0.3">
      <c r="A7177" s="6" t="s">
        <v>1472</v>
      </c>
    </row>
    <row r="7178" spans="1:5" x14ac:dyDescent="0.3">
      <c r="A7178" s="6" t="s">
        <v>6129</v>
      </c>
    </row>
    <row r="7179" spans="1:5" x14ac:dyDescent="0.3">
      <c r="A7179" s="6" t="s">
        <v>7410</v>
      </c>
    </row>
    <row r="7181" spans="1:5" x14ac:dyDescent="0.3">
      <c r="A7181" s="6" t="s">
        <v>7411</v>
      </c>
      <c r="B7181" t="s">
        <v>5746</v>
      </c>
      <c r="C7181" t="s">
        <v>1852</v>
      </c>
      <c r="D7181" s="1">
        <v>3.4E-8</v>
      </c>
      <c r="E7181" t="s">
        <v>145</v>
      </c>
    </row>
    <row r="7182" spans="1:5" x14ac:dyDescent="0.3">
      <c r="A7182" s="6" t="s">
        <v>5258</v>
      </c>
      <c r="B7182" t="s">
        <v>9855</v>
      </c>
      <c r="C7182" t="s">
        <v>850</v>
      </c>
    </row>
    <row r="7183" spans="1:5" x14ac:dyDescent="0.3">
      <c r="A7183" s="6" t="s">
        <v>7220</v>
      </c>
      <c r="B7183" t="s">
        <v>10041</v>
      </c>
      <c r="C7183" t="s">
        <v>1406</v>
      </c>
    </row>
    <row r="7184" spans="1:5" x14ac:dyDescent="0.3">
      <c r="A7184" s="6" t="s">
        <v>7412</v>
      </c>
      <c r="B7184" t="s">
        <v>10054</v>
      </c>
      <c r="C7184" t="s">
        <v>1456</v>
      </c>
      <c r="D7184">
        <v>5</v>
      </c>
      <c r="E7184">
        <v>5</v>
      </c>
    </row>
    <row r="7186" spans="1:5" x14ac:dyDescent="0.3">
      <c r="A7186" s="6" t="s">
        <v>1472</v>
      </c>
    </row>
    <row r="7187" spans="1:5" x14ac:dyDescent="0.3">
      <c r="A7187" s="6" t="s">
        <v>6129</v>
      </c>
    </row>
    <row r="7188" spans="1:5" x14ac:dyDescent="0.3">
      <c r="A7188" s="6" t="s">
        <v>7413</v>
      </c>
    </row>
    <row r="7190" spans="1:5" x14ac:dyDescent="0.3">
      <c r="A7190" s="6" t="s">
        <v>7414</v>
      </c>
      <c r="B7190" t="s">
        <v>10038</v>
      </c>
      <c r="C7190" t="s">
        <v>1821</v>
      </c>
      <c r="D7190" t="s">
        <v>1854</v>
      </c>
      <c r="E7190" t="s">
        <v>1854</v>
      </c>
    </row>
    <row r="7191" spans="1:5" x14ac:dyDescent="0.3">
      <c r="A7191" s="6" t="s">
        <v>5258</v>
      </c>
      <c r="B7191" t="s">
        <v>9855</v>
      </c>
      <c r="C7191" t="s">
        <v>850</v>
      </c>
    </row>
    <row r="7192" spans="1:5" x14ac:dyDescent="0.3">
      <c r="A7192" s="6" t="s">
        <v>7220</v>
      </c>
      <c r="B7192" t="s">
        <v>10041</v>
      </c>
      <c r="C7192" t="s">
        <v>1406</v>
      </c>
    </row>
    <row r="7193" spans="1:5" x14ac:dyDescent="0.3">
      <c r="A7193" s="6" t="s">
        <v>7415</v>
      </c>
      <c r="B7193" t="s">
        <v>10054</v>
      </c>
      <c r="C7193" t="s">
        <v>1456</v>
      </c>
      <c r="D7193">
        <v>5</v>
      </c>
      <c r="E7193">
        <v>5</v>
      </c>
    </row>
    <row r="7195" spans="1:5" x14ac:dyDescent="0.3">
      <c r="A7195" s="6" t="s">
        <v>1472</v>
      </c>
    </row>
    <row r="7196" spans="1:5" x14ac:dyDescent="0.3">
      <c r="A7196" s="6" t="s">
        <v>6129</v>
      </c>
    </row>
    <row r="7197" spans="1:5" x14ac:dyDescent="0.3">
      <c r="A7197" s="6" t="s">
        <v>7416</v>
      </c>
    </row>
    <row r="7199" spans="1:5" x14ac:dyDescent="0.3">
      <c r="A7199" s="6" t="s">
        <v>7417</v>
      </c>
      <c r="B7199" t="s">
        <v>5746</v>
      </c>
      <c r="C7199" t="s">
        <v>1852</v>
      </c>
      <c r="D7199" s="1">
        <v>3.5000000000000002E-8</v>
      </c>
      <c r="E7199" t="s">
        <v>146</v>
      </c>
    </row>
    <row r="7200" spans="1:5" x14ac:dyDescent="0.3">
      <c r="A7200" s="6" t="s">
        <v>5258</v>
      </c>
      <c r="B7200" t="s">
        <v>9855</v>
      </c>
      <c r="C7200" t="s">
        <v>850</v>
      </c>
    </row>
    <row r="7201" spans="1:5" x14ac:dyDescent="0.3">
      <c r="A7201" s="6" t="s">
        <v>7418</v>
      </c>
      <c r="B7201" t="e">
        <f>+d</f>
        <v>#NAME?</v>
      </c>
      <c r="C7201" t="s">
        <v>1855</v>
      </c>
    </row>
    <row r="7202" spans="1:5" x14ac:dyDescent="0.3">
      <c r="A7202" s="6" t="s">
        <v>7419</v>
      </c>
      <c r="B7202" t="s">
        <v>10181</v>
      </c>
      <c r="C7202" t="s">
        <v>1856</v>
      </c>
      <c r="D7202">
        <v>6</v>
      </c>
      <c r="E7202">
        <v>6</v>
      </c>
    </row>
    <row r="7204" spans="1:5" x14ac:dyDescent="0.3">
      <c r="A7204" s="6" t="s">
        <v>1472</v>
      </c>
    </row>
    <row r="7205" spans="1:5" x14ac:dyDescent="0.3">
      <c r="A7205" s="6" t="s">
        <v>6209</v>
      </c>
    </row>
    <row r="7206" spans="1:5" x14ac:dyDescent="0.3">
      <c r="A7206" s="6" t="s">
        <v>7420</v>
      </c>
    </row>
    <row r="7208" spans="1:5" x14ac:dyDescent="0.3">
      <c r="A7208" s="6" t="s">
        <v>7421</v>
      </c>
      <c r="B7208" t="s">
        <v>5746</v>
      </c>
      <c r="C7208" t="s">
        <v>1852</v>
      </c>
      <c r="D7208" s="1">
        <v>3.5000000000000002E-8</v>
      </c>
      <c r="E7208" t="s">
        <v>146</v>
      </c>
    </row>
    <row r="7209" spans="1:5" x14ac:dyDescent="0.3">
      <c r="A7209" s="6" t="s">
        <v>5258</v>
      </c>
      <c r="B7209" t="s">
        <v>9855</v>
      </c>
      <c r="C7209" t="s">
        <v>850</v>
      </c>
    </row>
    <row r="7210" spans="1:5" x14ac:dyDescent="0.3">
      <c r="A7210" s="6" t="s">
        <v>7422</v>
      </c>
      <c r="B7210" t="s">
        <v>2253</v>
      </c>
      <c r="C7210" t="e">
        <f>+A +q</f>
        <v>#NAME?</v>
      </c>
    </row>
    <row r="7211" spans="1:5" x14ac:dyDescent="0.3">
      <c r="A7211" s="6" t="s">
        <v>7423</v>
      </c>
      <c r="B7211" t="s">
        <v>10182</v>
      </c>
      <c r="C7211" t="s">
        <v>1857</v>
      </c>
      <c r="D7211">
        <v>1</v>
      </c>
      <c r="E7211">
        <v>1</v>
      </c>
    </row>
    <row r="7213" spans="1:5" x14ac:dyDescent="0.3">
      <c r="A7213" s="6" t="s">
        <v>1472</v>
      </c>
    </row>
    <row r="7214" spans="1:5" x14ac:dyDescent="0.3">
      <c r="A7214" s="6" t="s">
        <v>7424</v>
      </c>
    </row>
    <row r="7215" spans="1:5" x14ac:dyDescent="0.3">
      <c r="A7215" s="6" t="s">
        <v>7425</v>
      </c>
    </row>
    <row r="7217" spans="1:5" x14ac:dyDescent="0.3">
      <c r="A7217" s="6" t="s">
        <v>7426</v>
      </c>
      <c r="B7217" t="s">
        <v>5746</v>
      </c>
      <c r="C7217" t="s">
        <v>1858</v>
      </c>
      <c r="D7217" s="1">
        <v>3.5999999999999998E-8</v>
      </c>
      <c r="E7217" t="s">
        <v>147</v>
      </c>
    </row>
    <row r="7218" spans="1:5" x14ac:dyDescent="0.3">
      <c r="A7218" s="6" t="s">
        <v>5258</v>
      </c>
      <c r="B7218" t="s">
        <v>9855</v>
      </c>
      <c r="C7218" t="s">
        <v>850</v>
      </c>
    </row>
    <row r="7219" spans="1:5" x14ac:dyDescent="0.3">
      <c r="A7219" s="6" t="s">
        <v>7427</v>
      </c>
      <c r="B7219" t="s">
        <v>1791</v>
      </c>
      <c r="C7219" t="s">
        <v>1300</v>
      </c>
    </row>
    <row r="7220" spans="1:5" x14ac:dyDescent="0.3">
      <c r="A7220" s="6" t="s">
        <v>7428</v>
      </c>
      <c r="B7220" t="s">
        <v>10183</v>
      </c>
      <c r="C7220" t="s">
        <v>1859</v>
      </c>
      <c r="D7220">
        <v>7</v>
      </c>
      <c r="E7220">
        <v>7</v>
      </c>
    </row>
    <row r="7222" spans="1:5" x14ac:dyDescent="0.3">
      <c r="A7222" s="6" t="s">
        <v>1472</v>
      </c>
    </row>
    <row r="7223" spans="1:5" x14ac:dyDescent="0.3">
      <c r="A7223" s="6" t="s">
        <v>7429</v>
      </c>
    </row>
    <row r="7224" spans="1:5" x14ac:dyDescent="0.3">
      <c r="A7224" s="6" t="s">
        <v>7430</v>
      </c>
    </row>
    <row r="7226" spans="1:5" x14ac:dyDescent="0.3">
      <c r="A7226" s="6" t="s">
        <v>7431</v>
      </c>
      <c r="B7226" t="s">
        <v>5746</v>
      </c>
      <c r="C7226" t="s">
        <v>1858</v>
      </c>
      <c r="D7226" s="1">
        <v>3.8000000000000003E-8</v>
      </c>
      <c r="E7226" t="s">
        <v>148</v>
      </c>
    </row>
    <row r="7227" spans="1:5" x14ac:dyDescent="0.3">
      <c r="A7227" s="6" t="s">
        <v>5258</v>
      </c>
      <c r="B7227" t="s">
        <v>9855</v>
      </c>
      <c r="C7227" t="s">
        <v>850</v>
      </c>
    </row>
    <row r="7228" spans="1:5" x14ac:dyDescent="0.3">
      <c r="A7228" s="6" t="s">
        <v>7220</v>
      </c>
      <c r="B7228" t="s">
        <v>10184</v>
      </c>
      <c r="C7228" t="s">
        <v>1406</v>
      </c>
    </row>
    <row r="7229" spans="1:5" x14ac:dyDescent="0.3">
      <c r="A7229" s="6" t="s">
        <v>7432</v>
      </c>
      <c r="B7229" t="s">
        <v>10185</v>
      </c>
      <c r="C7229" t="s">
        <v>1419</v>
      </c>
      <c r="D7229">
        <v>5</v>
      </c>
      <c r="E7229">
        <v>5</v>
      </c>
    </row>
    <row r="7231" spans="1:5" x14ac:dyDescent="0.3">
      <c r="A7231" s="6" t="s">
        <v>1472</v>
      </c>
    </row>
    <row r="7232" spans="1:5" x14ac:dyDescent="0.3">
      <c r="A7232" s="6" t="s">
        <v>6129</v>
      </c>
    </row>
    <row r="7233" spans="1:5" x14ac:dyDescent="0.3">
      <c r="A7233" s="6" t="s">
        <v>7433</v>
      </c>
    </row>
    <row r="7235" spans="1:5" x14ac:dyDescent="0.3">
      <c r="A7235" s="6" t="s">
        <v>7434</v>
      </c>
      <c r="B7235" t="s">
        <v>5746</v>
      </c>
      <c r="C7235" t="s">
        <v>1860</v>
      </c>
      <c r="D7235" s="1">
        <v>3.8999999999999998E-8</v>
      </c>
      <c r="E7235" t="s">
        <v>149</v>
      </c>
    </row>
    <row r="7236" spans="1:5" x14ac:dyDescent="0.3">
      <c r="A7236" s="6" t="s">
        <v>5258</v>
      </c>
      <c r="B7236" t="s">
        <v>9855</v>
      </c>
      <c r="C7236" t="s">
        <v>850</v>
      </c>
    </row>
    <row r="7237" spans="1:5" x14ac:dyDescent="0.3">
      <c r="A7237" s="6" t="s">
        <v>7220</v>
      </c>
      <c r="B7237" t="s">
        <v>10041</v>
      </c>
      <c r="C7237" t="s">
        <v>1406</v>
      </c>
    </row>
    <row r="7238" spans="1:5" x14ac:dyDescent="0.3">
      <c r="A7238" s="6" t="s">
        <v>7435</v>
      </c>
      <c r="B7238" t="s">
        <v>10186</v>
      </c>
      <c r="C7238" t="s">
        <v>1419</v>
      </c>
      <c r="D7238">
        <v>7</v>
      </c>
      <c r="E7238">
        <v>7</v>
      </c>
    </row>
    <row r="7240" spans="1:5" x14ac:dyDescent="0.3">
      <c r="A7240" s="6" t="s">
        <v>1472</v>
      </c>
    </row>
    <row r="7241" spans="1:5" x14ac:dyDescent="0.3">
      <c r="A7241" s="6" t="s">
        <v>6129</v>
      </c>
    </row>
    <row r="7242" spans="1:5" x14ac:dyDescent="0.3">
      <c r="A7242" s="6" t="s">
        <v>7436</v>
      </c>
    </row>
    <row r="7244" spans="1:5" x14ac:dyDescent="0.3">
      <c r="A7244" s="6" t="s">
        <v>7437</v>
      </c>
      <c r="B7244" t="s">
        <v>5746</v>
      </c>
      <c r="C7244" t="s">
        <v>1860</v>
      </c>
      <c r="D7244" s="1">
        <v>3.8999999999999998E-8</v>
      </c>
      <c r="E7244" t="s">
        <v>149</v>
      </c>
    </row>
    <row r="7245" spans="1:5" x14ac:dyDescent="0.3">
      <c r="A7245" s="6" t="s">
        <v>5258</v>
      </c>
      <c r="B7245" t="s">
        <v>9855</v>
      </c>
      <c r="C7245" t="s">
        <v>850</v>
      </c>
    </row>
    <row r="7246" spans="1:5" x14ac:dyDescent="0.3">
      <c r="A7246" s="6" t="s">
        <v>7438</v>
      </c>
      <c r="B7246" t="s">
        <v>2253</v>
      </c>
      <c r="C7246" t="s">
        <v>1406</v>
      </c>
    </row>
    <row r="7247" spans="1:5" x14ac:dyDescent="0.3">
      <c r="A7247" s="6" t="s">
        <v>7439</v>
      </c>
      <c r="B7247" t="s">
        <v>10187</v>
      </c>
      <c r="C7247" t="s">
        <v>1861</v>
      </c>
      <c r="D7247">
        <v>7</v>
      </c>
      <c r="E7247">
        <v>7</v>
      </c>
    </row>
    <row r="7249" spans="1:5" x14ac:dyDescent="0.3">
      <c r="A7249" s="6" t="s">
        <v>1472</v>
      </c>
    </row>
    <row r="7250" spans="1:5" x14ac:dyDescent="0.3">
      <c r="A7250" s="6" t="s">
        <v>7071</v>
      </c>
    </row>
    <row r="7251" spans="1:5" x14ac:dyDescent="0.3">
      <c r="A7251" s="6" t="s">
        <v>7440</v>
      </c>
    </row>
    <row r="7253" spans="1:5" x14ac:dyDescent="0.3">
      <c r="A7253" s="6" t="s">
        <v>7441</v>
      </c>
      <c r="B7253" t="s">
        <v>5746</v>
      </c>
      <c r="C7253" t="s">
        <v>1860</v>
      </c>
      <c r="D7253" s="1">
        <v>3.8999999999999998E-8</v>
      </c>
      <c r="E7253" t="s">
        <v>149</v>
      </c>
    </row>
    <row r="7254" spans="1:5" x14ac:dyDescent="0.3">
      <c r="A7254" s="6" t="s">
        <v>5258</v>
      </c>
      <c r="B7254" t="s">
        <v>9855</v>
      </c>
      <c r="C7254" t="s">
        <v>850</v>
      </c>
    </row>
    <row r="7255" spans="1:5" x14ac:dyDescent="0.3">
      <c r="A7255" s="6" t="s">
        <v>7438</v>
      </c>
      <c r="B7255" t="s">
        <v>2253</v>
      </c>
      <c r="C7255" t="s">
        <v>1406</v>
      </c>
    </row>
    <row r="7256" spans="1:5" x14ac:dyDescent="0.3">
      <c r="A7256" s="6" t="s">
        <v>7442</v>
      </c>
      <c r="B7256" t="s">
        <v>10187</v>
      </c>
      <c r="C7256" t="s">
        <v>1862</v>
      </c>
      <c r="D7256">
        <v>5</v>
      </c>
      <c r="E7256">
        <v>5</v>
      </c>
    </row>
    <row r="7258" spans="1:5" x14ac:dyDescent="0.3">
      <c r="A7258" s="6" t="s">
        <v>1472</v>
      </c>
    </row>
    <row r="7259" spans="1:5" x14ac:dyDescent="0.3">
      <c r="A7259" s="6" t="s">
        <v>7071</v>
      </c>
    </row>
    <row r="7260" spans="1:5" x14ac:dyDescent="0.3">
      <c r="A7260" s="6" t="s">
        <v>7443</v>
      </c>
    </row>
    <row r="7262" spans="1:5" x14ac:dyDescent="0.3">
      <c r="A7262" s="6" t="s">
        <v>7444</v>
      </c>
      <c r="B7262" t="s">
        <v>9881</v>
      </c>
      <c r="C7262" t="s">
        <v>1863</v>
      </c>
      <c r="D7262" t="s">
        <v>1864</v>
      </c>
      <c r="E7262" t="s">
        <v>1864</v>
      </c>
    </row>
    <row r="7263" spans="1:5" x14ac:dyDescent="0.3">
      <c r="A7263" s="6" t="s">
        <v>5258</v>
      </c>
      <c r="B7263" t="s">
        <v>9855</v>
      </c>
      <c r="C7263" t="s">
        <v>850</v>
      </c>
    </row>
    <row r="7264" spans="1:5" x14ac:dyDescent="0.3">
      <c r="A7264" s="6" t="s">
        <v>7445</v>
      </c>
      <c r="B7264" t="s">
        <v>1636</v>
      </c>
      <c r="C7264" t="s">
        <v>1406</v>
      </c>
    </row>
    <row r="7265" spans="1:5" x14ac:dyDescent="0.3">
      <c r="A7265" s="6" t="s">
        <v>7446</v>
      </c>
      <c r="B7265" t="s">
        <v>10188</v>
      </c>
      <c r="C7265" t="s">
        <v>1865</v>
      </c>
      <c r="D7265">
        <v>5</v>
      </c>
      <c r="E7265">
        <v>5</v>
      </c>
    </row>
    <row r="7267" spans="1:5" x14ac:dyDescent="0.3">
      <c r="A7267" s="6" t="s">
        <v>1472</v>
      </c>
    </row>
    <row r="7268" spans="1:5" x14ac:dyDescent="0.3">
      <c r="A7268" s="6" t="s">
        <v>6129</v>
      </c>
    </row>
    <row r="7269" spans="1:5" x14ac:dyDescent="0.3">
      <c r="A7269" s="6" t="s">
        <v>7447</v>
      </c>
    </row>
    <row r="7271" spans="1:5" x14ac:dyDescent="0.3">
      <c r="A7271" s="6" t="s">
        <v>7448</v>
      </c>
      <c r="B7271" t="s">
        <v>5746</v>
      </c>
      <c r="C7271" t="s">
        <v>1860</v>
      </c>
      <c r="D7271" s="1">
        <v>4.0000000000000001E-8</v>
      </c>
      <c r="E7271" s="1">
        <v>4.0000000000000001E-8</v>
      </c>
    </row>
    <row r="7272" spans="1:5" x14ac:dyDescent="0.3">
      <c r="A7272" s="6" t="s">
        <v>5258</v>
      </c>
      <c r="B7272" t="s">
        <v>9855</v>
      </c>
      <c r="C7272" t="s">
        <v>850</v>
      </c>
    </row>
    <row r="7273" spans="1:5" x14ac:dyDescent="0.3">
      <c r="A7273" s="6" t="s">
        <v>7445</v>
      </c>
      <c r="B7273" t="s">
        <v>1636</v>
      </c>
      <c r="C7273" t="s">
        <v>1406</v>
      </c>
    </row>
    <row r="7274" spans="1:5" x14ac:dyDescent="0.3">
      <c r="A7274" s="6" t="s">
        <v>7449</v>
      </c>
      <c r="B7274" t="s">
        <v>10188</v>
      </c>
      <c r="C7274" t="s">
        <v>1866</v>
      </c>
      <c r="D7274">
        <v>7</v>
      </c>
      <c r="E7274">
        <v>7</v>
      </c>
    </row>
    <row r="7276" spans="1:5" x14ac:dyDescent="0.3">
      <c r="A7276" s="6" t="s">
        <v>1472</v>
      </c>
    </row>
    <row r="7277" spans="1:5" x14ac:dyDescent="0.3">
      <c r="A7277" s="6" t="s">
        <v>6129</v>
      </c>
    </row>
    <row r="7278" spans="1:5" x14ac:dyDescent="0.3">
      <c r="A7278" s="6" t="s">
        <v>7450</v>
      </c>
    </row>
    <row r="7280" spans="1:5" x14ac:dyDescent="0.3">
      <c r="A7280" s="6" t="s">
        <v>7451</v>
      </c>
      <c r="B7280" t="s">
        <v>5746</v>
      </c>
      <c r="C7280" t="s">
        <v>1860</v>
      </c>
      <c r="D7280" s="1">
        <v>4.0000000000000001E-8</v>
      </c>
      <c r="E7280" s="1">
        <v>4.0000000000000001E-8</v>
      </c>
    </row>
    <row r="7281" spans="1:5" x14ac:dyDescent="0.3">
      <c r="A7281" s="6" t="s">
        <v>5258</v>
      </c>
      <c r="B7281" t="s">
        <v>9855</v>
      </c>
      <c r="C7281" t="s">
        <v>850</v>
      </c>
    </row>
    <row r="7282" spans="1:5" x14ac:dyDescent="0.3">
      <c r="A7282" s="6" t="s">
        <v>7445</v>
      </c>
      <c r="B7282" t="s">
        <v>1636</v>
      </c>
      <c r="C7282" t="s">
        <v>1406</v>
      </c>
    </row>
    <row r="7283" spans="1:5" x14ac:dyDescent="0.3">
      <c r="A7283" s="6" t="s">
        <v>7452</v>
      </c>
      <c r="B7283" t="s">
        <v>10188</v>
      </c>
      <c r="C7283" t="s">
        <v>1801</v>
      </c>
      <c r="D7283">
        <v>6</v>
      </c>
      <c r="E7283">
        <v>6</v>
      </c>
    </row>
    <row r="7285" spans="1:5" x14ac:dyDescent="0.3">
      <c r="A7285" s="6" t="s">
        <v>1472</v>
      </c>
    </row>
    <row r="7286" spans="1:5" x14ac:dyDescent="0.3">
      <c r="A7286" s="6" t="s">
        <v>6129</v>
      </c>
    </row>
    <row r="7287" spans="1:5" x14ac:dyDescent="0.3">
      <c r="A7287" s="6" t="s">
        <v>7453</v>
      </c>
    </row>
    <row r="7289" spans="1:5" x14ac:dyDescent="0.3">
      <c r="A7289" s="6" t="s">
        <v>7454</v>
      </c>
      <c r="B7289" t="s">
        <v>5746</v>
      </c>
      <c r="C7289" t="s">
        <v>1860</v>
      </c>
      <c r="D7289" s="1">
        <v>4.0000000000000001E-8</v>
      </c>
      <c r="E7289" s="1">
        <v>4.0000000000000001E-8</v>
      </c>
    </row>
    <row r="7290" spans="1:5" x14ac:dyDescent="0.3">
      <c r="A7290" s="6" t="s">
        <v>5258</v>
      </c>
      <c r="B7290" t="s">
        <v>9855</v>
      </c>
      <c r="C7290" t="s">
        <v>850</v>
      </c>
    </row>
    <row r="7291" spans="1:5" x14ac:dyDescent="0.3">
      <c r="A7291" s="6" t="s">
        <v>7455</v>
      </c>
      <c r="B7291" t="s">
        <v>1281</v>
      </c>
      <c r="C7291" t="s">
        <v>1300</v>
      </c>
    </row>
    <row r="7292" spans="1:5" x14ac:dyDescent="0.3">
      <c r="A7292" s="6" t="s">
        <v>7456</v>
      </c>
      <c r="B7292" t="s">
        <v>10065</v>
      </c>
      <c r="C7292" t="s">
        <v>1867</v>
      </c>
      <c r="D7292">
        <v>9</v>
      </c>
      <c r="E7292">
        <v>9</v>
      </c>
    </row>
    <row r="7294" spans="1:5" x14ac:dyDescent="0.3">
      <c r="A7294" s="6" t="s">
        <v>1472</v>
      </c>
    </row>
    <row r="7295" spans="1:5" x14ac:dyDescent="0.3">
      <c r="A7295" s="6" t="s">
        <v>6476</v>
      </c>
    </row>
    <row r="7296" spans="1:5" x14ac:dyDescent="0.3">
      <c r="A7296" s="6" t="s">
        <v>7457</v>
      </c>
    </row>
    <row r="7298" spans="1:5" x14ac:dyDescent="0.3">
      <c r="A7298" s="6" t="s">
        <v>7458</v>
      </c>
      <c r="B7298" t="s">
        <v>5746</v>
      </c>
      <c r="C7298" t="s">
        <v>1860</v>
      </c>
      <c r="D7298" s="1">
        <v>4.0000000000000001E-8</v>
      </c>
      <c r="E7298" s="1">
        <v>4.0000000000000001E-8</v>
      </c>
    </row>
    <row r="7299" spans="1:5" x14ac:dyDescent="0.3">
      <c r="A7299" s="6" t="s">
        <v>5258</v>
      </c>
      <c r="B7299" t="s">
        <v>9855</v>
      </c>
      <c r="C7299" t="s">
        <v>850</v>
      </c>
    </row>
    <row r="7300" spans="1:5" x14ac:dyDescent="0.3">
      <c r="A7300" s="6" t="s">
        <v>7455</v>
      </c>
      <c r="B7300" t="s">
        <v>1281</v>
      </c>
      <c r="C7300" t="s">
        <v>1300</v>
      </c>
    </row>
    <row r="7301" spans="1:5" x14ac:dyDescent="0.3">
      <c r="A7301" s="6" t="s">
        <v>7459</v>
      </c>
      <c r="B7301" t="s">
        <v>10065</v>
      </c>
      <c r="C7301" t="s">
        <v>1868</v>
      </c>
      <c r="D7301">
        <v>0</v>
      </c>
      <c r="E7301">
        <v>0</v>
      </c>
    </row>
    <row r="7303" spans="1:5" x14ac:dyDescent="0.3">
      <c r="A7303" s="6" t="s">
        <v>1472</v>
      </c>
    </row>
    <row r="7304" spans="1:5" x14ac:dyDescent="0.3">
      <c r="A7304" s="6" t="s">
        <v>6476</v>
      </c>
    </row>
    <row r="7305" spans="1:5" x14ac:dyDescent="0.3">
      <c r="A7305" s="6" t="s">
        <v>7460</v>
      </c>
    </row>
    <row r="7307" spans="1:5" x14ac:dyDescent="0.3">
      <c r="A7307" s="6" t="s">
        <v>7461</v>
      </c>
      <c r="B7307" t="s">
        <v>5746</v>
      </c>
      <c r="C7307" t="s">
        <v>1860</v>
      </c>
      <c r="D7307" s="1">
        <v>4.0000000000000001E-8</v>
      </c>
      <c r="E7307" s="1">
        <v>4.0000000000000001E-8</v>
      </c>
    </row>
    <row r="7308" spans="1:5" x14ac:dyDescent="0.3">
      <c r="A7308" s="6" t="s">
        <v>5258</v>
      </c>
      <c r="B7308" t="s">
        <v>9855</v>
      </c>
      <c r="C7308" t="s">
        <v>850</v>
      </c>
    </row>
    <row r="7309" spans="1:5" x14ac:dyDescent="0.3">
      <c r="A7309" s="6" t="s">
        <v>7455</v>
      </c>
      <c r="B7309" t="s">
        <v>1281</v>
      </c>
      <c r="C7309" t="s">
        <v>1300</v>
      </c>
    </row>
    <row r="7310" spans="1:5" x14ac:dyDescent="0.3">
      <c r="A7310" s="6" t="s">
        <v>7462</v>
      </c>
      <c r="B7310" t="s">
        <v>10065</v>
      </c>
      <c r="C7310" t="s">
        <v>1448</v>
      </c>
      <c r="D7310">
        <v>8</v>
      </c>
      <c r="E7310">
        <v>8</v>
      </c>
    </row>
    <row r="7312" spans="1:5" x14ac:dyDescent="0.3">
      <c r="A7312" s="6" t="s">
        <v>1472</v>
      </c>
    </row>
    <row r="7313" spans="1:5" x14ac:dyDescent="0.3">
      <c r="A7313" s="6" t="s">
        <v>6476</v>
      </c>
    </row>
    <row r="7314" spans="1:5" x14ac:dyDescent="0.3">
      <c r="A7314" s="6" t="s">
        <v>7463</v>
      </c>
    </row>
    <row r="7316" spans="1:5" x14ac:dyDescent="0.3">
      <c r="A7316" s="6" t="s">
        <v>7464</v>
      </c>
      <c r="B7316" t="s">
        <v>10104</v>
      </c>
      <c r="C7316" t="s">
        <v>1869</v>
      </c>
      <c r="D7316" s="1">
        <v>4.1000000000000003E-8</v>
      </c>
      <c r="E7316" t="s">
        <v>150</v>
      </c>
    </row>
    <row r="7317" spans="1:5" x14ac:dyDescent="0.3">
      <c r="A7317" s="6" t="s">
        <v>5258</v>
      </c>
      <c r="B7317" t="s">
        <v>9855</v>
      </c>
      <c r="C7317" t="s">
        <v>850</v>
      </c>
    </row>
    <row r="7318" spans="1:5" x14ac:dyDescent="0.3">
      <c r="A7318" s="6" t="s">
        <v>7465</v>
      </c>
      <c r="B7318" t="s">
        <v>2253</v>
      </c>
      <c r="C7318" t="s">
        <v>1300</v>
      </c>
    </row>
    <row r="7319" spans="1:5" x14ac:dyDescent="0.3">
      <c r="A7319" s="6" t="s">
        <v>7466</v>
      </c>
      <c r="B7319" t="s">
        <v>10189</v>
      </c>
      <c r="C7319" t="s">
        <v>1870</v>
      </c>
      <c r="D7319">
        <v>8</v>
      </c>
      <c r="E7319">
        <v>8</v>
      </c>
    </row>
    <row r="7321" spans="1:5" x14ac:dyDescent="0.3">
      <c r="A7321" s="6" t="s">
        <v>1472</v>
      </c>
    </row>
    <row r="7322" spans="1:5" x14ac:dyDescent="0.3">
      <c r="A7322" s="6" t="s">
        <v>6476</v>
      </c>
    </row>
    <row r="7323" spans="1:5" x14ac:dyDescent="0.3">
      <c r="A7323" s="6" t="s">
        <v>7467</v>
      </c>
    </row>
    <row r="7325" spans="1:5" x14ac:dyDescent="0.3">
      <c r="A7325" s="6" t="s">
        <v>7468</v>
      </c>
      <c r="B7325" t="s">
        <v>9901</v>
      </c>
      <c r="C7325" t="s">
        <v>1871</v>
      </c>
      <c r="D7325" t="s">
        <v>1872</v>
      </c>
      <c r="E7325" t="s">
        <v>1872</v>
      </c>
    </row>
    <row r="7326" spans="1:5" x14ac:dyDescent="0.3">
      <c r="A7326" s="6" t="s">
        <v>5258</v>
      </c>
      <c r="B7326" t="s">
        <v>9855</v>
      </c>
      <c r="C7326" t="s">
        <v>850</v>
      </c>
    </row>
    <row r="7327" spans="1:5" x14ac:dyDescent="0.3">
      <c r="A7327" s="6" t="s">
        <v>7469</v>
      </c>
      <c r="B7327" t="s">
        <v>2253</v>
      </c>
      <c r="C7327" t="s">
        <v>1873</v>
      </c>
    </row>
    <row r="7328" spans="1:5" x14ac:dyDescent="0.3">
      <c r="A7328" s="6" t="s">
        <v>7470</v>
      </c>
      <c r="B7328" t="s">
        <v>10190</v>
      </c>
      <c r="C7328" t="s">
        <v>1874</v>
      </c>
      <c r="D7328">
        <v>4</v>
      </c>
      <c r="E7328">
        <v>4</v>
      </c>
    </row>
    <row r="7330" spans="1:5" x14ac:dyDescent="0.3">
      <c r="A7330" s="6" t="s">
        <v>1472</v>
      </c>
    </row>
    <row r="7331" spans="1:5" x14ac:dyDescent="0.3">
      <c r="A7331" s="6" t="s">
        <v>7471</v>
      </c>
    </row>
    <row r="7332" spans="1:5" x14ac:dyDescent="0.3">
      <c r="A7332" s="6" t="s">
        <v>7472</v>
      </c>
    </row>
    <row r="7334" spans="1:5" x14ac:dyDescent="0.3">
      <c r="A7334" s="6" t="s">
        <v>7473</v>
      </c>
      <c r="B7334" t="s">
        <v>5746</v>
      </c>
      <c r="C7334" t="s">
        <v>1875</v>
      </c>
      <c r="D7334" s="1">
        <v>2.0000000000000001E-9</v>
      </c>
      <c r="E7334" t="s">
        <v>1876</v>
      </c>
    </row>
    <row r="7335" spans="1:5" x14ac:dyDescent="0.3">
      <c r="A7335" s="6" t="s">
        <v>5258</v>
      </c>
      <c r="B7335" t="s">
        <v>9855</v>
      </c>
      <c r="C7335" t="s">
        <v>850</v>
      </c>
    </row>
    <row r="7336" spans="1:5" x14ac:dyDescent="0.3">
      <c r="A7336" s="6" t="s">
        <v>7220</v>
      </c>
      <c r="B7336" t="s">
        <v>10061</v>
      </c>
      <c r="C7336" t="s">
        <v>1406</v>
      </c>
    </row>
    <row r="7337" spans="1:5" x14ac:dyDescent="0.3">
      <c r="A7337" s="6" t="s">
        <v>7474</v>
      </c>
      <c r="B7337" t="s">
        <v>10173</v>
      </c>
      <c r="C7337" t="s">
        <v>1877</v>
      </c>
      <c r="D7337">
        <v>6</v>
      </c>
      <c r="E7337">
        <v>6</v>
      </c>
    </row>
    <row r="7339" spans="1:5" x14ac:dyDescent="0.3">
      <c r="A7339" s="6" t="s">
        <v>1472</v>
      </c>
    </row>
    <row r="7340" spans="1:5" x14ac:dyDescent="0.3">
      <c r="A7340" s="6" t="s">
        <v>6129</v>
      </c>
    </row>
    <row r="7341" spans="1:5" x14ac:dyDescent="0.3">
      <c r="A7341" s="6" t="s">
        <v>7475</v>
      </c>
    </row>
    <row r="7343" spans="1:5" x14ac:dyDescent="0.3">
      <c r="A7343" s="6" t="s">
        <v>7476</v>
      </c>
      <c r="B7343" t="s">
        <v>5746</v>
      </c>
      <c r="C7343" t="s">
        <v>1878</v>
      </c>
      <c r="D7343" s="1">
        <v>4.1999999999999999E-8</v>
      </c>
      <c r="E7343" t="s">
        <v>151</v>
      </c>
    </row>
    <row r="7344" spans="1:5" x14ac:dyDescent="0.3">
      <c r="A7344" s="6" t="s">
        <v>5258</v>
      </c>
      <c r="B7344" t="s">
        <v>9855</v>
      </c>
      <c r="C7344" t="s">
        <v>850</v>
      </c>
    </row>
    <row r="7345" spans="1:5" x14ac:dyDescent="0.3">
      <c r="A7345" s="6" t="s">
        <v>7220</v>
      </c>
      <c r="B7345" t="s">
        <v>10061</v>
      </c>
      <c r="C7345" t="s">
        <v>1406</v>
      </c>
    </row>
    <row r="7346" spans="1:5" x14ac:dyDescent="0.3">
      <c r="A7346" s="6" t="s">
        <v>7477</v>
      </c>
      <c r="B7346" t="s">
        <v>10173</v>
      </c>
      <c r="C7346" t="s">
        <v>1877</v>
      </c>
      <c r="D7346">
        <v>6</v>
      </c>
      <c r="E7346">
        <v>6</v>
      </c>
    </row>
    <row r="7348" spans="1:5" x14ac:dyDescent="0.3">
      <c r="A7348" s="6" t="s">
        <v>1472</v>
      </c>
    </row>
    <row r="7349" spans="1:5" x14ac:dyDescent="0.3">
      <c r="A7349" s="6" t="s">
        <v>6129</v>
      </c>
    </row>
    <row r="7350" spans="1:5" x14ac:dyDescent="0.3">
      <c r="A7350" s="6" t="s">
        <v>7478</v>
      </c>
    </row>
    <row r="7352" spans="1:5" x14ac:dyDescent="0.3">
      <c r="A7352" s="6" t="s">
        <v>7479</v>
      </c>
      <c r="B7352" t="s">
        <v>9940</v>
      </c>
      <c r="C7352" t="s">
        <v>1863</v>
      </c>
      <c r="D7352" t="s">
        <v>1872</v>
      </c>
      <c r="E7352" t="s">
        <v>1872</v>
      </c>
    </row>
    <row r="7353" spans="1:5" x14ac:dyDescent="0.3">
      <c r="A7353" s="6" t="s">
        <v>5258</v>
      </c>
      <c r="B7353" t="s">
        <v>9855</v>
      </c>
      <c r="C7353" t="s">
        <v>850</v>
      </c>
    </row>
    <row r="7354" spans="1:5" x14ac:dyDescent="0.3">
      <c r="A7354" s="6" t="s">
        <v>7220</v>
      </c>
      <c r="B7354" t="s">
        <v>10061</v>
      </c>
      <c r="C7354" t="s">
        <v>1406</v>
      </c>
    </row>
    <row r="7355" spans="1:5" x14ac:dyDescent="0.3">
      <c r="A7355" s="6" t="s">
        <v>7480</v>
      </c>
      <c r="B7355" t="s">
        <v>10173</v>
      </c>
      <c r="C7355" t="s">
        <v>1877</v>
      </c>
      <c r="D7355">
        <v>5</v>
      </c>
      <c r="E7355">
        <v>5</v>
      </c>
    </row>
    <row r="7357" spans="1:5" x14ac:dyDescent="0.3">
      <c r="A7357" s="6" t="s">
        <v>1472</v>
      </c>
    </row>
    <row r="7358" spans="1:5" x14ac:dyDescent="0.3">
      <c r="A7358" s="6" t="s">
        <v>6129</v>
      </c>
    </row>
    <row r="7359" spans="1:5" x14ac:dyDescent="0.3">
      <c r="A7359" s="6" t="s">
        <v>7481</v>
      </c>
    </row>
    <row r="7361" spans="1:5" x14ac:dyDescent="0.3">
      <c r="A7361" s="6" t="s">
        <v>7482</v>
      </c>
      <c r="B7361" t="s">
        <v>9940</v>
      </c>
      <c r="C7361" t="s">
        <v>1863</v>
      </c>
      <c r="D7361" t="s">
        <v>1872</v>
      </c>
      <c r="E7361" t="s">
        <v>1872</v>
      </c>
    </row>
    <row r="7362" spans="1:5" x14ac:dyDescent="0.3">
      <c r="A7362" s="6" t="s">
        <v>5258</v>
      </c>
      <c r="B7362" t="s">
        <v>9855</v>
      </c>
      <c r="C7362" t="s">
        <v>850</v>
      </c>
    </row>
    <row r="7363" spans="1:5" x14ac:dyDescent="0.3">
      <c r="A7363" s="6" t="s">
        <v>7220</v>
      </c>
      <c r="B7363" t="s">
        <v>10061</v>
      </c>
      <c r="C7363" t="s">
        <v>1406</v>
      </c>
    </row>
    <row r="7364" spans="1:5" x14ac:dyDescent="0.3">
      <c r="A7364" s="6" t="s">
        <v>7483</v>
      </c>
      <c r="B7364" t="s">
        <v>10173</v>
      </c>
      <c r="C7364" t="s">
        <v>1877</v>
      </c>
      <c r="D7364">
        <v>5</v>
      </c>
      <c r="E7364">
        <v>5</v>
      </c>
    </row>
    <row r="7366" spans="1:5" x14ac:dyDescent="0.3">
      <c r="A7366" s="6" t="s">
        <v>1472</v>
      </c>
    </row>
    <row r="7367" spans="1:5" x14ac:dyDescent="0.3">
      <c r="A7367" s="6" t="s">
        <v>6129</v>
      </c>
    </row>
    <row r="7368" spans="1:5" x14ac:dyDescent="0.3">
      <c r="A7368" s="6" t="s">
        <v>7484</v>
      </c>
    </row>
    <row r="7370" spans="1:5" x14ac:dyDescent="0.3">
      <c r="A7370" s="6" t="s">
        <v>7485</v>
      </c>
      <c r="B7370" t="s">
        <v>5746</v>
      </c>
      <c r="C7370" t="s">
        <v>1878</v>
      </c>
      <c r="D7370" s="1">
        <v>4.1999999999999999E-8</v>
      </c>
      <c r="E7370" t="s">
        <v>151</v>
      </c>
    </row>
    <row r="7371" spans="1:5" x14ac:dyDescent="0.3">
      <c r="A7371" s="6" t="s">
        <v>5258</v>
      </c>
      <c r="B7371" t="s">
        <v>9855</v>
      </c>
      <c r="C7371" t="s">
        <v>850</v>
      </c>
    </row>
    <row r="7372" spans="1:5" x14ac:dyDescent="0.3">
      <c r="A7372" s="6" t="s">
        <v>7220</v>
      </c>
      <c r="B7372" t="s">
        <v>10061</v>
      </c>
      <c r="C7372" t="s">
        <v>1406</v>
      </c>
    </row>
    <row r="7373" spans="1:5" x14ac:dyDescent="0.3">
      <c r="A7373" s="6" t="s">
        <v>7486</v>
      </c>
      <c r="B7373" t="s">
        <v>10173</v>
      </c>
      <c r="C7373" t="s">
        <v>1877</v>
      </c>
      <c r="D7373">
        <v>5</v>
      </c>
      <c r="E7373">
        <v>5</v>
      </c>
    </row>
    <row r="7375" spans="1:5" x14ac:dyDescent="0.3">
      <c r="A7375" s="6" t="s">
        <v>1472</v>
      </c>
    </row>
    <row r="7376" spans="1:5" x14ac:dyDescent="0.3">
      <c r="A7376" s="6" t="s">
        <v>6129</v>
      </c>
    </row>
    <row r="7377" spans="1:5" x14ac:dyDescent="0.3">
      <c r="A7377" s="6" t="s">
        <v>7487</v>
      </c>
    </row>
    <row r="7379" spans="1:5" x14ac:dyDescent="0.3">
      <c r="A7379" s="6" t="s">
        <v>7488</v>
      </c>
      <c r="B7379" t="s">
        <v>5746</v>
      </c>
      <c r="C7379" t="s">
        <v>1878</v>
      </c>
      <c r="D7379" s="1">
        <v>4.1999999999999999E-8</v>
      </c>
      <c r="E7379" t="s">
        <v>151</v>
      </c>
    </row>
    <row r="7380" spans="1:5" x14ac:dyDescent="0.3">
      <c r="A7380" s="6" t="s">
        <v>5258</v>
      </c>
      <c r="B7380" t="s">
        <v>9855</v>
      </c>
      <c r="C7380" t="s">
        <v>850</v>
      </c>
    </row>
    <row r="7381" spans="1:5" x14ac:dyDescent="0.3">
      <c r="A7381" s="6" t="s">
        <v>7220</v>
      </c>
      <c r="B7381" t="s">
        <v>10061</v>
      </c>
      <c r="C7381" t="s">
        <v>1406</v>
      </c>
    </row>
    <row r="7382" spans="1:5" x14ac:dyDescent="0.3">
      <c r="A7382" s="6" t="s">
        <v>7489</v>
      </c>
      <c r="B7382" t="s">
        <v>10173</v>
      </c>
      <c r="C7382" t="s">
        <v>1879</v>
      </c>
      <c r="D7382">
        <v>3</v>
      </c>
      <c r="E7382">
        <v>3</v>
      </c>
    </row>
    <row r="7384" spans="1:5" x14ac:dyDescent="0.3">
      <c r="A7384" s="6" t="s">
        <v>1472</v>
      </c>
    </row>
    <row r="7385" spans="1:5" x14ac:dyDescent="0.3">
      <c r="A7385" s="6" t="s">
        <v>6129</v>
      </c>
    </row>
    <row r="7386" spans="1:5" x14ac:dyDescent="0.3">
      <c r="A7386" s="6" t="s">
        <v>7490</v>
      </c>
    </row>
    <row r="7388" spans="1:5" x14ac:dyDescent="0.3">
      <c r="A7388" s="6" t="s">
        <v>7491</v>
      </c>
      <c r="B7388" t="s">
        <v>5746</v>
      </c>
      <c r="C7388" t="s">
        <v>1878</v>
      </c>
      <c r="D7388" s="1">
        <v>4.1999999999999999E-8</v>
      </c>
      <c r="E7388" t="s">
        <v>151</v>
      </c>
    </row>
    <row r="7389" spans="1:5" x14ac:dyDescent="0.3">
      <c r="A7389" s="6" t="s">
        <v>5258</v>
      </c>
      <c r="B7389" t="s">
        <v>9855</v>
      </c>
      <c r="C7389" t="s">
        <v>850</v>
      </c>
    </row>
    <row r="7390" spans="1:5" x14ac:dyDescent="0.3">
      <c r="A7390" s="6" t="s">
        <v>7220</v>
      </c>
      <c r="B7390" t="s">
        <v>10061</v>
      </c>
      <c r="C7390" t="s">
        <v>1406</v>
      </c>
    </row>
    <row r="7391" spans="1:5" x14ac:dyDescent="0.3">
      <c r="A7391" s="6" t="s">
        <v>7492</v>
      </c>
      <c r="B7391" t="s">
        <v>10173</v>
      </c>
      <c r="C7391" t="s">
        <v>1877</v>
      </c>
      <c r="D7391">
        <v>5</v>
      </c>
      <c r="E7391">
        <v>5</v>
      </c>
    </row>
    <row r="7393" spans="1:5" x14ac:dyDescent="0.3">
      <c r="A7393" s="6" t="s">
        <v>1472</v>
      </c>
    </row>
    <row r="7394" spans="1:5" x14ac:dyDescent="0.3">
      <c r="A7394" s="6" t="s">
        <v>6129</v>
      </c>
    </row>
    <row r="7395" spans="1:5" x14ac:dyDescent="0.3">
      <c r="A7395" s="6" t="s">
        <v>7493</v>
      </c>
    </row>
    <row r="7397" spans="1:5" x14ac:dyDescent="0.3">
      <c r="A7397" s="6" t="s">
        <v>7494</v>
      </c>
      <c r="B7397" t="s">
        <v>5746</v>
      </c>
      <c r="C7397" t="s">
        <v>1878</v>
      </c>
      <c r="D7397" s="1">
        <v>4.1999999999999999E-8</v>
      </c>
      <c r="E7397" t="s">
        <v>151</v>
      </c>
    </row>
    <row r="7398" spans="1:5" x14ac:dyDescent="0.3">
      <c r="A7398" s="6" t="s">
        <v>5258</v>
      </c>
      <c r="B7398" t="s">
        <v>9855</v>
      </c>
      <c r="C7398" t="s">
        <v>850</v>
      </c>
    </row>
    <row r="7399" spans="1:5" x14ac:dyDescent="0.3">
      <c r="A7399" s="6" t="s">
        <v>7220</v>
      </c>
      <c r="B7399" t="s">
        <v>10061</v>
      </c>
      <c r="C7399" t="s">
        <v>1406</v>
      </c>
    </row>
    <row r="7400" spans="1:5" x14ac:dyDescent="0.3">
      <c r="A7400" s="6" t="s">
        <v>7495</v>
      </c>
      <c r="B7400" t="s">
        <v>10173</v>
      </c>
      <c r="C7400" t="s">
        <v>1817</v>
      </c>
      <c r="D7400">
        <v>2</v>
      </c>
      <c r="E7400">
        <v>2</v>
      </c>
    </row>
    <row r="7402" spans="1:5" x14ac:dyDescent="0.3">
      <c r="A7402" s="6" t="s">
        <v>1472</v>
      </c>
    </row>
    <row r="7403" spans="1:5" x14ac:dyDescent="0.3">
      <c r="A7403" s="6" t="s">
        <v>6129</v>
      </c>
    </row>
    <row r="7404" spans="1:5" x14ac:dyDescent="0.3">
      <c r="A7404" s="6" t="s">
        <v>7496</v>
      </c>
    </row>
    <row r="7406" spans="1:5" x14ac:dyDescent="0.3">
      <c r="A7406" s="6" t="s">
        <v>7497</v>
      </c>
      <c r="B7406" t="s">
        <v>5746</v>
      </c>
      <c r="C7406" t="s">
        <v>1878</v>
      </c>
      <c r="D7406" s="1">
        <v>4.1999999999999999E-8</v>
      </c>
      <c r="E7406" t="s">
        <v>151</v>
      </c>
    </row>
    <row r="7407" spans="1:5" x14ac:dyDescent="0.3">
      <c r="A7407" s="6" t="s">
        <v>5258</v>
      </c>
      <c r="B7407" t="s">
        <v>9855</v>
      </c>
      <c r="C7407" t="s">
        <v>850</v>
      </c>
    </row>
    <row r="7408" spans="1:5" x14ac:dyDescent="0.3">
      <c r="A7408" s="6" t="s">
        <v>7220</v>
      </c>
      <c r="B7408" t="s">
        <v>10061</v>
      </c>
      <c r="C7408" t="s">
        <v>1406</v>
      </c>
    </row>
    <row r="7409" spans="1:5" x14ac:dyDescent="0.3">
      <c r="A7409" s="6" t="s">
        <v>7498</v>
      </c>
      <c r="B7409" t="s">
        <v>10173</v>
      </c>
      <c r="C7409" t="s">
        <v>1877</v>
      </c>
      <c r="D7409">
        <v>6</v>
      </c>
      <c r="E7409">
        <v>6</v>
      </c>
    </row>
    <row r="7411" spans="1:5" x14ac:dyDescent="0.3">
      <c r="A7411" s="6" t="s">
        <v>1472</v>
      </c>
    </row>
    <row r="7412" spans="1:5" x14ac:dyDescent="0.3">
      <c r="A7412" s="6" t="s">
        <v>6129</v>
      </c>
    </row>
    <row r="7413" spans="1:5" x14ac:dyDescent="0.3">
      <c r="A7413" s="6" t="s">
        <v>7499</v>
      </c>
    </row>
    <row r="7415" spans="1:5" x14ac:dyDescent="0.3">
      <c r="A7415" s="6" t="s">
        <v>7500</v>
      </c>
      <c r="B7415" t="s">
        <v>5746</v>
      </c>
      <c r="C7415" t="s">
        <v>1878</v>
      </c>
      <c r="D7415" s="1">
        <v>4.1999999999999999E-8</v>
      </c>
      <c r="E7415" t="s">
        <v>151</v>
      </c>
    </row>
    <row r="7416" spans="1:5" x14ac:dyDescent="0.3">
      <c r="A7416" s="6" t="s">
        <v>5258</v>
      </c>
      <c r="B7416" t="s">
        <v>9855</v>
      </c>
      <c r="C7416" t="s">
        <v>850</v>
      </c>
    </row>
    <row r="7417" spans="1:5" x14ac:dyDescent="0.3">
      <c r="A7417" s="6" t="s">
        <v>7220</v>
      </c>
      <c r="B7417" t="s">
        <v>10061</v>
      </c>
      <c r="C7417" t="s">
        <v>1406</v>
      </c>
    </row>
    <row r="7418" spans="1:5" x14ac:dyDescent="0.3">
      <c r="A7418" s="6" t="s">
        <v>7501</v>
      </c>
      <c r="B7418" t="s">
        <v>10173</v>
      </c>
      <c r="C7418" t="s">
        <v>1877</v>
      </c>
      <c r="D7418">
        <v>6</v>
      </c>
      <c r="E7418">
        <v>6</v>
      </c>
    </row>
    <row r="7420" spans="1:5" x14ac:dyDescent="0.3">
      <c r="A7420" s="6" t="s">
        <v>1472</v>
      </c>
    </row>
    <row r="7421" spans="1:5" x14ac:dyDescent="0.3">
      <c r="A7421" s="6" t="s">
        <v>6129</v>
      </c>
    </row>
    <row r="7422" spans="1:5" x14ac:dyDescent="0.3">
      <c r="A7422" s="6" t="s">
        <v>7502</v>
      </c>
    </row>
    <row r="7424" spans="1:5" x14ac:dyDescent="0.3">
      <c r="A7424" s="6" t="s">
        <v>7503</v>
      </c>
      <c r="B7424" t="s">
        <v>5746</v>
      </c>
      <c r="C7424" t="s">
        <v>1878</v>
      </c>
      <c r="D7424" s="1">
        <v>4.1999999999999999E-8</v>
      </c>
      <c r="E7424" t="s">
        <v>151</v>
      </c>
    </row>
    <row r="7425" spans="1:5" x14ac:dyDescent="0.3">
      <c r="A7425" s="6" t="s">
        <v>5258</v>
      </c>
      <c r="B7425" t="s">
        <v>9855</v>
      </c>
      <c r="C7425" t="s">
        <v>850</v>
      </c>
    </row>
    <row r="7426" spans="1:5" x14ac:dyDescent="0.3">
      <c r="A7426" s="6" t="s">
        <v>7220</v>
      </c>
      <c r="B7426" t="s">
        <v>10061</v>
      </c>
      <c r="C7426" t="s">
        <v>1406</v>
      </c>
    </row>
    <row r="7427" spans="1:5" x14ac:dyDescent="0.3">
      <c r="A7427" s="6" t="s">
        <v>7504</v>
      </c>
      <c r="B7427" t="s">
        <v>10173</v>
      </c>
      <c r="C7427" t="s">
        <v>1877</v>
      </c>
      <c r="D7427">
        <v>5</v>
      </c>
      <c r="E7427">
        <v>5</v>
      </c>
    </row>
    <row r="7429" spans="1:5" x14ac:dyDescent="0.3">
      <c r="A7429" s="6" t="s">
        <v>1472</v>
      </c>
    </row>
    <row r="7430" spans="1:5" x14ac:dyDescent="0.3">
      <c r="A7430" s="6" t="s">
        <v>6129</v>
      </c>
    </row>
    <row r="7431" spans="1:5" x14ac:dyDescent="0.3">
      <c r="A7431" s="6" t="s">
        <v>7505</v>
      </c>
    </row>
    <row r="7433" spans="1:5" x14ac:dyDescent="0.3">
      <c r="A7433" s="6" t="s">
        <v>7506</v>
      </c>
      <c r="B7433" t="s">
        <v>5746</v>
      </c>
      <c r="C7433" t="s">
        <v>1878</v>
      </c>
      <c r="D7433" s="1">
        <v>4.1999999999999999E-8</v>
      </c>
      <c r="E7433" t="s">
        <v>151</v>
      </c>
    </row>
    <row r="7434" spans="1:5" x14ac:dyDescent="0.3">
      <c r="A7434" s="6" t="s">
        <v>5258</v>
      </c>
      <c r="B7434" t="s">
        <v>9855</v>
      </c>
      <c r="C7434" t="s">
        <v>850</v>
      </c>
    </row>
    <row r="7435" spans="1:5" x14ac:dyDescent="0.3">
      <c r="A7435" s="6" t="s">
        <v>7220</v>
      </c>
      <c r="B7435" t="s">
        <v>10061</v>
      </c>
      <c r="C7435" t="s">
        <v>1406</v>
      </c>
    </row>
    <row r="7436" spans="1:5" x14ac:dyDescent="0.3">
      <c r="A7436" s="6" t="s">
        <v>7507</v>
      </c>
      <c r="B7436" t="s">
        <v>10173</v>
      </c>
      <c r="C7436" t="s">
        <v>1877</v>
      </c>
      <c r="D7436">
        <v>5</v>
      </c>
      <c r="E7436">
        <v>5</v>
      </c>
    </row>
    <row r="7438" spans="1:5" x14ac:dyDescent="0.3">
      <c r="A7438" s="6" t="s">
        <v>1472</v>
      </c>
    </row>
    <row r="7439" spans="1:5" x14ac:dyDescent="0.3">
      <c r="A7439" s="6" t="s">
        <v>6129</v>
      </c>
    </row>
    <row r="7440" spans="1:5" x14ac:dyDescent="0.3">
      <c r="A7440" s="6" t="s">
        <v>7508</v>
      </c>
    </row>
    <row r="7442" spans="1:5" x14ac:dyDescent="0.3">
      <c r="A7442" s="6" t="s">
        <v>7509</v>
      </c>
      <c r="B7442" t="s">
        <v>5746</v>
      </c>
      <c r="C7442" t="s">
        <v>1878</v>
      </c>
      <c r="D7442" s="1">
        <v>4.1999999999999999E-8</v>
      </c>
      <c r="E7442" t="s">
        <v>151</v>
      </c>
    </row>
    <row r="7443" spans="1:5" x14ac:dyDescent="0.3">
      <c r="A7443" s="6" t="s">
        <v>5258</v>
      </c>
      <c r="B7443" t="s">
        <v>9855</v>
      </c>
      <c r="C7443" t="s">
        <v>850</v>
      </c>
    </row>
    <row r="7444" spans="1:5" x14ac:dyDescent="0.3">
      <c r="A7444" s="6" t="s">
        <v>7220</v>
      </c>
      <c r="B7444" t="s">
        <v>10061</v>
      </c>
      <c r="C7444" t="s">
        <v>1406</v>
      </c>
    </row>
    <row r="7445" spans="1:5" x14ac:dyDescent="0.3">
      <c r="A7445" s="6" t="s">
        <v>7510</v>
      </c>
      <c r="B7445" t="s">
        <v>10173</v>
      </c>
      <c r="C7445" t="s">
        <v>1877</v>
      </c>
      <c r="D7445">
        <v>6</v>
      </c>
      <c r="E7445">
        <v>6</v>
      </c>
    </row>
    <row r="7447" spans="1:5" x14ac:dyDescent="0.3">
      <c r="A7447" s="6" t="s">
        <v>1472</v>
      </c>
    </row>
    <row r="7448" spans="1:5" x14ac:dyDescent="0.3">
      <c r="A7448" s="6" t="s">
        <v>6129</v>
      </c>
    </row>
    <row r="7449" spans="1:5" x14ac:dyDescent="0.3">
      <c r="A7449" s="6" t="s">
        <v>7511</v>
      </c>
    </row>
    <row r="7451" spans="1:5" x14ac:dyDescent="0.3">
      <c r="A7451" s="6" t="s">
        <v>7512</v>
      </c>
      <c r="B7451" t="s">
        <v>5746</v>
      </c>
      <c r="C7451" t="s">
        <v>1878</v>
      </c>
      <c r="D7451" s="1">
        <v>4.1999999999999999E-8</v>
      </c>
      <c r="E7451" t="s">
        <v>151</v>
      </c>
    </row>
    <row r="7452" spans="1:5" x14ac:dyDescent="0.3">
      <c r="A7452" s="6" t="s">
        <v>5258</v>
      </c>
      <c r="B7452" t="s">
        <v>9855</v>
      </c>
      <c r="C7452" t="s">
        <v>850</v>
      </c>
    </row>
    <row r="7453" spans="1:5" x14ac:dyDescent="0.3">
      <c r="A7453" s="6" t="s">
        <v>7220</v>
      </c>
      <c r="B7453" t="s">
        <v>10061</v>
      </c>
      <c r="C7453" t="s">
        <v>1406</v>
      </c>
    </row>
    <row r="7454" spans="1:5" x14ac:dyDescent="0.3">
      <c r="A7454" s="6" t="s">
        <v>7513</v>
      </c>
      <c r="B7454" t="s">
        <v>10173</v>
      </c>
      <c r="C7454" t="s">
        <v>1877</v>
      </c>
      <c r="D7454">
        <v>5</v>
      </c>
      <c r="E7454">
        <v>5</v>
      </c>
    </row>
    <row r="7456" spans="1:5" x14ac:dyDescent="0.3">
      <c r="A7456" s="6" t="s">
        <v>1472</v>
      </c>
    </row>
    <row r="7457" spans="1:5" x14ac:dyDescent="0.3">
      <c r="A7457" s="6" t="s">
        <v>6129</v>
      </c>
    </row>
    <row r="7458" spans="1:5" x14ac:dyDescent="0.3">
      <c r="A7458" s="6" t="s">
        <v>7514</v>
      </c>
    </row>
    <row r="7460" spans="1:5" x14ac:dyDescent="0.3">
      <c r="A7460" s="6" t="s">
        <v>7515</v>
      </c>
      <c r="B7460" t="s">
        <v>5746</v>
      </c>
      <c r="C7460" t="s">
        <v>1878</v>
      </c>
      <c r="D7460" s="1">
        <v>4.1999999999999999E-8</v>
      </c>
      <c r="E7460" t="s">
        <v>151</v>
      </c>
    </row>
    <row r="7461" spans="1:5" x14ac:dyDescent="0.3">
      <c r="A7461" s="6" t="s">
        <v>5258</v>
      </c>
      <c r="B7461" t="s">
        <v>9855</v>
      </c>
      <c r="C7461" t="s">
        <v>850</v>
      </c>
    </row>
    <row r="7462" spans="1:5" x14ac:dyDescent="0.3">
      <c r="A7462" s="6" t="s">
        <v>7516</v>
      </c>
      <c r="B7462" t="s">
        <v>1281</v>
      </c>
      <c r="C7462" t="s">
        <v>1275</v>
      </c>
    </row>
    <row r="7463" spans="1:5" x14ac:dyDescent="0.3">
      <c r="A7463" s="6" t="s">
        <v>7517</v>
      </c>
      <c r="B7463" t="e">
        <f>--LELE</f>
        <v>#NAME?</v>
      </c>
      <c r="C7463" t="s">
        <v>1880</v>
      </c>
      <c r="D7463">
        <v>6</v>
      </c>
      <c r="E7463">
        <v>6</v>
      </c>
    </row>
    <row r="7465" spans="1:5" x14ac:dyDescent="0.3">
      <c r="A7465" s="6" t="s">
        <v>1472</v>
      </c>
    </row>
    <row r="7466" spans="1:5" x14ac:dyDescent="0.3">
      <c r="A7466" s="6" t="s">
        <v>7518</v>
      </c>
    </row>
    <row r="7467" spans="1:5" x14ac:dyDescent="0.3">
      <c r="A7467" s="6" t="s">
        <v>7519</v>
      </c>
    </row>
    <row r="7469" spans="1:5" x14ac:dyDescent="0.3">
      <c r="A7469" s="6" t="s">
        <v>7520</v>
      </c>
      <c r="B7469" t="s">
        <v>9854</v>
      </c>
      <c r="C7469" t="s">
        <v>1881</v>
      </c>
      <c r="D7469" t="s">
        <v>1872</v>
      </c>
      <c r="E7469" t="s">
        <v>1872</v>
      </c>
    </row>
    <row r="7470" spans="1:5" x14ac:dyDescent="0.3">
      <c r="A7470" s="6" t="s">
        <v>5258</v>
      </c>
      <c r="B7470" t="s">
        <v>9855</v>
      </c>
      <c r="C7470" t="s">
        <v>850</v>
      </c>
    </row>
    <row r="7471" spans="1:5" x14ac:dyDescent="0.3">
      <c r="A7471" s="6" t="s">
        <v>7469</v>
      </c>
      <c r="B7471" t="s">
        <v>2253</v>
      </c>
      <c r="C7471" t="s">
        <v>1873</v>
      </c>
    </row>
    <row r="7472" spans="1:5" x14ac:dyDescent="0.3">
      <c r="A7472" s="6" t="s">
        <v>7521</v>
      </c>
      <c r="B7472" t="s">
        <v>10191</v>
      </c>
      <c r="C7472" t="s">
        <v>1882</v>
      </c>
      <c r="D7472">
        <v>0</v>
      </c>
      <c r="E7472">
        <v>0</v>
      </c>
    </row>
    <row r="7474" spans="1:5" x14ac:dyDescent="0.3">
      <c r="A7474" s="6" t="s">
        <v>1472</v>
      </c>
    </row>
    <row r="7475" spans="1:5" x14ac:dyDescent="0.3">
      <c r="A7475" s="6" t="s">
        <v>7471</v>
      </c>
    </row>
    <row r="7476" spans="1:5" x14ac:dyDescent="0.3">
      <c r="A7476" s="6" t="s">
        <v>7522</v>
      </c>
    </row>
    <row r="7478" spans="1:5" x14ac:dyDescent="0.3">
      <c r="A7478" s="6" t="s">
        <v>7523</v>
      </c>
      <c r="B7478" t="s">
        <v>9948</v>
      </c>
      <c r="C7478" t="s">
        <v>1883</v>
      </c>
      <c r="D7478" t="s">
        <v>1872</v>
      </c>
      <c r="E7478" t="s">
        <v>1872</v>
      </c>
    </row>
    <row r="7479" spans="1:5" x14ac:dyDescent="0.3">
      <c r="A7479" s="6" t="s">
        <v>5258</v>
      </c>
      <c r="B7479" t="s">
        <v>9855</v>
      </c>
      <c r="C7479" t="s">
        <v>850</v>
      </c>
    </row>
    <row r="7480" spans="1:5" x14ac:dyDescent="0.3">
      <c r="A7480" s="6" t="s">
        <v>7469</v>
      </c>
      <c r="B7480" t="s">
        <v>2253</v>
      </c>
      <c r="C7480" t="s">
        <v>1873</v>
      </c>
    </row>
    <row r="7481" spans="1:5" x14ac:dyDescent="0.3">
      <c r="A7481" s="6" t="s">
        <v>7524</v>
      </c>
      <c r="B7481" t="s">
        <v>10191</v>
      </c>
      <c r="C7481" t="s">
        <v>1884</v>
      </c>
      <c r="D7481">
        <v>6</v>
      </c>
      <c r="E7481">
        <v>6</v>
      </c>
    </row>
    <row r="7483" spans="1:5" x14ac:dyDescent="0.3">
      <c r="A7483" s="6" t="s">
        <v>1472</v>
      </c>
    </row>
    <row r="7484" spans="1:5" x14ac:dyDescent="0.3">
      <c r="A7484" s="6" t="s">
        <v>7471</v>
      </c>
    </row>
    <row r="7485" spans="1:5" x14ac:dyDescent="0.3">
      <c r="A7485" s="6" t="s">
        <v>7525</v>
      </c>
    </row>
    <row r="7487" spans="1:5" x14ac:dyDescent="0.3">
      <c r="A7487" s="6" t="s">
        <v>7526</v>
      </c>
      <c r="B7487" t="s">
        <v>9932</v>
      </c>
      <c r="C7487" t="s">
        <v>1881</v>
      </c>
      <c r="D7487" t="s">
        <v>1872</v>
      </c>
      <c r="E7487" t="s">
        <v>1872</v>
      </c>
    </row>
    <row r="7488" spans="1:5" x14ac:dyDescent="0.3">
      <c r="A7488" s="6" t="s">
        <v>5258</v>
      </c>
      <c r="B7488" t="s">
        <v>9855</v>
      </c>
      <c r="C7488" t="s">
        <v>850</v>
      </c>
    </row>
    <row r="7489" spans="1:5" x14ac:dyDescent="0.3">
      <c r="A7489" s="6" t="s">
        <v>7469</v>
      </c>
      <c r="B7489" t="s">
        <v>2253</v>
      </c>
      <c r="C7489" t="s">
        <v>1873</v>
      </c>
    </row>
    <row r="7490" spans="1:5" x14ac:dyDescent="0.3">
      <c r="A7490" s="6" t="s">
        <v>7527</v>
      </c>
      <c r="B7490" t="s">
        <v>10191</v>
      </c>
      <c r="C7490" t="s">
        <v>1885</v>
      </c>
      <c r="D7490">
        <v>0</v>
      </c>
      <c r="E7490">
        <v>0</v>
      </c>
    </row>
    <row r="7492" spans="1:5" x14ac:dyDescent="0.3">
      <c r="A7492" s="6" t="s">
        <v>1472</v>
      </c>
    </row>
    <row r="7493" spans="1:5" x14ac:dyDescent="0.3">
      <c r="A7493" s="6" t="s">
        <v>7471</v>
      </c>
    </row>
    <row r="7494" spans="1:5" x14ac:dyDescent="0.3">
      <c r="A7494" s="6" t="s">
        <v>7528</v>
      </c>
    </row>
    <row r="7496" spans="1:5" x14ac:dyDescent="0.3">
      <c r="A7496" s="6" t="s">
        <v>7529</v>
      </c>
      <c r="B7496" t="s">
        <v>9866</v>
      </c>
      <c r="C7496" t="s">
        <v>1886</v>
      </c>
      <c r="D7496" t="s">
        <v>1887</v>
      </c>
      <c r="E7496" t="s">
        <v>1887</v>
      </c>
    </row>
    <row r="7497" spans="1:5" x14ac:dyDescent="0.3">
      <c r="A7497" s="6" t="s">
        <v>5258</v>
      </c>
      <c r="B7497" t="s">
        <v>9855</v>
      </c>
      <c r="C7497" t="s">
        <v>850</v>
      </c>
    </row>
    <row r="7498" spans="1:5" x14ac:dyDescent="0.3">
      <c r="A7498" s="6" t="s">
        <v>7530</v>
      </c>
      <c r="B7498" t="s">
        <v>2253</v>
      </c>
      <c r="C7498" t="s">
        <v>1300</v>
      </c>
    </row>
    <row r="7499" spans="1:5" x14ac:dyDescent="0.3">
      <c r="A7499" s="6" t="s">
        <v>7531</v>
      </c>
      <c r="B7499" t="s">
        <v>10052</v>
      </c>
      <c r="C7499" t="s">
        <v>1888</v>
      </c>
      <c r="D7499">
        <v>9</v>
      </c>
      <c r="E7499">
        <v>9</v>
      </c>
    </row>
    <row r="7501" spans="1:5" x14ac:dyDescent="0.3">
      <c r="A7501" s="6" t="s">
        <v>1472</v>
      </c>
    </row>
    <row r="7502" spans="1:5" x14ac:dyDescent="0.3">
      <c r="A7502" s="6" t="s">
        <v>6476</v>
      </c>
    </row>
    <row r="7503" spans="1:5" x14ac:dyDescent="0.3">
      <c r="A7503" s="6" t="s">
        <v>7532</v>
      </c>
    </row>
    <row r="7505" spans="1:5" x14ac:dyDescent="0.3">
      <c r="A7505" s="6" t="s">
        <v>7533</v>
      </c>
      <c r="B7505" t="s">
        <v>5746</v>
      </c>
      <c r="C7505" t="s">
        <v>1878</v>
      </c>
      <c r="D7505" s="1">
        <v>4.3000000000000001E-8</v>
      </c>
      <c r="E7505" t="s">
        <v>152</v>
      </c>
    </row>
    <row r="7506" spans="1:5" x14ac:dyDescent="0.3">
      <c r="A7506" s="6" t="s">
        <v>5258</v>
      </c>
      <c r="B7506" t="s">
        <v>9855</v>
      </c>
      <c r="C7506" t="s">
        <v>850</v>
      </c>
    </row>
    <row r="7507" spans="1:5" x14ac:dyDescent="0.3">
      <c r="A7507" s="6" t="s">
        <v>7530</v>
      </c>
      <c r="B7507" t="s">
        <v>2253</v>
      </c>
      <c r="C7507" t="s">
        <v>1300</v>
      </c>
    </row>
    <row r="7508" spans="1:5" x14ac:dyDescent="0.3">
      <c r="A7508" s="6" t="s">
        <v>7534</v>
      </c>
      <c r="B7508" t="s">
        <v>10052</v>
      </c>
      <c r="C7508" t="s">
        <v>1448</v>
      </c>
      <c r="D7508">
        <v>8</v>
      </c>
      <c r="E7508">
        <v>8</v>
      </c>
    </row>
    <row r="7510" spans="1:5" x14ac:dyDescent="0.3">
      <c r="A7510" s="6" t="s">
        <v>1472</v>
      </c>
    </row>
    <row r="7511" spans="1:5" x14ac:dyDescent="0.3">
      <c r="A7511" s="6" t="s">
        <v>6476</v>
      </c>
    </row>
    <row r="7512" spans="1:5" x14ac:dyDescent="0.3">
      <c r="A7512" s="6" t="s">
        <v>7535</v>
      </c>
    </row>
    <row r="7514" spans="1:5" x14ac:dyDescent="0.3">
      <c r="A7514" s="6" t="s">
        <v>7536</v>
      </c>
      <c r="B7514" t="s">
        <v>10104</v>
      </c>
      <c r="C7514" t="s">
        <v>1889</v>
      </c>
      <c r="D7514" s="1">
        <v>4.4999999999999999E-8</v>
      </c>
      <c r="E7514" t="s">
        <v>153</v>
      </c>
    </row>
    <row r="7515" spans="1:5" x14ac:dyDescent="0.3">
      <c r="A7515" s="6" t="s">
        <v>5258</v>
      </c>
      <c r="B7515" t="s">
        <v>9855</v>
      </c>
      <c r="C7515" t="s">
        <v>850</v>
      </c>
    </row>
    <row r="7516" spans="1:5" x14ac:dyDescent="0.3">
      <c r="A7516" s="6" t="s">
        <v>7153</v>
      </c>
      <c r="B7516" t="e">
        <f>+ A</f>
        <v>#NAME?</v>
      </c>
      <c r="C7516" t="s">
        <v>1643</v>
      </c>
    </row>
    <row r="7517" spans="1:5" x14ac:dyDescent="0.3">
      <c r="A7517" s="6" t="s">
        <v>7537</v>
      </c>
      <c r="B7517" t="e">
        <f>--QEIA</f>
        <v>#NAME?</v>
      </c>
      <c r="C7517" t="s">
        <v>1890</v>
      </c>
      <c r="D7517">
        <v>35</v>
      </c>
      <c r="E7517">
        <v>35</v>
      </c>
    </row>
    <row r="7519" spans="1:5" x14ac:dyDescent="0.3">
      <c r="A7519" s="6" t="s">
        <v>1472</v>
      </c>
    </row>
    <row r="7520" spans="1:5" x14ac:dyDescent="0.3">
      <c r="A7520" s="6" t="s">
        <v>7155</v>
      </c>
    </row>
    <row r="7521" spans="1:5" x14ac:dyDescent="0.3">
      <c r="A7521" s="6" t="s">
        <v>7538</v>
      </c>
    </row>
    <row r="7523" spans="1:5" x14ac:dyDescent="0.3">
      <c r="A7523" s="6" t="s">
        <v>7539</v>
      </c>
      <c r="B7523" t="s">
        <v>9854</v>
      </c>
      <c r="C7523" t="s">
        <v>1891</v>
      </c>
      <c r="D7523" t="s">
        <v>1892</v>
      </c>
      <c r="E7523" t="s">
        <v>1892</v>
      </c>
    </row>
    <row r="7524" spans="1:5" x14ac:dyDescent="0.3">
      <c r="A7524" s="6" t="s">
        <v>5258</v>
      </c>
      <c r="B7524" t="s">
        <v>9855</v>
      </c>
      <c r="C7524" t="s">
        <v>850</v>
      </c>
    </row>
    <row r="7525" spans="1:5" x14ac:dyDescent="0.3">
      <c r="A7525" s="6" t="s">
        <v>7469</v>
      </c>
      <c r="B7525" t="s">
        <v>2253</v>
      </c>
      <c r="C7525" t="s">
        <v>1873</v>
      </c>
    </row>
    <row r="7526" spans="1:5" x14ac:dyDescent="0.3">
      <c r="A7526" s="6" t="s">
        <v>7540</v>
      </c>
      <c r="B7526" t="s">
        <v>10191</v>
      </c>
      <c r="C7526" t="s">
        <v>1882</v>
      </c>
      <c r="D7526">
        <v>1</v>
      </c>
      <c r="E7526">
        <v>1</v>
      </c>
    </row>
    <row r="7528" spans="1:5" x14ac:dyDescent="0.3">
      <c r="A7528" s="6" t="s">
        <v>1472</v>
      </c>
    </row>
    <row r="7529" spans="1:5" x14ac:dyDescent="0.3">
      <c r="A7529" s="6" t="s">
        <v>7471</v>
      </c>
    </row>
    <row r="7530" spans="1:5" x14ac:dyDescent="0.3">
      <c r="A7530" s="6" t="s">
        <v>7541</v>
      </c>
    </row>
    <row r="7532" spans="1:5" x14ac:dyDescent="0.3">
      <c r="A7532" s="6" t="s">
        <v>7542</v>
      </c>
      <c r="B7532" t="s">
        <v>9901</v>
      </c>
      <c r="C7532" t="s">
        <v>1863</v>
      </c>
      <c r="D7532" t="s">
        <v>1892</v>
      </c>
      <c r="E7532" t="s">
        <v>1892</v>
      </c>
    </row>
    <row r="7533" spans="1:5" x14ac:dyDescent="0.3">
      <c r="A7533" s="6" t="s">
        <v>5258</v>
      </c>
      <c r="B7533" t="s">
        <v>9855</v>
      </c>
      <c r="C7533" t="s">
        <v>850</v>
      </c>
    </row>
    <row r="7534" spans="1:5" x14ac:dyDescent="0.3">
      <c r="A7534" s="6" t="s">
        <v>7469</v>
      </c>
      <c r="B7534" t="s">
        <v>2253</v>
      </c>
      <c r="C7534" t="s">
        <v>1873</v>
      </c>
    </row>
    <row r="7535" spans="1:5" x14ac:dyDescent="0.3">
      <c r="A7535" s="6" t="s">
        <v>7543</v>
      </c>
      <c r="B7535" t="s">
        <v>10191</v>
      </c>
      <c r="C7535" t="s">
        <v>1893</v>
      </c>
      <c r="D7535">
        <v>5</v>
      </c>
      <c r="E7535">
        <v>5</v>
      </c>
    </row>
    <row r="7537" spans="1:5" x14ac:dyDescent="0.3">
      <c r="A7537" s="6" t="s">
        <v>1472</v>
      </c>
    </row>
    <row r="7538" spans="1:5" x14ac:dyDescent="0.3">
      <c r="A7538" s="6" t="s">
        <v>7471</v>
      </c>
    </row>
    <row r="7539" spans="1:5" x14ac:dyDescent="0.3">
      <c r="A7539" s="6" t="s">
        <v>7544</v>
      </c>
    </row>
    <row r="7541" spans="1:5" x14ac:dyDescent="0.3">
      <c r="A7541" s="6" t="s">
        <v>7545</v>
      </c>
      <c r="B7541" t="s">
        <v>9865</v>
      </c>
      <c r="C7541" t="s">
        <v>1894</v>
      </c>
      <c r="D7541" t="s">
        <v>1892</v>
      </c>
      <c r="E7541" t="s">
        <v>1892</v>
      </c>
    </row>
    <row r="7542" spans="1:5" x14ac:dyDescent="0.3">
      <c r="A7542" s="6" t="s">
        <v>5258</v>
      </c>
      <c r="B7542" t="s">
        <v>9855</v>
      </c>
      <c r="C7542" t="s">
        <v>850</v>
      </c>
    </row>
    <row r="7543" spans="1:5" x14ac:dyDescent="0.3">
      <c r="A7543" s="6" t="s">
        <v>7469</v>
      </c>
      <c r="B7543" t="s">
        <v>2253</v>
      </c>
      <c r="C7543" t="s">
        <v>1873</v>
      </c>
    </row>
    <row r="7544" spans="1:5" x14ac:dyDescent="0.3">
      <c r="A7544" s="6" t="s">
        <v>7546</v>
      </c>
      <c r="B7544" t="s">
        <v>10191</v>
      </c>
      <c r="C7544" t="s">
        <v>1895</v>
      </c>
      <c r="D7544">
        <v>7</v>
      </c>
      <c r="E7544">
        <v>7</v>
      </c>
    </row>
    <row r="7546" spans="1:5" x14ac:dyDescent="0.3">
      <c r="A7546" s="6" t="s">
        <v>1472</v>
      </c>
    </row>
    <row r="7547" spans="1:5" x14ac:dyDescent="0.3">
      <c r="A7547" s="6" t="s">
        <v>7471</v>
      </c>
    </row>
    <row r="7548" spans="1:5" x14ac:dyDescent="0.3">
      <c r="A7548" s="6" t="s">
        <v>7547</v>
      </c>
    </row>
    <row r="7550" spans="1:5" x14ac:dyDescent="0.3">
      <c r="A7550" s="6" t="s">
        <v>7548</v>
      </c>
      <c r="B7550" t="s">
        <v>5746</v>
      </c>
      <c r="C7550" t="s">
        <v>1896</v>
      </c>
      <c r="D7550" s="1">
        <v>4.6000000000000002E-8</v>
      </c>
      <c r="E7550" t="s">
        <v>154</v>
      </c>
    </row>
    <row r="7551" spans="1:5" x14ac:dyDescent="0.3">
      <c r="A7551" s="6" t="s">
        <v>5258</v>
      </c>
      <c r="B7551" t="s">
        <v>9855</v>
      </c>
      <c r="C7551" t="s">
        <v>850</v>
      </c>
    </row>
    <row r="7552" spans="1:5" x14ac:dyDescent="0.3">
      <c r="A7552" s="6" t="s">
        <v>7220</v>
      </c>
      <c r="B7552" t="s">
        <v>10061</v>
      </c>
      <c r="C7552" t="s">
        <v>1406</v>
      </c>
    </row>
    <row r="7553" spans="1:5" x14ac:dyDescent="0.3">
      <c r="A7553" s="6" t="s">
        <v>7549</v>
      </c>
      <c r="B7553" t="s">
        <v>10192</v>
      </c>
      <c r="C7553" t="s">
        <v>1877</v>
      </c>
      <c r="D7553">
        <v>7</v>
      </c>
      <c r="E7553">
        <v>7</v>
      </c>
    </row>
    <row r="7555" spans="1:5" x14ac:dyDescent="0.3">
      <c r="A7555" s="6" t="s">
        <v>1472</v>
      </c>
    </row>
    <row r="7556" spans="1:5" x14ac:dyDescent="0.3">
      <c r="A7556" s="6" t="s">
        <v>6129</v>
      </c>
    </row>
    <row r="7557" spans="1:5" x14ac:dyDescent="0.3">
      <c r="A7557" s="6" t="s">
        <v>7550</v>
      </c>
    </row>
    <row r="7559" spans="1:5" x14ac:dyDescent="0.3">
      <c r="A7559" s="6" t="s">
        <v>7551</v>
      </c>
      <c r="B7559" t="s">
        <v>5746</v>
      </c>
      <c r="C7559" t="s">
        <v>1896</v>
      </c>
      <c r="D7559" s="1">
        <v>4.6000000000000002E-8</v>
      </c>
      <c r="E7559" t="s">
        <v>154</v>
      </c>
    </row>
    <row r="7560" spans="1:5" x14ac:dyDescent="0.3">
      <c r="A7560" s="6" t="s">
        <v>5258</v>
      </c>
      <c r="B7560" t="s">
        <v>9855</v>
      </c>
      <c r="C7560" t="s">
        <v>850</v>
      </c>
    </row>
    <row r="7561" spans="1:5" x14ac:dyDescent="0.3">
      <c r="A7561" s="6" t="s">
        <v>7220</v>
      </c>
      <c r="B7561" t="s">
        <v>10061</v>
      </c>
      <c r="C7561" t="s">
        <v>1406</v>
      </c>
    </row>
    <row r="7562" spans="1:5" x14ac:dyDescent="0.3">
      <c r="A7562" s="6" t="s">
        <v>7552</v>
      </c>
      <c r="B7562" t="s">
        <v>10192</v>
      </c>
      <c r="C7562" t="s">
        <v>1877</v>
      </c>
      <c r="D7562">
        <v>3</v>
      </c>
      <c r="E7562">
        <v>3</v>
      </c>
    </row>
    <row r="7564" spans="1:5" x14ac:dyDescent="0.3">
      <c r="A7564" s="6" t="s">
        <v>1472</v>
      </c>
    </row>
    <row r="7565" spans="1:5" x14ac:dyDescent="0.3">
      <c r="A7565" s="6" t="s">
        <v>6129</v>
      </c>
    </row>
    <row r="7566" spans="1:5" x14ac:dyDescent="0.3">
      <c r="A7566" s="6" t="s">
        <v>7553</v>
      </c>
    </row>
    <row r="7568" spans="1:5" x14ac:dyDescent="0.3">
      <c r="A7568" s="6" t="s">
        <v>7554</v>
      </c>
      <c r="B7568" t="s">
        <v>9902</v>
      </c>
      <c r="C7568" t="s">
        <v>1897</v>
      </c>
      <c r="D7568" t="s">
        <v>1898</v>
      </c>
      <c r="E7568" t="s">
        <v>1898</v>
      </c>
    </row>
    <row r="7569" spans="1:5" x14ac:dyDescent="0.3">
      <c r="A7569" s="6" t="s">
        <v>5258</v>
      </c>
      <c r="B7569" t="s">
        <v>9855</v>
      </c>
      <c r="C7569" t="s">
        <v>850</v>
      </c>
    </row>
    <row r="7570" spans="1:5" x14ac:dyDescent="0.3">
      <c r="A7570" s="6" t="s">
        <v>7530</v>
      </c>
      <c r="B7570" t="s">
        <v>2253</v>
      </c>
      <c r="C7570" t="s">
        <v>1300</v>
      </c>
    </row>
    <row r="7571" spans="1:5" x14ac:dyDescent="0.3">
      <c r="A7571" s="6" t="s">
        <v>7555</v>
      </c>
      <c r="B7571" t="s">
        <v>10052</v>
      </c>
      <c r="C7571" t="s">
        <v>1634</v>
      </c>
      <c r="D7571">
        <v>8</v>
      </c>
      <c r="E7571">
        <v>8</v>
      </c>
    </row>
    <row r="7573" spans="1:5" x14ac:dyDescent="0.3">
      <c r="A7573" s="6" t="s">
        <v>1472</v>
      </c>
    </row>
    <row r="7574" spans="1:5" x14ac:dyDescent="0.3">
      <c r="A7574" s="6" t="s">
        <v>6476</v>
      </c>
    </row>
    <row r="7575" spans="1:5" x14ac:dyDescent="0.3">
      <c r="A7575" s="6" t="s">
        <v>7556</v>
      </c>
    </row>
    <row r="7577" spans="1:5" x14ac:dyDescent="0.3">
      <c r="A7577" s="6" t="s">
        <v>7557</v>
      </c>
      <c r="B7577" t="s">
        <v>9874</v>
      </c>
      <c r="C7577" t="s">
        <v>1897</v>
      </c>
      <c r="D7577" t="s">
        <v>1898</v>
      </c>
      <c r="E7577" t="s">
        <v>1898</v>
      </c>
    </row>
    <row r="7578" spans="1:5" x14ac:dyDescent="0.3">
      <c r="A7578" s="6" t="s">
        <v>5258</v>
      </c>
      <c r="B7578" t="s">
        <v>9855</v>
      </c>
      <c r="C7578" t="s">
        <v>850</v>
      </c>
    </row>
    <row r="7579" spans="1:5" x14ac:dyDescent="0.3">
      <c r="A7579" s="6" t="s">
        <v>7530</v>
      </c>
      <c r="B7579" t="s">
        <v>2253</v>
      </c>
      <c r="C7579" t="s">
        <v>1300</v>
      </c>
    </row>
    <row r="7580" spans="1:5" x14ac:dyDescent="0.3">
      <c r="A7580" s="6" t="s">
        <v>7558</v>
      </c>
      <c r="B7580" t="s">
        <v>10052</v>
      </c>
      <c r="C7580" t="s">
        <v>1899</v>
      </c>
      <c r="D7580">
        <v>8</v>
      </c>
      <c r="E7580">
        <v>8</v>
      </c>
    </row>
    <row r="7582" spans="1:5" x14ac:dyDescent="0.3">
      <c r="A7582" s="6" t="s">
        <v>1472</v>
      </c>
    </row>
    <row r="7583" spans="1:5" x14ac:dyDescent="0.3">
      <c r="A7583" s="6" t="s">
        <v>6476</v>
      </c>
    </row>
    <row r="7584" spans="1:5" x14ac:dyDescent="0.3">
      <c r="A7584" s="6" t="s">
        <v>7559</v>
      </c>
    </row>
    <row r="7586" spans="1:5" x14ac:dyDescent="0.3">
      <c r="A7586" s="6" t="s">
        <v>7560</v>
      </c>
      <c r="B7586" t="s">
        <v>9866</v>
      </c>
      <c r="C7586" t="s">
        <v>1891</v>
      </c>
      <c r="D7586" t="s">
        <v>1898</v>
      </c>
      <c r="E7586" t="s">
        <v>1898</v>
      </c>
    </row>
    <row r="7587" spans="1:5" x14ac:dyDescent="0.3">
      <c r="A7587" s="6" t="s">
        <v>5258</v>
      </c>
      <c r="B7587" t="s">
        <v>9855</v>
      </c>
      <c r="C7587" t="s">
        <v>850</v>
      </c>
    </row>
    <row r="7588" spans="1:5" x14ac:dyDescent="0.3">
      <c r="A7588" s="6" t="s">
        <v>7530</v>
      </c>
      <c r="B7588" t="s">
        <v>2253</v>
      </c>
      <c r="C7588" t="s">
        <v>1300</v>
      </c>
    </row>
    <row r="7589" spans="1:5" x14ac:dyDescent="0.3">
      <c r="A7589" s="6" t="s">
        <v>7561</v>
      </c>
      <c r="B7589" t="s">
        <v>10052</v>
      </c>
      <c r="C7589" t="s">
        <v>1899</v>
      </c>
      <c r="D7589">
        <v>1</v>
      </c>
      <c r="E7589">
        <v>1</v>
      </c>
    </row>
    <row r="7591" spans="1:5" x14ac:dyDescent="0.3">
      <c r="A7591" s="6" t="s">
        <v>1472</v>
      </c>
    </row>
    <row r="7592" spans="1:5" x14ac:dyDescent="0.3">
      <c r="A7592" s="6" t="s">
        <v>6476</v>
      </c>
    </row>
    <row r="7593" spans="1:5" x14ac:dyDescent="0.3">
      <c r="A7593" s="6" t="s">
        <v>7562</v>
      </c>
    </row>
    <row r="7595" spans="1:5" x14ac:dyDescent="0.3">
      <c r="A7595" s="6" t="s">
        <v>7563</v>
      </c>
      <c r="B7595" t="s">
        <v>9902</v>
      </c>
      <c r="C7595" t="s">
        <v>1883</v>
      </c>
      <c r="D7595" t="s">
        <v>1898</v>
      </c>
      <c r="E7595" t="s">
        <v>1898</v>
      </c>
    </row>
    <row r="7596" spans="1:5" x14ac:dyDescent="0.3">
      <c r="A7596" s="6" t="s">
        <v>5258</v>
      </c>
      <c r="B7596" t="s">
        <v>9855</v>
      </c>
      <c r="C7596" t="s">
        <v>850</v>
      </c>
    </row>
    <row r="7597" spans="1:5" x14ac:dyDescent="0.3">
      <c r="A7597" s="6" t="s">
        <v>7530</v>
      </c>
      <c r="B7597" t="s">
        <v>2253</v>
      </c>
      <c r="C7597" t="s">
        <v>1300</v>
      </c>
    </row>
    <row r="7598" spans="1:5" x14ac:dyDescent="0.3">
      <c r="A7598" s="6" t="s">
        <v>7564</v>
      </c>
      <c r="B7598" t="s">
        <v>10052</v>
      </c>
      <c r="C7598" t="s">
        <v>1634</v>
      </c>
      <c r="D7598">
        <v>6</v>
      </c>
      <c r="E7598">
        <v>6</v>
      </c>
    </row>
    <row r="7600" spans="1:5" x14ac:dyDescent="0.3">
      <c r="A7600" s="6" t="s">
        <v>1472</v>
      </c>
    </row>
    <row r="7601" spans="1:5" x14ac:dyDescent="0.3">
      <c r="A7601" s="6" t="s">
        <v>6476</v>
      </c>
    </row>
    <row r="7602" spans="1:5" x14ac:dyDescent="0.3">
      <c r="A7602" s="6" t="s">
        <v>7565</v>
      </c>
    </row>
    <row r="7604" spans="1:5" x14ac:dyDescent="0.3">
      <c r="A7604" s="6" t="s">
        <v>7566</v>
      </c>
      <c r="B7604" t="s">
        <v>5746</v>
      </c>
      <c r="C7604" t="s">
        <v>1900</v>
      </c>
      <c r="D7604" s="1">
        <v>4.9999999999999998E-8</v>
      </c>
      <c r="E7604" s="1">
        <v>4.9999999999999998E-8</v>
      </c>
    </row>
    <row r="7605" spans="1:5" x14ac:dyDescent="0.3">
      <c r="A7605" s="6" t="s">
        <v>5258</v>
      </c>
      <c r="B7605" t="s">
        <v>9855</v>
      </c>
      <c r="C7605" t="s">
        <v>850</v>
      </c>
    </row>
    <row r="7606" spans="1:5" x14ac:dyDescent="0.3">
      <c r="A7606" s="6" t="s">
        <v>7220</v>
      </c>
      <c r="B7606" t="s">
        <v>10041</v>
      </c>
      <c r="C7606" t="s">
        <v>1406</v>
      </c>
    </row>
    <row r="7607" spans="1:5" x14ac:dyDescent="0.3">
      <c r="A7607" s="6" t="s">
        <v>7567</v>
      </c>
      <c r="B7607" t="s">
        <v>10054</v>
      </c>
      <c r="C7607" t="s">
        <v>1456</v>
      </c>
      <c r="D7607">
        <v>7</v>
      </c>
      <c r="E7607">
        <v>7</v>
      </c>
    </row>
    <row r="7609" spans="1:5" x14ac:dyDescent="0.3">
      <c r="A7609" s="6" t="s">
        <v>1472</v>
      </c>
    </row>
    <row r="7610" spans="1:5" x14ac:dyDescent="0.3">
      <c r="A7610" s="6" t="s">
        <v>6129</v>
      </c>
    </row>
    <row r="7611" spans="1:5" x14ac:dyDescent="0.3">
      <c r="A7611" s="6" t="s">
        <v>7568</v>
      </c>
    </row>
    <row r="7613" spans="1:5" x14ac:dyDescent="0.3">
      <c r="A7613" s="6" t="s">
        <v>7569</v>
      </c>
      <c r="B7613" t="s">
        <v>9899</v>
      </c>
      <c r="C7613" t="s">
        <v>1871</v>
      </c>
      <c r="D7613" t="s">
        <v>1901</v>
      </c>
      <c r="E7613" t="s">
        <v>1901</v>
      </c>
    </row>
    <row r="7614" spans="1:5" x14ac:dyDescent="0.3">
      <c r="A7614" s="6" t="s">
        <v>5258</v>
      </c>
      <c r="B7614" t="s">
        <v>9855</v>
      </c>
      <c r="C7614" t="s">
        <v>850</v>
      </c>
    </row>
    <row r="7615" spans="1:5" x14ac:dyDescent="0.3">
      <c r="A7615" s="6" t="s">
        <v>7570</v>
      </c>
      <c r="B7615" t="s">
        <v>10193</v>
      </c>
      <c r="C7615" t="e">
        <f>+vAF+q</f>
        <v>#NAME?</v>
      </c>
    </row>
    <row r="7616" spans="1:5" x14ac:dyDescent="0.3">
      <c r="A7616" s="6" t="s">
        <v>7571</v>
      </c>
      <c r="B7616" t="s">
        <v>10194</v>
      </c>
      <c r="C7616" t="s">
        <v>1902</v>
      </c>
      <c r="D7616">
        <v>4</v>
      </c>
      <c r="E7616">
        <v>4</v>
      </c>
    </row>
    <row r="7618" spans="1:5" x14ac:dyDescent="0.3">
      <c r="A7618" s="6" t="s">
        <v>1472</v>
      </c>
    </row>
    <row r="7619" spans="1:5" x14ac:dyDescent="0.3">
      <c r="A7619" s="6" t="s">
        <v>7572</v>
      </c>
    </row>
    <row r="7620" spans="1:5" x14ac:dyDescent="0.3">
      <c r="A7620" s="6" t="s">
        <v>7573</v>
      </c>
    </row>
    <row r="7622" spans="1:5" x14ac:dyDescent="0.3">
      <c r="A7622" s="6" t="s">
        <v>7574</v>
      </c>
      <c r="B7622" t="s">
        <v>10195</v>
      </c>
      <c r="C7622" t="s">
        <v>1903</v>
      </c>
      <c r="D7622" t="s">
        <v>1904</v>
      </c>
      <c r="E7622" t="s">
        <v>1904</v>
      </c>
    </row>
    <row r="7623" spans="1:5" x14ac:dyDescent="0.3">
      <c r="A7623" s="6" t="s">
        <v>5258</v>
      </c>
      <c r="B7623" t="s">
        <v>9855</v>
      </c>
      <c r="C7623" t="s">
        <v>850</v>
      </c>
    </row>
    <row r="7624" spans="1:5" x14ac:dyDescent="0.3">
      <c r="A7624" s="6" t="s">
        <v>7220</v>
      </c>
      <c r="B7624" t="s">
        <v>10041</v>
      </c>
      <c r="C7624" t="s">
        <v>1406</v>
      </c>
    </row>
    <row r="7625" spans="1:5" x14ac:dyDescent="0.3">
      <c r="A7625" s="6" t="s">
        <v>7575</v>
      </c>
      <c r="B7625" t="s">
        <v>10196</v>
      </c>
      <c r="C7625" t="s">
        <v>1419</v>
      </c>
      <c r="D7625">
        <v>0</v>
      </c>
      <c r="E7625">
        <v>0</v>
      </c>
    </row>
    <row r="7627" spans="1:5" x14ac:dyDescent="0.3">
      <c r="A7627" s="6" t="s">
        <v>1472</v>
      </c>
    </row>
    <row r="7628" spans="1:5" x14ac:dyDescent="0.3">
      <c r="A7628" s="6" t="s">
        <v>6129</v>
      </c>
    </row>
    <row r="7629" spans="1:5" x14ac:dyDescent="0.3">
      <c r="A7629" s="6" t="s">
        <v>7576</v>
      </c>
    </row>
    <row r="7631" spans="1:5" x14ac:dyDescent="0.3">
      <c r="A7631" s="6" t="s">
        <v>7577</v>
      </c>
      <c r="B7631" t="s">
        <v>10122</v>
      </c>
      <c r="C7631" t="s">
        <v>1905</v>
      </c>
      <c r="D7631" s="1">
        <v>2E-8</v>
      </c>
      <c r="E7631" s="1">
        <v>2E-8</v>
      </c>
    </row>
    <row r="7632" spans="1:5" x14ac:dyDescent="0.3">
      <c r="A7632" s="6" t="s">
        <v>5258</v>
      </c>
      <c r="B7632" t="s">
        <v>9855</v>
      </c>
      <c r="C7632" t="s">
        <v>850</v>
      </c>
    </row>
    <row r="7633" spans="1:5" x14ac:dyDescent="0.3">
      <c r="A7633" s="6" t="s">
        <v>7220</v>
      </c>
      <c r="B7633" t="s">
        <v>10041</v>
      </c>
      <c r="C7633" t="s">
        <v>1406</v>
      </c>
    </row>
    <row r="7634" spans="1:5" x14ac:dyDescent="0.3">
      <c r="A7634" s="6" t="s">
        <v>7578</v>
      </c>
      <c r="B7634" t="s">
        <v>10196</v>
      </c>
      <c r="C7634" t="s">
        <v>1801</v>
      </c>
      <c r="D7634">
        <v>9</v>
      </c>
      <c r="E7634">
        <v>9</v>
      </c>
    </row>
    <row r="7636" spans="1:5" x14ac:dyDescent="0.3">
      <c r="A7636" s="6" t="s">
        <v>1472</v>
      </c>
    </row>
    <row r="7637" spans="1:5" x14ac:dyDescent="0.3">
      <c r="A7637" s="6" t="s">
        <v>6129</v>
      </c>
    </row>
    <row r="7638" spans="1:5" x14ac:dyDescent="0.3">
      <c r="A7638" s="6" t="s">
        <v>7579</v>
      </c>
    </row>
    <row r="7640" spans="1:5" x14ac:dyDescent="0.3">
      <c r="A7640" s="6" t="s">
        <v>7580</v>
      </c>
      <c r="B7640" t="s">
        <v>10197</v>
      </c>
      <c r="C7640" t="s">
        <v>1903</v>
      </c>
      <c r="D7640" t="s">
        <v>1904</v>
      </c>
      <c r="E7640" t="s">
        <v>1904</v>
      </c>
    </row>
    <row r="7641" spans="1:5" x14ac:dyDescent="0.3">
      <c r="A7641" s="6" t="s">
        <v>5258</v>
      </c>
      <c r="B7641" t="s">
        <v>9855</v>
      </c>
      <c r="C7641" t="s">
        <v>850</v>
      </c>
    </row>
    <row r="7642" spans="1:5" x14ac:dyDescent="0.3">
      <c r="A7642" s="6" t="s">
        <v>7220</v>
      </c>
      <c r="B7642" t="s">
        <v>10041</v>
      </c>
      <c r="C7642" t="s">
        <v>1406</v>
      </c>
    </row>
    <row r="7643" spans="1:5" x14ac:dyDescent="0.3">
      <c r="A7643" s="6" t="s">
        <v>7581</v>
      </c>
      <c r="B7643" t="s">
        <v>10196</v>
      </c>
      <c r="C7643" t="s">
        <v>1801</v>
      </c>
      <c r="D7643">
        <v>2</v>
      </c>
      <c r="E7643">
        <v>2</v>
      </c>
    </row>
    <row r="7645" spans="1:5" x14ac:dyDescent="0.3">
      <c r="A7645" s="6" t="s">
        <v>1472</v>
      </c>
    </row>
    <row r="7646" spans="1:5" x14ac:dyDescent="0.3">
      <c r="A7646" s="6" t="s">
        <v>6129</v>
      </c>
    </row>
    <row r="7647" spans="1:5" x14ac:dyDescent="0.3">
      <c r="A7647" s="6" t="s">
        <v>7582</v>
      </c>
    </row>
    <row r="7649" spans="1:5" x14ac:dyDescent="0.3">
      <c r="A7649" s="6" t="s">
        <v>7583</v>
      </c>
      <c r="B7649" t="s">
        <v>5746</v>
      </c>
      <c r="C7649" t="s">
        <v>1906</v>
      </c>
      <c r="D7649" s="1">
        <v>5.4E-8</v>
      </c>
      <c r="E7649" t="s">
        <v>155</v>
      </c>
    </row>
    <row r="7650" spans="1:5" x14ac:dyDescent="0.3">
      <c r="A7650" s="6" t="s">
        <v>5258</v>
      </c>
      <c r="B7650" t="s">
        <v>9855</v>
      </c>
      <c r="C7650" t="s">
        <v>850</v>
      </c>
    </row>
    <row r="7651" spans="1:5" x14ac:dyDescent="0.3">
      <c r="A7651" s="6" t="s">
        <v>7584</v>
      </c>
      <c r="B7651" t="s">
        <v>2253</v>
      </c>
      <c r="C7651" t="s">
        <v>1300</v>
      </c>
    </row>
    <row r="7652" spans="1:5" x14ac:dyDescent="0.3">
      <c r="A7652" s="6" t="s">
        <v>7585</v>
      </c>
      <c r="B7652" t="s">
        <v>10052</v>
      </c>
      <c r="C7652" t="s">
        <v>1907</v>
      </c>
      <c r="D7652">
        <v>4</v>
      </c>
      <c r="E7652">
        <v>4</v>
      </c>
    </row>
    <row r="7654" spans="1:5" x14ac:dyDescent="0.3">
      <c r="A7654" s="6" t="s">
        <v>1472</v>
      </c>
    </row>
    <row r="7655" spans="1:5" x14ac:dyDescent="0.3">
      <c r="A7655" s="6" t="s">
        <v>6476</v>
      </c>
    </row>
    <row r="7656" spans="1:5" x14ac:dyDescent="0.3">
      <c r="A7656" s="6" t="s">
        <v>7586</v>
      </c>
    </row>
    <row r="7658" spans="1:5" x14ac:dyDescent="0.3">
      <c r="A7658" s="6" t="s">
        <v>7587</v>
      </c>
      <c r="B7658" t="s">
        <v>5746</v>
      </c>
      <c r="C7658" t="s">
        <v>1906</v>
      </c>
      <c r="D7658" s="1">
        <v>5.4E-8</v>
      </c>
      <c r="E7658" t="s">
        <v>155</v>
      </c>
    </row>
    <row r="7659" spans="1:5" x14ac:dyDescent="0.3">
      <c r="A7659" s="6" t="s">
        <v>5258</v>
      </c>
      <c r="B7659" t="s">
        <v>9855</v>
      </c>
      <c r="C7659" t="s">
        <v>850</v>
      </c>
    </row>
    <row r="7660" spans="1:5" x14ac:dyDescent="0.3">
      <c r="A7660" s="6" t="s">
        <v>7465</v>
      </c>
      <c r="B7660" t="s">
        <v>2253</v>
      </c>
      <c r="C7660" t="s">
        <v>1300</v>
      </c>
    </row>
    <row r="7661" spans="1:5" x14ac:dyDescent="0.3">
      <c r="A7661" s="6" t="s">
        <v>7588</v>
      </c>
      <c r="B7661" t="s">
        <v>10052</v>
      </c>
      <c r="C7661" t="s">
        <v>1908</v>
      </c>
      <c r="D7661">
        <v>8</v>
      </c>
      <c r="E7661">
        <v>8</v>
      </c>
    </row>
    <row r="7663" spans="1:5" x14ac:dyDescent="0.3">
      <c r="A7663" s="6" t="s">
        <v>1472</v>
      </c>
    </row>
    <row r="7664" spans="1:5" x14ac:dyDescent="0.3">
      <c r="A7664" s="6" t="s">
        <v>6476</v>
      </c>
    </row>
    <row r="7665" spans="1:5" x14ac:dyDescent="0.3">
      <c r="A7665" s="6" t="s">
        <v>7589</v>
      </c>
    </row>
    <row r="7667" spans="1:5" x14ac:dyDescent="0.3">
      <c r="A7667" s="6" t="s">
        <v>7590</v>
      </c>
      <c r="B7667" t="s">
        <v>9860</v>
      </c>
      <c r="C7667" t="s">
        <v>1881</v>
      </c>
      <c r="D7667" t="s">
        <v>1909</v>
      </c>
      <c r="E7667" t="s">
        <v>1909</v>
      </c>
    </row>
    <row r="7668" spans="1:5" x14ac:dyDescent="0.3">
      <c r="A7668" s="6" t="s">
        <v>5258</v>
      </c>
      <c r="B7668" t="s">
        <v>9855</v>
      </c>
      <c r="C7668" t="s">
        <v>850</v>
      </c>
    </row>
    <row r="7669" spans="1:5" x14ac:dyDescent="0.3">
      <c r="A7669" s="6" t="s">
        <v>7591</v>
      </c>
      <c r="B7669" t="s">
        <v>2065</v>
      </c>
      <c r="C7669" t="s">
        <v>1506</v>
      </c>
    </row>
    <row r="7670" spans="1:5" x14ac:dyDescent="0.3">
      <c r="A7670" s="6" t="s">
        <v>7592</v>
      </c>
      <c r="B7670" t="s">
        <v>10033</v>
      </c>
      <c r="C7670" t="s">
        <v>1910</v>
      </c>
      <c r="D7670">
        <v>0</v>
      </c>
      <c r="E7670">
        <v>0</v>
      </c>
    </row>
    <row r="7672" spans="1:5" x14ac:dyDescent="0.3">
      <c r="A7672" s="6" t="s">
        <v>1472</v>
      </c>
    </row>
    <row r="7673" spans="1:5" x14ac:dyDescent="0.3">
      <c r="A7673" s="6" t="s">
        <v>7593</v>
      </c>
    </row>
    <row r="7674" spans="1:5" x14ac:dyDescent="0.3">
      <c r="A7674" s="6" t="s">
        <v>7594</v>
      </c>
    </row>
    <row r="7676" spans="1:5" x14ac:dyDescent="0.3">
      <c r="A7676" s="6" t="s">
        <v>7595</v>
      </c>
      <c r="B7676" t="s">
        <v>5746</v>
      </c>
      <c r="C7676" t="s">
        <v>1911</v>
      </c>
      <c r="D7676" s="1">
        <v>5.5000000000000003E-8</v>
      </c>
      <c r="E7676" t="s">
        <v>156</v>
      </c>
    </row>
    <row r="7677" spans="1:5" x14ac:dyDescent="0.3">
      <c r="A7677" s="6" t="s">
        <v>5258</v>
      </c>
      <c r="B7677" t="s">
        <v>9855</v>
      </c>
      <c r="C7677" t="s">
        <v>850</v>
      </c>
    </row>
    <row r="7678" spans="1:5" x14ac:dyDescent="0.3">
      <c r="A7678" s="6" t="s">
        <v>7596</v>
      </c>
      <c r="B7678" t="s">
        <v>2253</v>
      </c>
      <c r="C7678" t="s">
        <v>1300</v>
      </c>
    </row>
    <row r="7679" spans="1:5" x14ac:dyDescent="0.3">
      <c r="A7679" s="6" t="s">
        <v>7597</v>
      </c>
      <c r="B7679" t="s">
        <v>10089</v>
      </c>
      <c r="C7679" t="s">
        <v>1912</v>
      </c>
      <c r="D7679">
        <v>9</v>
      </c>
      <c r="E7679">
        <v>9</v>
      </c>
    </row>
    <row r="7681" spans="1:5" x14ac:dyDescent="0.3">
      <c r="A7681" s="6" t="s">
        <v>1472</v>
      </c>
    </row>
    <row r="7682" spans="1:5" x14ac:dyDescent="0.3">
      <c r="A7682" s="6" t="s">
        <v>6476</v>
      </c>
    </row>
    <row r="7683" spans="1:5" x14ac:dyDescent="0.3">
      <c r="A7683" s="6" t="s">
        <v>7598</v>
      </c>
    </row>
    <row r="7685" spans="1:5" x14ac:dyDescent="0.3">
      <c r="A7685" s="6" t="s">
        <v>7599</v>
      </c>
      <c r="B7685" t="s">
        <v>5746</v>
      </c>
      <c r="C7685" t="s">
        <v>1911</v>
      </c>
      <c r="D7685" s="1">
        <v>5.5000000000000003E-8</v>
      </c>
      <c r="E7685" t="s">
        <v>156</v>
      </c>
    </row>
    <row r="7686" spans="1:5" x14ac:dyDescent="0.3">
      <c r="A7686" s="6" t="s">
        <v>5258</v>
      </c>
      <c r="B7686" t="s">
        <v>9855</v>
      </c>
      <c r="C7686" t="s">
        <v>850</v>
      </c>
    </row>
    <row r="7687" spans="1:5" x14ac:dyDescent="0.3">
      <c r="A7687" s="6" t="s">
        <v>7600</v>
      </c>
      <c r="B7687" t="s">
        <v>10198</v>
      </c>
      <c r="C7687" t="s">
        <v>1643</v>
      </c>
    </row>
    <row r="7688" spans="1:5" x14ac:dyDescent="0.3">
      <c r="A7688" s="6" t="s">
        <v>7601</v>
      </c>
      <c r="B7688" t="s">
        <v>10199</v>
      </c>
      <c r="C7688" t="s">
        <v>1913</v>
      </c>
      <c r="D7688">
        <v>7</v>
      </c>
      <c r="E7688">
        <v>7</v>
      </c>
    </row>
    <row r="7690" spans="1:5" x14ac:dyDescent="0.3">
      <c r="A7690" s="6" t="s">
        <v>1472</v>
      </c>
    </row>
    <row r="7691" spans="1:5" x14ac:dyDescent="0.3">
      <c r="A7691" s="6" t="s">
        <v>6566</v>
      </c>
    </row>
    <row r="7692" spans="1:5" x14ac:dyDescent="0.3">
      <c r="A7692" s="6" t="s">
        <v>7602</v>
      </c>
    </row>
    <row r="7694" spans="1:5" x14ac:dyDescent="0.3">
      <c r="A7694" s="6" t="s">
        <v>7603</v>
      </c>
      <c r="B7694" t="s">
        <v>10200</v>
      </c>
      <c r="C7694" t="s">
        <v>1914</v>
      </c>
      <c r="D7694" t="s">
        <v>1915</v>
      </c>
      <c r="E7694" t="s">
        <v>1915</v>
      </c>
    </row>
    <row r="7695" spans="1:5" x14ac:dyDescent="0.3">
      <c r="A7695" s="6" t="s">
        <v>5258</v>
      </c>
      <c r="B7695" t="s">
        <v>9855</v>
      </c>
      <c r="C7695" t="s">
        <v>850</v>
      </c>
    </row>
    <row r="7696" spans="1:5" x14ac:dyDescent="0.3">
      <c r="A7696" s="6" t="s">
        <v>7604</v>
      </c>
      <c r="B7696" t="e">
        <f>+  A</f>
        <v>#NAME?</v>
      </c>
      <c r="C7696" t="s">
        <v>1588</v>
      </c>
    </row>
    <row r="7697" spans="1:5" x14ac:dyDescent="0.3">
      <c r="A7697" s="6" t="s">
        <v>7605</v>
      </c>
      <c r="B7697" t="s">
        <v>10201</v>
      </c>
      <c r="C7697" t="s">
        <v>1916</v>
      </c>
      <c r="D7697">
        <v>2</v>
      </c>
      <c r="E7697">
        <v>2</v>
      </c>
    </row>
    <row r="7699" spans="1:5" x14ac:dyDescent="0.3">
      <c r="A7699" s="6" t="s">
        <v>1472</v>
      </c>
    </row>
    <row r="7700" spans="1:5" x14ac:dyDescent="0.3">
      <c r="A7700" s="6" t="s">
        <v>6004</v>
      </c>
    </row>
    <row r="7701" spans="1:5" x14ac:dyDescent="0.3">
      <c r="A7701" s="6" t="s">
        <v>7606</v>
      </c>
    </row>
    <row r="7703" spans="1:5" x14ac:dyDescent="0.3">
      <c r="A7703" s="6" t="s">
        <v>7607</v>
      </c>
      <c r="B7703" t="s">
        <v>5746</v>
      </c>
      <c r="C7703" t="s">
        <v>1917</v>
      </c>
      <c r="D7703" s="1">
        <v>5.8000000000000003E-8</v>
      </c>
      <c r="E7703" t="s">
        <v>157</v>
      </c>
    </row>
    <row r="7704" spans="1:5" x14ac:dyDescent="0.3">
      <c r="A7704" s="6" t="s">
        <v>5797</v>
      </c>
      <c r="B7704" t="s">
        <v>5295</v>
      </c>
      <c r="C7704" t="s">
        <v>1273</v>
      </c>
    </row>
    <row r="7705" spans="1:5" x14ac:dyDescent="0.3">
      <c r="A7705" s="6" t="s">
        <v>7608</v>
      </c>
      <c r="B7705" t="s">
        <v>1375</v>
      </c>
      <c r="C7705" t="s">
        <v>1506</v>
      </c>
    </row>
    <row r="7706" spans="1:5" x14ac:dyDescent="0.3">
      <c r="A7706" s="6" t="s">
        <v>7609</v>
      </c>
      <c r="B7706" t="s">
        <v>10202</v>
      </c>
      <c r="C7706" t="s">
        <v>1918</v>
      </c>
      <c r="D7706">
        <v>4</v>
      </c>
      <c r="E7706">
        <v>4</v>
      </c>
    </row>
    <row r="7708" spans="1:5" x14ac:dyDescent="0.3">
      <c r="A7708" s="6" t="s">
        <v>7610</v>
      </c>
    </row>
    <row r="7709" spans="1:5" x14ac:dyDescent="0.3">
      <c r="A7709" s="6" t="s">
        <v>7611</v>
      </c>
    </row>
    <row r="7710" spans="1:5" x14ac:dyDescent="0.3">
      <c r="A7710" s="6" t="s">
        <v>7612</v>
      </c>
    </row>
    <row r="7712" spans="1:5" x14ac:dyDescent="0.3">
      <c r="A7712" s="6" t="s">
        <v>7613</v>
      </c>
      <c r="B7712" t="s">
        <v>9933</v>
      </c>
      <c r="C7712" t="s">
        <v>1863</v>
      </c>
      <c r="D7712" t="s">
        <v>1919</v>
      </c>
      <c r="E7712" t="s">
        <v>1919</v>
      </c>
    </row>
    <row r="7713" spans="1:5" x14ac:dyDescent="0.3">
      <c r="A7713" s="6" t="s">
        <v>5258</v>
      </c>
      <c r="B7713" t="s">
        <v>9855</v>
      </c>
      <c r="C7713" t="s">
        <v>850</v>
      </c>
    </row>
    <row r="7714" spans="1:5" x14ac:dyDescent="0.3">
      <c r="A7714" s="6" t="s">
        <v>7614</v>
      </c>
      <c r="B7714" t="s">
        <v>1636</v>
      </c>
      <c r="C7714" t="s">
        <v>1920</v>
      </c>
    </row>
    <row r="7715" spans="1:5" x14ac:dyDescent="0.3">
      <c r="A7715" s="6" t="s">
        <v>7615</v>
      </c>
      <c r="B7715" t="e">
        <f>--LKIE</f>
        <v>#NAME?</v>
      </c>
      <c r="C7715" t="s">
        <v>1921</v>
      </c>
      <c r="D7715">
        <v>5</v>
      </c>
      <c r="E7715">
        <v>5</v>
      </c>
    </row>
    <row r="7717" spans="1:5" x14ac:dyDescent="0.3">
      <c r="A7717" s="6" t="s">
        <v>1472</v>
      </c>
    </row>
    <row r="7718" spans="1:5" x14ac:dyDescent="0.3">
      <c r="A7718" s="6" t="s">
        <v>6209</v>
      </c>
    </row>
    <row r="7719" spans="1:5" x14ac:dyDescent="0.3">
      <c r="A7719" s="6" t="s">
        <v>7616</v>
      </c>
    </row>
    <row r="7721" spans="1:5" x14ac:dyDescent="0.3">
      <c r="A7721" s="6" t="s">
        <v>7617</v>
      </c>
      <c r="B7721" t="s">
        <v>5746</v>
      </c>
      <c r="C7721" t="s">
        <v>1917</v>
      </c>
      <c r="D7721" s="1">
        <v>5.8999999999999999E-8</v>
      </c>
      <c r="E7721" t="s">
        <v>158</v>
      </c>
    </row>
    <row r="7722" spans="1:5" x14ac:dyDescent="0.3">
      <c r="A7722" s="6" t="s">
        <v>5258</v>
      </c>
      <c r="B7722" t="s">
        <v>9855</v>
      </c>
      <c r="C7722" t="s">
        <v>850</v>
      </c>
    </row>
    <row r="7723" spans="1:5" x14ac:dyDescent="0.3">
      <c r="A7723" s="6" t="s">
        <v>7469</v>
      </c>
      <c r="B7723" t="s">
        <v>2253</v>
      </c>
      <c r="C7723" t="s">
        <v>1873</v>
      </c>
    </row>
    <row r="7724" spans="1:5" x14ac:dyDescent="0.3">
      <c r="A7724" s="6" t="s">
        <v>7618</v>
      </c>
      <c r="B7724" t="s">
        <v>10191</v>
      </c>
      <c r="C7724" t="s">
        <v>1922</v>
      </c>
      <c r="D7724">
        <v>0</v>
      </c>
      <c r="E7724">
        <v>0</v>
      </c>
    </row>
    <row r="7726" spans="1:5" x14ac:dyDescent="0.3">
      <c r="A7726" s="6" t="s">
        <v>1472</v>
      </c>
    </row>
    <row r="7727" spans="1:5" x14ac:dyDescent="0.3">
      <c r="A7727" s="6" t="s">
        <v>7471</v>
      </c>
    </row>
    <row r="7728" spans="1:5" x14ac:dyDescent="0.3">
      <c r="A7728" s="6" t="s">
        <v>7619</v>
      </c>
    </row>
    <row r="7730" spans="1:5" x14ac:dyDescent="0.3">
      <c r="A7730" s="6" t="s">
        <v>7620</v>
      </c>
      <c r="B7730" t="s">
        <v>5746</v>
      </c>
      <c r="C7730" t="s">
        <v>1917</v>
      </c>
      <c r="D7730" s="1">
        <v>5.8999999999999999E-8</v>
      </c>
      <c r="E7730" t="s">
        <v>158</v>
      </c>
    </row>
    <row r="7731" spans="1:5" x14ac:dyDescent="0.3">
      <c r="A7731" s="6" t="s">
        <v>5258</v>
      </c>
      <c r="B7731" t="s">
        <v>9855</v>
      </c>
      <c r="C7731" t="s">
        <v>850</v>
      </c>
    </row>
    <row r="7732" spans="1:5" x14ac:dyDescent="0.3">
      <c r="A7732" s="6" t="s">
        <v>7469</v>
      </c>
      <c r="B7732" t="s">
        <v>2253</v>
      </c>
      <c r="C7732" t="s">
        <v>1873</v>
      </c>
    </row>
    <row r="7733" spans="1:5" x14ac:dyDescent="0.3">
      <c r="A7733" s="6" t="s">
        <v>7621</v>
      </c>
      <c r="B7733" t="s">
        <v>10191</v>
      </c>
      <c r="C7733" t="s">
        <v>1922</v>
      </c>
      <c r="D7733">
        <v>0</v>
      </c>
      <c r="E7733">
        <v>0</v>
      </c>
    </row>
    <row r="7735" spans="1:5" x14ac:dyDescent="0.3">
      <c r="A7735" s="6" t="s">
        <v>1472</v>
      </c>
    </row>
    <row r="7736" spans="1:5" x14ac:dyDescent="0.3">
      <c r="A7736" s="6" t="s">
        <v>7471</v>
      </c>
    </row>
    <row r="7737" spans="1:5" x14ac:dyDescent="0.3">
      <c r="A7737" s="6" t="s">
        <v>7622</v>
      </c>
    </row>
    <row r="7739" spans="1:5" x14ac:dyDescent="0.3">
      <c r="A7739" s="6" t="s">
        <v>7623</v>
      </c>
      <c r="B7739" t="s">
        <v>5746</v>
      </c>
      <c r="C7739" t="s">
        <v>1917</v>
      </c>
      <c r="D7739" s="1">
        <v>5.8999999999999999E-8</v>
      </c>
      <c r="E7739" t="s">
        <v>158</v>
      </c>
    </row>
    <row r="7740" spans="1:5" x14ac:dyDescent="0.3">
      <c r="A7740" s="6" t="s">
        <v>5258</v>
      </c>
      <c r="B7740" t="s">
        <v>9855</v>
      </c>
      <c r="C7740" t="s">
        <v>850</v>
      </c>
    </row>
    <row r="7741" spans="1:5" x14ac:dyDescent="0.3">
      <c r="A7741" s="6" t="s">
        <v>7469</v>
      </c>
      <c r="B7741" t="s">
        <v>2253</v>
      </c>
      <c r="C7741" t="s">
        <v>1873</v>
      </c>
    </row>
    <row r="7742" spans="1:5" x14ac:dyDescent="0.3">
      <c r="A7742" s="6" t="s">
        <v>7624</v>
      </c>
      <c r="B7742" t="s">
        <v>10191</v>
      </c>
      <c r="C7742" t="s">
        <v>1922</v>
      </c>
      <c r="D7742">
        <v>0</v>
      </c>
      <c r="E7742">
        <v>0</v>
      </c>
    </row>
    <row r="7744" spans="1:5" x14ac:dyDescent="0.3">
      <c r="A7744" s="6" t="s">
        <v>1472</v>
      </c>
    </row>
    <row r="7745" spans="1:5" x14ac:dyDescent="0.3">
      <c r="A7745" s="6" t="s">
        <v>7471</v>
      </c>
    </row>
    <row r="7746" spans="1:5" x14ac:dyDescent="0.3">
      <c r="A7746" s="6" t="s">
        <v>7625</v>
      </c>
    </row>
    <row r="7748" spans="1:5" x14ac:dyDescent="0.3">
      <c r="A7748" s="6" t="s">
        <v>7626</v>
      </c>
      <c r="B7748" t="s">
        <v>5746</v>
      </c>
      <c r="C7748" t="s">
        <v>1917</v>
      </c>
      <c r="D7748" s="1">
        <v>5.8999999999999999E-8</v>
      </c>
      <c r="E7748" t="s">
        <v>158</v>
      </c>
    </row>
    <row r="7749" spans="1:5" x14ac:dyDescent="0.3">
      <c r="A7749" s="6" t="s">
        <v>5258</v>
      </c>
      <c r="B7749" t="s">
        <v>9855</v>
      </c>
      <c r="C7749" t="s">
        <v>850</v>
      </c>
    </row>
    <row r="7750" spans="1:5" x14ac:dyDescent="0.3">
      <c r="A7750" s="6" t="s">
        <v>7469</v>
      </c>
      <c r="B7750" t="s">
        <v>2253</v>
      </c>
      <c r="C7750" t="s">
        <v>1873</v>
      </c>
    </row>
    <row r="7751" spans="1:5" x14ac:dyDescent="0.3">
      <c r="A7751" s="6" t="s">
        <v>7627</v>
      </c>
      <c r="B7751" t="s">
        <v>10191</v>
      </c>
      <c r="C7751" t="s">
        <v>1882</v>
      </c>
      <c r="D7751">
        <v>6</v>
      </c>
      <c r="E7751">
        <v>6</v>
      </c>
    </row>
    <row r="7753" spans="1:5" x14ac:dyDescent="0.3">
      <c r="A7753" s="6" t="s">
        <v>1472</v>
      </c>
    </row>
    <row r="7754" spans="1:5" x14ac:dyDescent="0.3">
      <c r="A7754" s="6" t="s">
        <v>7471</v>
      </c>
    </row>
    <row r="7755" spans="1:5" x14ac:dyDescent="0.3">
      <c r="A7755" s="6" t="s">
        <v>7628</v>
      </c>
    </row>
    <row r="7757" spans="1:5" x14ac:dyDescent="0.3">
      <c r="A7757" s="6" t="s">
        <v>7629</v>
      </c>
      <c r="B7757" t="s">
        <v>5746</v>
      </c>
      <c r="C7757" t="s">
        <v>1917</v>
      </c>
      <c r="D7757" s="1">
        <v>5.8999999999999999E-8</v>
      </c>
      <c r="E7757" t="s">
        <v>158</v>
      </c>
    </row>
    <row r="7758" spans="1:5" x14ac:dyDescent="0.3">
      <c r="A7758" s="6" t="s">
        <v>5258</v>
      </c>
      <c r="B7758" t="s">
        <v>9855</v>
      </c>
      <c r="C7758" t="s">
        <v>850</v>
      </c>
    </row>
    <row r="7759" spans="1:5" x14ac:dyDescent="0.3">
      <c r="A7759" s="6" t="s">
        <v>7469</v>
      </c>
      <c r="B7759" t="s">
        <v>2253</v>
      </c>
      <c r="C7759" t="s">
        <v>1873</v>
      </c>
    </row>
    <row r="7760" spans="1:5" x14ac:dyDescent="0.3">
      <c r="A7760" s="6" t="s">
        <v>7630</v>
      </c>
      <c r="B7760" t="s">
        <v>10191</v>
      </c>
      <c r="C7760" t="s">
        <v>1922</v>
      </c>
      <c r="D7760">
        <v>0</v>
      </c>
      <c r="E7760">
        <v>0</v>
      </c>
    </row>
    <row r="7762" spans="1:5" x14ac:dyDescent="0.3">
      <c r="A7762" s="6" t="s">
        <v>1472</v>
      </c>
    </row>
    <row r="7763" spans="1:5" x14ac:dyDescent="0.3">
      <c r="A7763" s="6" t="s">
        <v>7471</v>
      </c>
    </row>
    <row r="7764" spans="1:5" x14ac:dyDescent="0.3">
      <c r="A7764" s="6" t="s">
        <v>7631</v>
      </c>
    </row>
    <row r="7766" spans="1:5" x14ac:dyDescent="0.3">
      <c r="A7766" s="6" t="s">
        <v>7632</v>
      </c>
      <c r="B7766" t="s">
        <v>9862</v>
      </c>
      <c r="C7766" t="s">
        <v>1914</v>
      </c>
      <c r="D7766" t="s">
        <v>1919</v>
      </c>
      <c r="E7766" t="s">
        <v>1919</v>
      </c>
    </row>
    <row r="7767" spans="1:5" x14ac:dyDescent="0.3">
      <c r="A7767" s="6" t="s">
        <v>5258</v>
      </c>
      <c r="B7767" t="s">
        <v>9855</v>
      </c>
      <c r="C7767" t="s">
        <v>850</v>
      </c>
    </row>
    <row r="7768" spans="1:5" x14ac:dyDescent="0.3">
      <c r="A7768" s="6" t="s">
        <v>7469</v>
      </c>
      <c r="B7768" t="s">
        <v>2253</v>
      </c>
      <c r="C7768" t="s">
        <v>1873</v>
      </c>
    </row>
    <row r="7769" spans="1:5" x14ac:dyDescent="0.3">
      <c r="A7769" s="6" t="s">
        <v>7633</v>
      </c>
      <c r="B7769" t="s">
        <v>10191</v>
      </c>
      <c r="C7769" t="s">
        <v>1893</v>
      </c>
      <c r="D7769">
        <v>2</v>
      </c>
      <c r="E7769">
        <v>2</v>
      </c>
    </row>
    <row r="7771" spans="1:5" x14ac:dyDescent="0.3">
      <c r="A7771" s="6" t="s">
        <v>1472</v>
      </c>
    </row>
    <row r="7772" spans="1:5" x14ac:dyDescent="0.3">
      <c r="A7772" s="6" t="s">
        <v>7471</v>
      </c>
    </row>
    <row r="7773" spans="1:5" x14ac:dyDescent="0.3">
      <c r="A7773" s="6" t="s">
        <v>7634</v>
      </c>
    </row>
    <row r="7775" spans="1:5" x14ac:dyDescent="0.3">
      <c r="A7775" s="6" t="s">
        <v>7635</v>
      </c>
      <c r="B7775" t="s">
        <v>9854</v>
      </c>
      <c r="C7775" t="s">
        <v>1897</v>
      </c>
      <c r="D7775" t="s">
        <v>1919</v>
      </c>
      <c r="E7775" t="s">
        <v>1919</v>
      </c>
    </row>
    <row r="7776" spans="1:5" x14ac:dyDescent="0.3">
      <c r="A7776" s="6" t="s">
        <v>5258</v>
      </c>
      <c r="B7776" t="s">
        <v>9855</v>
      </c>
      <c r="C7776" t="s">
        <v>850</v>
      </c>
    </row>
    <row r="7777" spans="1:5" x14ac:dyDescent="0.3">
      <c r="A7777" s="6" t="s">
        <v>7469</v>
      </c>
      <c r="B7777" t="s">
        <v>2253</v>
      </c>
      <c r="C7777" t="s">
        <v>1873</v>
      </c>
    </row>
    <row r="7778" spans="1:5" x14ac:dyDescent="0.3">
      <c r="A7778" s="6" t="s">
        <v>7636</v>
      </c>
      <c r="B7778" t="s">
        <v>10191</v>
      </c>
      <c r="C7778" t="s">
        <v>1922</v>
      </c>
      <c r="D7778">
        <v>8</v>
      </c>
      <c r="E7778">
        <v>8</v>
      </c>
    </row>
    <row r="7780" spans="1:5" x14ac:dyDescent="0.3">
      <c r="A7780" s="6" t="s">
        <v>1472</v>
      </c>
    </row>
    <row r="7781" spans="1:5" x14ac:dyDescent="0.3">
      <c r="A7781" s="6" t="s">
        <v>7471</v>
      </c>
    </row>
    <row r="7782" spans="1:5" x14ac:dyDescent="0.3">
      <c r="A7782" s="6" t="s">
        <v>7637</v>
      </c>
    </row>
    <row r="7784" spans="1:5" x14ac:dyDescent="0.3">
      <c r="A7784" s="6" t="s">
        <v>7638</v>
      </c>
      <c r="B7784" t="s">
        <v>9854</v>
      </c>
      <c r="C7784" t="s">
        <v>1914</v>
      </c>
      <c r="D7784" t="s">
        <v>1919</v>
      </c>
      <c r="E7784" t="s">
        <v>1919</v>
      </c>
    </row>
    <row r="7785" spans="1:5" x14ac:dyDescent="0.3">
      <c r="A7785" s="6" t="s">
        <v>5258</v>
      </c>
      <c r="B7785" t="s">
        <v>9855</v>
      </c>
      <c r="C7785" t="s">
        <v>850</v>
      </c>
    </row>
    <row r="7786" spans="1:5" x14ac:dyDescent="0.3">
      <c r="A7786" s="6" t="s">
        <v>7469</v>
      </c>
      <c r="B7786" t="s">
        <v>2253</v>
      </c>
      <c r="C7786" t="s">
        <v>1873</v>
      </c>
    </row>
    <row r="7787" spans="1:5" x14ac:dyDescent="0.3">
      <c r="A7787" s="6" t="s">
        <v>7639</v>
      </c>
      <c r="B7787" t="s">
        <v>10191</v>
      </c>
      <c r="C7787" t="s">
        <v>1882</v>
      </c>
      <c r="D7787">
        <v>2</v>
      </c>
      <c r="E7787">
        <v>2</v>
      </c>
    </row>
    <row r="7789" spans="1:5" x14ac:dyDescent="0.3">
      <c r="A7789" s="6" t="s">
        <v>1472</v>
      </c>
    </row>
    <row r="7790" spans="1:5" x14ac:dyDescent="0.3">
      <c r="A7790" s="6" t="s">
        <v>7471</v>
      </c>
    </row>
    <row r="7791" spans="1:5" x14ac:dyDescent="0.3">
      <c r="A7791" s="6" t="s">
        <v>7640</v>
      </c>
    </row>
    <row r="7793" spans="1:5" x14ac:dyDescent="0.3">
      <c r="A7793" s="6" t="s">
        <v>7641</v>
      </c>
      <c r="B7793" t="s">
        <v>9932</v>
      </c>
      <c r="C7793" t="s">
        <v>1914</v>
      </c>
      <c r="D7793" t="s">
        <v>1919</v>
      </c>
      <c r="E7793" t="s">
        <v>1919</v>
      </c>
    </row>
    <row r="7794" spans="1:5" x14ac:dyDescent="0.3">
      <c r="A7794" s="6" t="s">
        <v>5258</v>
      </c>
      <c r="B7794" t="s">
        <v>9855</v>
      </c>
      <c r="C7794" t="s">
        <v>850</v>
      </c>
    </row>
    <row r="7795" spans="1:5" x14ac:dyDescent="0.3">
      <c r="A7795" s="6" t="s">
        <v>7469</v>
      </c>
      <c r="B7795" t="s">
        <v>2253</v>
      </c>
      <c r="C7795" t="s">
        <v>1873</v>
      </c>
    </row>
    <row r="7796" spans="1:5" x14ac:dyDescent="0.3">
      <c r="A7796" s="6" t="s">
        <v>7642</v>
      </c>
      <c r="B7796" t="s">
        <v>10191</v>
      </c>
      <c r="C7796" t="s">
        <v>1885</v>
      </c>
      <c r="D7796">
        <v>2</v>
      </c>
      <c r="E7796">
        <v>2</v>
      </c>
    </row>
    <row r="7798" spans="1:5" x14ac:dyDescent="0.3">
      <c r="A7798" s="6" t="s">
        <v>1472</v>
      </c>
    </row>
    <row r="7799" spans="1:5" x14ac:dyDescent="0.3">
      <c r="A7799" s="6" t="s">
        <v>7471</v>
      </c>
    </row>
    <row r="7800" spans="1:5" x14ac:dyDescent="0.3">
      <c r="A7800" s="6" t="s">
        <v>7643</v>
      </c>
    </row>
    <row r="7802" spans="1:5" x14ac:dyDescent="0.3">
      <c r="A7802" s="6" t="s">
        <v>7644</v>
      </c>
      <c r="B7802" t="s">
        <v>9854</v>
      </c>
      <c r="C7802" t="s">
        <v>1897</v>
      </c>
      <c r="D7802" t="s">
        <v>1919</v>
      </c>
      <c r="E7802" t="s">
        <v>1919</v>
      </c>
    </row>
    <row r="7803" spans="1:5" x14ac:dyDescent="0.3">
      <c r="A7803" s="6" t="s">
        <v>5258</v>
      </c>
      <c r="B7803" t="s">
        <v>9855</v>
      </c>
      <c r="C7803" t="s">
        <v>850</v>
      </c>
    </row>
    <row r="7804" spans="1:5" x14ac:dyDescent="0.3">
      <c r="A7804" s="6" t="s">
        <v>7469</v>
      </c>
      <c r="B7804" t="s">
        <v>2253</v>
      </c>
      <c r="C7804" t="s">
        <v>1873</v>
      </c>
    </row>
    <row r="7805" spans="1:5" x14ac:dyDescent="0.3">
      <c r="A7805" s="6" t="s">
        <v>7645</v>
      </c>
      <c r="B7805" t="s">
        <v>10191</v>
      </c>
      <c r="C7805" t="s">
        <v>1922</v>
      </c>
      <c r="D7805">
        <v>8</v>
      </c>
      <c r="E7805">
        <v>8</v>
      </c>
    </row>
    <row r="7807" spans="1:5" x14ac:dyDescent="0.3">
      <c r="A7807" s="6" t="s">
        <v>1472</v>
      </c>
    </row>
    <row r="7808" spans="1:5" x14ac:dyDescent="0.3">
      <c r="A7808" s="6" t="s">
        <v>7471</v>
      </c>
    </row>
    <row r="7809" spans="1:5" x14ac:dyDescent="0.3">
      <c r="A7809" s="6" t="s">
        <v>7646</v>
      </c>
    </row>
    <row r="7811" spans="1:5" x14ac:dyDescent="0.3">
      <c r="A7811" s="6" t="s">
        <v>7647</v>
      </c>
      <c r="B7811" t="s">
        <v>9854</v>
      </c>
      <c r="C7811" t="s">
        <v>1897</v>
      </c>
      <c r="D7811" t="s">
        <v>1919</v>
      </c>
      <c r="E7811" t="s">
        <v>1919</v>
      </c>
    </row>
    <row r="7812" spans="1:5" x14ac:dyDescent="0.3">
      <c r="A7812" s="6" t="s">
        <v>5258</v>
      </c>
      <c r="B7812" t="s">
        <v>9855</v>
      </c>
      <c r="C7812" t="s">
        <v>850</v>
      </c>
    </row>
    <row r="7813" spans="1:5" x14ac:dyDescent="0.3">
      <c r="A7813" s="6" t="s">
        <v>7469</v>
      </c>
      <c r="B7813" t="s">
        <v>2253</v>
      </c>
      <c r="C7813" t="s">
        <v>1873</v>
      </c>
    </row>
    <row r="7814" spans="1:5" x14ac:dyDescent="0.3">
      <c r="A7814" s="6" t="s">
        <v>7636</v>
      </c>
      <c r="B7814" t="s">
        <v>10191</v>
      </c>
      <c r="C7814" t="s">
        <v>1922</v>
      </c>
      <c r="D7814">
        <v>8</v>
      </c>
      <c r="E7814">
        <v>8</v>
      </c>
    </row>
    <row r="7816" spans="1:5" x14ac:dyDescent="0.3">
      <c r="A7816" s="6" t="s">
        <v>1472</v>
      </c>
    </row>
    <row r="7817" spans="1:5" x14ac:dyDescent="0.3">
      <c r="A7817" s="6" t="s">
        <v>7471</v>
      </c>
    </row>
    <row r="7818" spans="1:5" x14ac:dyDescent="0.3">
      <c r="A7818" s="6" t="s">
        <v>7637</v>
      </c>
    </row>
    <row r="7820" spans="1:5" x14ac:dyDescent="0.3">
      <c r="A7820" s="6" t="s">
        <v>7648</v>
      </c>
      <c r="B7820" t="s">
        <v>9862</v>
      </c>
      <c r="C7820" t="s">
        <v>1914</v>
      </c>
      <c r="D7820" t="s">
        <v>1919</v>
      </c>
      <c r="E7820" t="s">
        <v>1919</v>
      </c>
    </row>
    <row r="7821" spans="1:5" x14ac:dyDescent="0.3">
      <c r="A7821" s="6" t="s">
        <v>5258</v>
      </c>
      <c r="B7821" t="s">
        <v>9855</v>
      </c>
      <c r="C7821" t="s">
        <v>850</v>
      </c>
    </row>
    <row r="7822" spans="1:5" x14ac:dyDescent="0.3">
      <c r="A7822" s="6" t="s">
        <v>7469</v>
      </c>
      <c r="B7822" t="s">
        <v>2253</v>
      </c>
      <c r="C7822" t="s">
        <v>1873</v>
      </c>
    </row>
    <row r="7823" spans="1:5" x14ac:dyDescent="0.3">
      <c r="A7823" s="6" t="s">
        <v>7649</v>
      </c>
      <c r="B7823" t="s">
        <v>10191</v>
      </c>
      <c r="C7823" t="s">
        <v>1893</v>
      </c>
      <c r="D7823">
        <v>2</v>
      </c>
      <c r="E7823">
        <v>2</v>
      </c>
    </row>
    <row r="7825" spans="1:5" x14ac:dyDescent="0.3">
      <c r="A7825" s="6" t="s">
        <v>1472</v>
      </c>
    </row>
    <row r="7826" spans="1:5" x14ac:dyDescent="0.3">
      <c r="A7826" s="6" t="s">
        <v>7471</v>
      </c>
    </row>
    <row r="7827" spans="1:5" x14ac:dyDescent="0.3">
      <c r="A7827" s="6" t="s">
        <v>7650</v>
      </c>
    </row>
    <row r="7829" spans="1:5" x14ac:dyDescent="0.3">
      <c r="A7829" s="6" t="s">
        <v>7651</v>
      </c>
      <c r="B7829" t="s">
        <v>5746</v>
      </c>
      <c r="C7829" t="s">
        <v>1917</v>
      </c>
      <c r="D7829" s="1">
        <v>5.8999999999999999E-8</v>
      </c>
      <c r="E7829" t="s">
        <v>158</v>
      </c>
    </row>
    <row r="7830" spans="1:5" x14ac:dyDescent="0.3">
      <c r="A7830" s="6" t="s">
        <v>5258</v>
      </c>
      <c r="B7830" t="s">
        <v>9855</v>
      </c>
      <c r="C7830" t="s">
        <v>850</v>
      </c>
    </row>
    <row r="7831" spans="1:5" x14ac:dyDescent="0.3">
      <c r="A7831" s="6" t="s">
        <v>7469</v>
      </c>
      <c r="B7831" t="s">
        <v>2253</v>
      </c>
      <c r="C7831" t="s">
        <v>1873</v>
      </c>
    </row>
    <row r="7832" spans="1:5" x14ac:dyDescent="0.3">
      <c r="A7832" s="6" t="s">
        <v>7652</v>
      </c>
      <c r="B7832" t="s">
        <v>10191</v>
      </c>
      <c r="C7832" t="s">
        <v>1922</v>
      </c>
      <c r="D7832">
        <v>0</v>
      </c>
      <c r="E7832">
        <v>0</v>
      </c>
    </row>
    <row r="7834" spans="1:5" x14ac:dyDescent="0.3">
      <c r="A7834" s="6" t="s">
        <v>1472</v>
      </c>
    </row>
    <row r="7835" spans="1:5" x14ac:dyDescent="0.3">
      <c r="A7835" s="6" t="s">
        <v>7471</v>
      </c>
    </row>
    <row r="7836" spans="1:5" x14ac:dyDescent="0.3">
      <c r="A7836" s="6" t="s">
        <v>7653</v>
      </c>
    </row>
    <row r="7838" spans="1:5" x14ac:dyDescent="0.3">
      <c r="A7838" s="6" t="s">
        <v>7654</v>
      </c>
      <c r="B7838" t="s">
        <v>5746</v>
      </c>
      <c r="C7838" t="s">
        <v>1917</v>
      </c>
      <c r="D7838" s="1">
        <v>5.8999999999999999E-8</v>
      </c>
      <c r="E7838" t="s">
        <v>158</v>
      </c>
    </row>
    <row r="7839" spans="1:5" x14ac:dyDescent="0.3">
      <c r="A7839" s="6" t="s">
        <v>5258</v>
      </c>
      <c r="B7839" t="s">
        <v>9855</v>
      </c>
      <c r="C7839" t="s">
        <v>850</v>
      </c>
    </row>
    <row r="7840" spans="1:5" x14ac:dyDescent="0.3">
      <c r="A7840" s="6" t="s">
        <v>7469</v>
      </c>
      <c r="B7840" t="s">
        <v>2253</v>
      </c>
      <c r="C7840" t="s">
        <v>1873</v>
      </c>
    </row>
    <row r="7841" spans="1:5" x14ac:dyDescent="0.3">
      <c r="A7841" s="6" t="s">
        <v>7655</v>
      </c>
      <c r="B7841" t="s">
        <v>10191</v>
      </c>
      <c r="C7841" t="s">
        <v>1893</v>
      </c>
      <c r="D7841">
        <v>2</v>
      </c>
      <c r="E7841">
        <v>2</v>
      </c>
    </row>
    <row r="7843" spans="1:5" x14ac:dyDescent="0.3">
      <c r="A7843" s="6" t="s">
        <v>1472</v>
      </c>
    </row>
    <row r="7844" spans="1:5" x14ac:dyDescent="0.3">
      <c r="A7844" s="6" t="s">
        <v>7471</v>
      </c>
    </row>
    <row r="7845" spans="1:5" x14ac:dyDescent="0.3">
      <c r="A7845" s="6" t="s">
        <v>7656</v>
      </c>
    </row>
    <row r="7847" spans="1:5" x14ac:dyDescent="0.3">
      <c r="A7847" s="6" t="s">
        <v>7657</v>
      </c>
      <c r="B7847" t="s">
        <v>5746</v>
      </c>
      <c r="C7847" t="s">
        <v>1917</v>
      </c>
      <c r="D7847" s="1">
        <v>5.8999999999999999E-8</v>
      </c>
      <c r="E7847" t="s">
        <v>158</v>
      </c>
    </row>
    <row r="7848" spans="1:5" x14ac:dyDescent="0.3">
      <c r="A7848" s="6" t="s">
        <v>5258</v>
      </c>
      <c r="B7848" t="s">
        <v>9855</v>
      </c>
      <c r="C7848" t="s">
        <v>850</v>
      </c>
    </row>
    <row r="7849" spans="1:5" x14ac:dyDescent="0.3">
      <c r="A7849" s="6" t="s">
        <v>7469</v>
      </c>
      <c r="B7849" t="s">
        <v>2253</v>
      </c>
      <c r="C7849" t="s">
        <v>1873</v>
      </c>
    </row>
    <row r="7850" spans="1:5" x14ac:dyDescent="0.3">
      <c r="A7850" s="6" t="s">
        <v>7658</v>
      </c>
      <c r="B7850" t="s">
        <v>10191</v>
      </c>
      <c r="C7850" t="s">
        <v>1923</v>
      </c>
      <c r="D7850">
        <v>4</v>
      </c>
      <c r="E7850">
        <v>4</v>
      </c>
    </row>
    <row r="7852" spans="1:5" x14ac:dyDescent="0.3">
      <c r="A7852" s="6" t="s">
        <v>1472</v>
      </c>
    </row>
    <row r="7853" spans="1:5" x14ac:dyDescent="0.3">
      <c r="A7853" s="6" t="s">
        <v>7471</v>
      </c>
    </row>
    <row r="7854" spans="1:5" x14ac:dyDescent="0.3">
      <c r="A7854" s="6" t="s">
        <v>7659</v>
      </c>
    </row>
    <row r="7856" spans="1:5" x14ac:dyDescent="0.3">
      <c r="A7856" s="6" t="s">
        <v>7660</v>
      </c>
      <c r="B7856" t="s">
        <v>9899</v>
      </c>
      <c r="C7856" t="s">
        <v>1883</v>
      </c>
      <c r="D7856" t="s">
        <v>1919</v>
      </c>
      <c r="E7856" t="s">
        <v>1919</v>
      </c>
    </row>
    <row r="7857" spans="1:5" x14ac:dyDescent="0.3">
      <c r="A7857" s="6" t="s">
        <v>5258</v>
      </c>
      <c r="B7857" t="s">
        <v>9855</v>
      </c>
      <c r="C7857" t="s">
        <v>850</v>
      </c>
    </row>
    <row r="7858" spans="1:5" x14ac:dyDescent="0.3">
      <c r="A7858" s="6" t="s">
        <v>7469</v>
      </c>
      <c r="B7858" t="s">
        <v>2253</v>
      </c>
      <c r="C7858" t="s">
        <v>1873</v>
      </c>
    </row>
    <row r="7859" spans="1:5" x14ac:dyDescent="0.3">
      <c r="A7859" s="6" t="s">
        <v>7661</v>
      </c>
      <c r="B7859" t="s">
        <v>10191</v>
      </c>
      <c r="C7859" t="s">
        <v>1924</v>
      </c>
      <c r="D7859">
        <v>6</v>
      </c>
      <c r="E7859">
        <v>6</v>
      </c>
    </row>
    <row r="7861" spans="1:5" x14ac:dyDescent="0.3">
      <c r="A7861" s="6" t="s">
        <v>1472</v>
      </c>
    </row>
    <row r="7862" spans="1:5" x14ac:dyDescent="0.3">
      <c r="A7862" s="6" t="s">
        <v>7471</v>
      </c>
    </row>
    <row r="7863" spans="1:5" x14ac:dyDescent="0.3">
      <c r="A7863" s="6" t="s">
        <v>7662</v>
      </c>
    </row>
    <row r="7865" spans="1:5" x14ac:dyDescent="0.3">
      <c r="A7865" s="6" t="s">
        <v>7663</v>
      </c>
      <c r="B7865" t="s">
        <v>9860</v>
      </c>
      <c r="C7865" t="s">
        <v>1894</v>
      </c>
      <c r="D7865" t="s">
        <v>1919</v>
      </c>
      <c r="E7865" t="s">
        <v>1919</v>
      </c>
    </row>
    <row r="7866" spans="1:5" x14ac:dyDescent="0.3">
      <c r="A7866" s="6" t="s">
        <v>5258</v>
      </c>
      <c r="B7866" t="s">
        <v>9855</v>
      </c>
      <c r="C7866" t="s">
        <v>850</v>
      </c>
    </row>
    <row r="7867" spans="1:5" x14ac:dyDescent="0.3">
      <c r="A7867" s="6" t="s">
        <v>7469</v>
      </c>
      <c r="B7867" t="s">
        <v>2253</v>
      </c>
      <c r="C7867" t="s">
        <v>1873</v>
      </c>
    </row>
    <row r="7868" spans="1:5" x14ac:dyDescent="0.3">
      <c r="A7868" s="6" t="s">
        <v>7664</v>
      </c>
      <c r="B7868" t="s">
        <v>10191</v>
      </c>
      <c r="C7868" t="s">
        <v>1882</v>
      </c>
      <c r="D7868">
        <v>7</v>
      </c>
      <c r="E7868">
        <v>7</v>
      </c>
    </row>
    <row r="7870" spans="1:5" x14ac:dyDescent="0.3">
      <c r="A7870" s="6" t="s">
        <v>1472</v>
      </c>
    </row>
    <row r="7871" spans="1:5" x14ac:dyDescent="0.3">
      <c r="A7871" s="6" t="s">
        <v>7471</v>
      </c>
    </row>
    <row r="7872" spans="1:5" x14ac:dyDescent="0.3">
      <c r="A7872" s="6" t="s">
        <v>7665</v>
      </c>
    </row>
    <row r="7874" spans="1:5" x14ac:dyDescent="0.3">
      <c r="A7874" s="6" t="s">
        <v>7666</v>
      </c>
      <c r="B7874" t="s">
        <v>9901</v>
      </c>
      <c r="C7874" t="s">
        <v>1891</v>
      </c>
      <c r="D7874" t="s">
        <v>1919</v>
      </c>
      <c r="E7874" t="s">
        <v>1919</v>
      </c>
    </row>
    <row r="7875" spans="1:5" x14ac:dyDescent="0.3">
      <c r="A7875" s="6" t="s">
        <v>5258</v>
      </c>
      <c r="B7875" t="s">
        <v>9855</v>
      </c>
      <c r="C7875" t="s">
        <v>850</v>
      </c>
    </row>
    <row r="7876" spans="1:5" x14ac:dyDescent="0.3">
      <c r="A7876" s="6" t="s">
        <v>7469</v>
      </c>
      <c r="B7876" t="s">
        <v>2253</v>
      </c>
      <c r="C7876" t="s">
        <v>1873</v>
      </c>
    </row>
    <row r="7877" spans="1:5" x14ac:dyDescent="0.3">
      <c r="A7877" s="6" t="s">
        <v>7667</v>
      </c>
      <c r="B7877" t="s">
        <v>10191</v>
      </c>
      <c r="C7877" t="s">
        <v>1922</v>
      </c>
      <c r="D7877">
        <v>1</v>
      </c>
      <c r="E7877">
        <v>1</v>
      </c>
    </row>
    <row r="7879" spans="1:5" x14ac:dyDescent="0.3">
      <c r="A7879" s="6" t="s">
        <v>1472</v>
      </c>
    </row>
    <row r="7880" spans="1:5" x14ac:dyDescent="0.3">
      <c r="A7880" s="6" t="s">
        <v>7471</v>
      </c>
    </row>
    <row r="7881" spans="1:5" x14ac:dyDescent="0.3">
      <c r="A7881" s="6" t="s">
        <v>7668</v>
      </c>
    </row>
    <row r="7883" spans="1:5" x14ac:dyDescent="0.3">
      <c r="A7883" s="6" t="s">
        <v>7669</v>
      </c>
      <c r="B7883" t="s">
        <v>9889</v>
      </c>
      <c r="C7883" t="s">
        <v>1881</v>
      </c>
      <c r="D7883" t="s">
        <v>1919</v>
      </c>
      <c r="E7883" t="s">
        <v>1919</v>
      </c>
    </row>
    <row r="7884" spans="1:5" x14ac:dyDescent="0.3">
      <c r="A7884" s="6" t="s">
        <v>5258</v>
      </c>
      <c r="B7884" t="s">
        <v>9855</v>
      </c>
      <c r="C7884" t="s">
        <v>850</v>
      </c>
    </row>
    <row r="7885" spans="1:5" x14ac:dyDescent="0.3">
      <c r="A7885" s="6" t="s">
        <v>7469</v>
      </c>
      <c r="B7885" t="s">
        <v>2253</v>
      </c>
      <c r="C7885" t="s">
        <v>1873</v>
      </c>
    </row>
    <row r="7886" spans="1:5" x14ac:dyDescent="0.3">
      <c r="A7886" s="6" t="s">
        <v>7670</v>
      </c>
      <c r="B7886" t="s">
        <v>10191</v>
      </c>
      <c r="C7886" t="s">
        <v>1925</v>
      </c>
      <c r="D7886">
        <v>0</v>
      </c>
      <c r="E7886">
        <v>0</v>
      </c>
    </row>
    <row r="7888" spans="1:5" x14ac:dyDescent="0.3">
      <c r="A7888" s="6" t="s">
        <v>1472</v>
      </c>
    </row>
    <row r="7889" spans="1:5" x14ac:dyDescent="0.3">
      <c r="A7889" s="6" t="s">
        <v>7471</v>
      </c>
    </row>
    <row r="7890" spans="1:5" x14ac:dyDescent="0.3">
      <c r="A7890" s="6" t="s">
        <v>7671</v>
      </c>
    </row>
    <row r="7892" spans="1:5" x14ac:dyDescent="0.3">
      <c r="A7892" s="6" t="s">
        <v>7672</v>
      </c>
      <c r="B7892" t="s">
        <v>9866</v>
      </c>
      <c r="C7892" t="s">
        <v>1871</v>
      </c>
      <c r="D7892" t="s">
        <v>1919</v>
      </c>
      <c r="E7892" t="s">
        <v>1919</v>
      </c>
    </row>
    <row r="7893" spans="1:5" x14ac:dyDescent="0.3">
      <c r="A7893" s="6" t="s">
        <v>5258</v>
      </c>
      <c r="B7893" t="s">
        <v>9855</v>
      </c>
      <c r="C7893" t="s">
        <v>850</v>
      </c>
    </row>
    <row r="7894" spans="1:5" x14ac:dyDescent="0.3">
      <c r="A7894" s="6" t="s">
        <v>7469</v>
      </c>
      <c r="B7894" t="s">
        <v>2253</v>
      </c>
      <c r="C7894" t="s">
        <v>1873</v>
      </c>
    </row>
    <row r="7895" spans="1:5" x14ac:dyDescent="0.3">
      <c r="A7895" s="6" t="s">
        <v>7673</v>
      </c>
      <c r="B7895" t="s">
        <v>10191</v>
      </c>
      <c r="C7895" t="s">
        <v>1926</v>
      </c>
      <c r="D7895">
        <v>4</v>
      </c>
      <c r="E7895">
        <v>4</v>
      </c>
    </row>
    <row r="7897" spans="1:5" x14ac:dyDescent="0.3">
      <c r="A7897" s="6" t="s">
        <v>1472</v>
      </c>
    </row>
    <row r="7898" spans="1:5" x14ac:dyDescent="0.3">
      <c r="A7898" s="6" t="s">
        <v>7471</v>
      </c>
    </row>
    <row r="7899" spans="1:5" x14ac:dyDescent="0.3">
      <c r="A7899" s="6" t="s">
        <v>7674</v>
      </c>
    </row>
    <row r="7901" spans="1:5" x14ac:dyDescent="0.3">
      <c r="A7901" s="6" t="s">
        <v>7675</v>
      </c>
      <c r="B7901" t="s">
        <v>9866</v>
      </c>
      <c r="C7901" t="s">
        <v>1883</v>
      </c>
      <c r="D7901" t="s">
        <v>1919</v>
      </c>
      <c r="E7901" t="s">
        <v>1919</v>
      </c>
    </row>
    <row r="7902" spans="1:5" x14ac:dyDescent="0.3">
      <c r="A7902" s="6" t="s">
        <v>5258</v>
      </c>
      <c r="B7902" t="s">
        <v>9855</v>
      </c>
      <c r="C7902" t="s">
        <v>850</v>
      </c>
    </row>
    <row r="7903" spans="1:5" x14ac:dyDescent="0.3">
      <c r="A7903" s="6" t="s">
        <v>7469</v>
      </c>
      <c r="B7903" t="s">
        <v>2253</v>
      </c>
      <c r="C7903" t="s">
        <v>1873</v>
      </c>
    </row>
    <row r="7904" spans="1:5" x14ac:dyDescent="0.3">
      <c r="A7904" s="6" t="s">
        <v>7676</v>
      </c>
      <c r="B7904" t="s">
        <v>10191</v>
      </c>
      <c r="C7904" t="s">
        <v>1926</v>
      </c>
      <c r="D7904">
        <v>6</v>
      </c>
      <c r="E7904">
        <v>6</v>
      </c>
    </row>
    <row r="7906" spans="1:5" x14ac:dyDescent="0.3">
      <c r="A7906" s="6" t="s">
        <v>1472</v>
      </c>
    </row>
    <row r="7907" spans="1:5" x14ac:dyDescent="0.3">
      <c r="A7907" s="6" t="s">
        <v>7471</v>
      </c>
    </row>
    <row r="7908" spans="1:5" x14ac:dyDescent="0.3">
      <c r="A7908" s="6" t="s">
        <v>7677</v>
      </c>
    </row>
    <row r="7910" spans="1:5" x14ac:dyDescent="0.3">
      <c r="A7910" s="6" t="s">
        <v>7678</v>
      </c>
      <c r="B7910" t="s">
        <v>10203</v>
      </c>
      <c r="C7910" t="s">
        <v>1927</v>
      </c>
      <c r="D7910" t="s">
        <v>1928</v>
      </c>
      <c r="E7910" t="s">
        <v>1928</v>
      </c>
    </row>
    <row r="7911" spans="1:5" x14ac:dyDescent="0.3">
      <c r="A7911" s="6" t="s">
        <v>5258</v>
      </c>
      <c r="B7911" t="s">
        <v>9855</v>
      </c>
      <c r="C7911" t="s">
        <v>850</v>
      </c>
    </row>
    <row r="7912" spans="1:5" x14ac:dyDescent="0.3">
      <c r="A7912" s="6" t="s">
        <v>7679</v>
      </c>
      <c r="B7912" t="s">
        <v>2258</v>
      </c>
      <c r="C7912" t="s">
        <v>1406</v>
      </c>
    </row>
    <row r="7913" spans="1:5" x14ac:dyDescent="0.3">
      <c r="A7913" s="6" t="s">
        <v>7680</v>
      </c>
      <c r="B7913" t="s">
        <v>10204</v>
      </c>
      <c r="C7913" t="s">
        <v>1929</v>
      </c>
      <c r="D7913">
        <v>3</v>
      </c>
      <c r="E7913">
        <v>3</v>
      </c>
    </row>
    <row r="7915" spans="1:5" x14ac:dyDescent="0.3">
      <c r="A7915" s="6" t="s">
        <v>1472</v>
      </c>
    </row>
    <row r="7916" spans="1:5" x14ac:dyDescent="0.3">
      <c r="A7916" s="6" t="s">
        <v>7681</v>
      </c>
    </row>
    <row r="7917" spans="1:5" x14ac:dyDescent="0.3">
      <c r="A7917" s="6" t="s">
        <v>7682</v>
      </c>
    </row>
    <row r="7919" spans="1:5" x14ac:dyDescent="0.3">
      <c r="A7919" s="6" t="s">
        <v>7683</v>
      </c>
      <c r="B7919" t="s">
        <v>9919</v>
      </c>
      <c r="C7919" t="s">
        <v>1927</v>
      </c>
      <c r="D7919" t="s">
        <v>1928</v>
      </c>
      <c r="E7919" t="s">
        <v>1928</v>
      </c>
    </row>
    <row r="7920" spans="1:5" x14ac:dyDescent="0.3">
      <c r="A7920" s="6" t="s">
        <v>5258</v>
      </c>
      <c r="B7920" t="s">
        <v>9855</v>
      </c>
      <c r="C7920" t="s">
        <v>850</v>
      </c>
    </row>
    <row r="7921" spans="1:5" x14ac:dyDescent="0.3">
      <c r="A7921" s="6" t="s">
        <v>7679</v>
      </c>
      <c r="B7921" t="s">
        <v>2258</v>
      </c>
      <c r="C7921" t="s">
        <v>1406</v>
      </c>
    </row>
    <row r="7922" spans="1:5" x14ac:dyDescent="0.3">
      <c r="A7922" s="6" t="s">
        <v>7684</v>
      </c>
      <c r="B7922" t="s">
        <v>10204</v>
      </c>
      <c r="C7922" t="s">
        <v>1930</v>
      </c>
      <c r="D7922">
        <v>3</v>
      </c>
      <c r="E7922">
        <v>3</v>
      </c>
    </row>
    <row r="7924" spans="1:5" x14ac:dyDescent="0.3">
      <c r="A7924" s="6" t="s">
        <v>1472</v>
      </c>
    </row>
    <row r="7925" spans="1:5" x14ac:dyDescent="0.3">
      <c r="A7925" s="6" t="s">
        <v>7681</v>
      </c>
    </row>
    <row r="7926" spans="1:5" x14ac:dyDescent="0.3">
      <c r="A7926" s="6" t="s">
        <v>7685</v>
      </c>
    </row>
    <row r="7928" spans="1:5" x14ac:dyDescent="0.3">
      <c r="A7928" s="6" t="s">
        <v>7686</v>
      </c>
      <c r="B7928" t="s">
        <v>10205</v>
      </c>
      <c r="C7928" t="s">
        <v>1883</v>
      </c>
      <c r="D7928" t="s">
        <v>1928</v>
      </c>
      <c r="E7928" t="s">
        <v>1928</v>
      </c>
    </row>
    <row r="7929" spans="1:5" x14ac:dyDescent="0.3">
      <c r="A7929" s="6" t="s">
        <v>5258</v>
      </c>
      <c r="B7929" t="s">
        <v>9855</v>
      </c>
      <c r="C7929" t="s">
        <v>850</v>
      </c>
    </row>
    <row r="7930" spans="1:5" x14ac:dyDescent="0.3">
      <c r="A7930" s="6" t="s">
        <v>7679</v>
      </c>
      <c r="B7930" t="s">
        <v>2258</v>
      </c>
      <c r="C7930" t="s">
        <v>1406</v>
      </c>
    </row>
    <row r="7931" spans="1:5" x14ac:dyDescent="0.3">
      <c r="A7931" s="6" t="s">
        <v>7687</v>
      </c>
      <c r="B7931" t="s">
        <v>10204</v>
      </c>
      <c r="C7931" t="s">
        <v>1931</v>
      </c>
      <c r="D7931">
        <v>6</v>
      </c>
      <c r="E7931">
        <v>6</v>
      </c>
    </row>
    <row r="7933" spans="1:5" x14ac:dyDescent="0.3">
      <c r="A7933" s="6" t="s">
        <v>1472</v>
      </c>
    </row>
    <row r="7934" spans="1:5" x14ac:dyDescent="0.3">
      <c r="A7934" s="6" t="s">
        <v>7681</v>
      </c>
    </row>
    <row r="7935" spans="1:5" x14ac:dyDescent="0.3">
      <c r="A7935" s="6" t="s">
        <v>7688</v>
      </c>
    </row>
    <row r="7937" spans="1:5" x14ac:dyDescent="0.3">
      <c r="A7937" s="6" t="s">
        <v>7689</v>
      </c>
      <c r="B7937" t="s">
        <v>10024</v>
      </c>
      <c r="C7937" t="s">
        <v>1886</v>
      </c>
      <c r="D7937" t="s">
        <v>1928</v>
      </c>
      <c r="E7937" t="s">
        <v>1928</v>
      </c>
    </row>
    <row r="7938" spans="1:5" x14ac:dyDescent="0.3">
      <c r="A7938" s="6" t="s">
        <v>5258</v>
      </c>
      <c r="B7938" t="s">
        <v>9855</v>
      </c>
      <c r="C7938" t="s">
        <v>850</v>
      </c>
    </row>
    <row r="7939" spans="1:5" x14ac:dyDescent="0.3">
      <c r="A7939" s="6" t="s">
        <v>7679</v>
      </c>
      <c r="B7939" t="s">
        <v>2258</v>
      </c>
      <c r="C7939" t="s">
        <v>1406</v>
      </c>
    </row>
    <row r="7940" spans="1:5" x14ac:dyDescent="0.3">
      <c r="A7940" s="6" t="s">
        <v>7690</v>
      </c>
      <c r="B7940" t="s">
        <v>10204</v>
      </c>
      <c r="C7940" t="s">
        <v>1932</v>
      </c>
      <c r="D7940">
        <v>9</v>
      </c>
      <c r="E7940">
        <v>9</v>
      </c>
    </row>
    <row r="7942" spans="1:5" x14ac:dyDescent="0.3">
      <c r="A7942" s="6" t="s">
        <v>1472</v>
      </c>
    </row>
    <row r="7943" spans="1:5" x14ac:dyDescent="0.3">
      <c r="A7943" s="6" t="s">
        <v>7681</v>
      </c>
    </row>
    <row r="7944" spans="1:5" x14ac:dyDescent="0.3">
      <c r="A7944" s="6" t="s">
        <v>7691</v>
      </c>
    </row>
    <row r="7946" spans="1:5" x14ac:dyDescent="0.3">
      <c r="A7946" s="6" t="s">
        <v>7692</v>
      </c>
      <c r="B7946" t="s">
        <v>10203</v>
      </c>
      <c r="C7946" t="s">
        <v>1871</v>
      </c>
      <c r="D7946" t="s">
        <v>1928</v>
      </c>
      <c r="E7946" t="s">
        <v>1928</v>
      </c>
    </row>
    <row r="7947" spans="1:5" x14ac:dyDescent="0.3">
      <c r="A7947" s="6" t="s">
        <v>5258</v>
      </c>
      <c r="B7947" t="s">
        <v>9855</v>
      </c>
      <c r="C7947" t="s">
        <v>850</v>
      </c>
    </row>
    <row r="7948" spans="1:5" x14ac:dyDescent="0.3">
      <c r="A7948" s="6" t="s">
        <v>7679</v>
      </c>
      <c r="B7948" t="s">
        <v>2258</v>
      </c>
      <c r="C7948" t="s">
        <v>1406</v>
      </c>
    </row>
    <row r="7949" spans="1:5" x14ac:dyDescent="0.3">
      <c r="A7949" s="6" t="s">
        <v>7693</v>
      </c>
      <c r="B7949" t="s">
        <v>10204</v>
      </c>
      <c r="C7949" t="s">
        <v>1933</v>
      </c>
      <c r="D7949">
        <v>4</v>
      </c>
      <c r="E7949">
        <v>4</v>
      </c>
    </row>
    <row r="7951" spans="1:5" x14ac:dyDescent="0.3">
      <c r="A7951" s="6" t="s">
        <v>1472</v>
      </c>
    </row>
    <row r="7952" spans="1:5" x14ac:dyDescent="0.3">
      <c r="A7952" s="6" t="s">
        <v>7681</v>
      </c>
    </row>
    <row r="7953" spans="1:5" x14ac:dyDescent="0.3">
      <c r="A7953" s="6" t="s">
        <v>7694</v>
      </c>
    </row>
    <row r="7955" spans="1:5" x14ac:dyDescent="0.3">
      <c r="A7955" s="6" t="s">
        <v>7695</v>
      </c>
      <c r="B7955" t="s">
        <v>10203</v>
      </c>
      <c r="C7955" t="s">
        <v>1914</v>
      </c>
      <c r="D7955" t="s">
        <v>1928</v>
      </c>
      <c r="E7955" t="s">
        <v>1928</v>
      </c>
    </row>
    <row r="7956" spans="1:5" x14ac:dyDescent="0.3">
      <c r="A7956" s="6" t="s">
        <v>5258</v>
      </c>
      <c r="B7956" t="s">
        <v>9855</v>
      </c>
      <c r="C7956" t="s">
        <v>850</v>
      </c>
    </row>
    <row r="7957" spans="1:5" x14ac:dyDescent="0.3">
      <c r="A7957" s="6" t="s">
        <v>7679</v>
      </c>
      <c r="B7957" t="s">
        <v>2258</v>
      </c>
      <c r="C7957" t="s">
        <v>1406</v>
      </c>
    </row>
    <row r="7958" spans="1:5" x14ac:dyDescent="0.3">
      <c r="A7958" s="6" t="s">
        <v>7696</v>
      </c>
      <c r="B7958" t="s">
        <v>10204</v>
      </c>
      <c r="C7958" t="s">
        <v>1929</v>
      </c>
      <c r="D7958">
        <v>2</v>
      </c>
      <c r="E7958">
        <v>2</v>
      </c>
    </row>
    <row r="7960" spans="1:5" x14ac:dyDescent="0.3">
      <c r="A7960" s="6" t="s">
        <v>1472</v>
      </c>
    </row>
    <row r="7961" spans="1:5" x14ac:dyDescent="0.3">
      <c r="A7961" s="6" t="s">
        <v>7681</v>
      </c>
    </row>
    <row r="7962" spans="1:5" x14ac:dyDescent="0.3">
      <c r="A7962" s="6" t="s">
        <v>7697</v>
      </c>
    </row>
    <row r="7964" spans="1:5" x14ac:dyDescent="0.3">
      <c r="A7964" s="6" t="s">
        <v>7698</v>
      </c>
      <c r="B7964" t="s">
        <v>9959</v>
      </c>
      <c r="C7964" t="s">
        <v>1883</v>
      </c>
      <c r="D7964" t="s">
        <v>1928</v>
      </c>
      <c r="E7964" t="s">
        <v>1928</v>
      </c>
    </row>
    <row r="7965" spans="1:5" x14ac:dyDescent="0.3">
      <c r="A7965" s="6" t="s">
        <v>5258</v>
      </c>
      <c r="B7965" t="s">
        <v>9855</v>
      </c>
      <c r="C7965" t="s">
        <v>850</v>
      </c>
    </row>
    <row r="7966" spans="1:5" x14ac:dyDescent="0.3">
      <c r="A7966" s="6" t="s">
        <v>7679</v>
      </c>
      <c r="B7966" t="s">
        <v>2258</v>
      </c>
      <c r="C7966" t="s">
        <v>1406</v>
      </c>
    </row>
    <row r="7967" spans="1:5" x14ac:dyDescent="0.3">
      <c r="A7967" s="6" t="s">
        <v>7699</v>
      </c>
      <c r="B7967" t="s">
        <v>10204</v>
      </c>
      <c r="C7967" t="s">
        <v>1934</v>
      </c>
      <c r="D7967">
        <v>6</v>
      </c>
      <c r="E7967">
        <v>6</v>
      </c>
    </row>
    <row r="7969" spans="1:5" x14ac:dyDescent="0.3">
      <c r="A7969" s="6" t="s">
        <v>1472</v>
      </c>
    </row>
    <row r="7970" spans="1:5" x14ac:dyDescent="0.3">
      <c r="A7970" s="6" t="s">
        <v>7681</v>
      </c>
    </row>
    <row r="7971" spans="1:5" x14ac:dyDescent="0.3">
      <c r="A7971" s="6" t="s">
        <v>7700</v>
      </c>
    </row>
    <row r="7973" spans="1:5" x14ac:dyDescent="0.3">
      <c r="A7973" s="6" t="s">
        <v>7701</v>
      </c>
      <c r="B7973" t="s">
        <v>10206</v>
      </c>
      <c r="C7973" t="s">
        <v>1914</v>
      </c>
      <c r="D7973" t="s">
        <v>1928</v>
      </c>
      <c r="E7973" t="s">
        <v>1928</v>
      </c>
    </row>
    <row r="7974" spans="1:5" x14ac:dyDescent="0.3">
      <c r="A7974" s="6" t="s">
        <v>5258</v>
      </c>
      <c r="B7974" t="s">
        <v>9855</v>
      </c>
      <c r="C7974" t="s">
        <v>850</v>
      </c>
    </row>
    <row r="7975" spans="1:5" x14ac:dyDescent="0.3">
      <c r="A7975" s="6" t="s">
        <v>7679</v>
      </c>
      <c r="B7975" t="s">
        <v>2258</v>
      </c>
      <c r="C7975" t="s">
        <v>1406</v>
      </c>
    </row>
    <row r="7976" spans="1:5" x14ac:dyDescent="0.3">
      <c r="A7976" s="6" t="s">
        <v>7702</v>
      </c>
      <c r="B7976" t="s">
        <v>10204</v>
      </c>
      <c r="C7976" t="s">
        <v>1935</v>
      </c>
      <c r="D7976">
        <v>2</v>
      </c>
      <c r="E7976">
        <v>2</v>
      </c>
    </row>
    <row r="7978" spans="1:5" x14ac:dyDescent="0.3">
      <c r="A7978" s="6" t="s">
        <v>1472</v>
      </c>
    </row>
    <row r="7979" spans="1:5" x14ac:dyDescent="0.3">
      <c r="A7979" s="6" t="s">
        <v>7681</v>
      </c>
    </row>
    <row r="7980" spans="1:5" x14ac:dyDescent="0.3">
      <c r="A7980" s="6" t="s">
        <v>7703</v>
      </c>
    </row>
    <row r="7982" spans="1:5" x14ac:dyDescent="0.3">
      <c r="A7982" s="6" t="s">
        <v>7704</v>
      </c>
      <c r="B7982" t="s">
        <v>10203</v>
      </c>
      <c r="C7982" t="s">
        <v>1927</v>
      </c>
      <c r="D7982" t="s">
        <v>1928</v>
      </c>
      <c r="E7982" t="s">
        <v>1928</v>
      </c>
    </row>
    <row r="7983" spans="1:5" x14ac:dyDescent="0.3">
      <c r="A7983" s="6" t="s">
        <v>5258</v>
      </c>
      <c r="B7983" t="s">
        <v>9855</v>
      </c>
      <c r="C7983" t="s">
        <v>850</v>
      </c>
    </row>
    <row r="7984" spans="1:5" x14ac:dyDescent="0.3">
      <c r="A7984" s="6" t="s">
        <v>7679</v>
      </c>
      <c r="B7984" t="s">
        <v>2258</v>
      </c>
      <c r="C7984" t="s">
        <v>1406</v>
      </c>
    </row>
    <row r="7985" spans="1:5" x14ac:dyDescent="0.3">
      <c r="A7985" s="6" t="s">
        <v>7705</v>
      </c>
      <c r="B7985" t="s">
        <v>10204</v>
      </c>
      <c r="C7985" t="s">
        <v>1929</v>
      </c>
      <c r="D7985">
        <v>3</v>
      </c>
      <c r="E7985">
        <v>3</v>
      </c>
    </row>
    <row r="7987" spans="1:5" x14ac:dyDescent="0.3">
      <c r="A7987" s="6" t="s">
        <v>1472</v>
      </c>
    </row>
    <row r="7988" spans="1:5" x14ac:dyDescent="0.3">
      <c r="A7988" s="6" t="s">
        <v>7681</v>
      </c>
    </row>
    <row r="7989" spans="1:5" x14ac:dyDescent="0.3">
      <c r="A7989" s="6" t="s">
        <v>7706</v>
      </c>
    </row>
    <row r="7991" spans="1:5" x14ac:dyDescent="0.3">
      <c r="A7991" s="6" t="s">
        <v>7707</v>
      </c>
      <c r="B7991" t="s">
        <v>9919</v>
      </c>
      <c r="C7991" t="s">
        <v>1927</v>
      </c>
      <c r="D7991" t="s">
        <v>1928</v>
      </c>
      <c r="E7991" t="s">
        <v>1928</v>
      </c>
    </row>
    <row r="7992" spans="1:5" x14ac:dyDescent="0.3">
      <c r="A7992" s="6" t="s">
        <v>5258</v>
      </c>
      <c r="B7992" t="s">
        <v>9855</v>
      </c>
      <c r="C7992" t="s">
        <v>850</v>
      </c>
    </row>
    <row r="7993" spans="1:5" x14ac:dyDescent="0.3">
      <c r="A7993" s="6" t="s">
        <v>7679</v>
      </c>
      <c r="B7993" t="s">
        <v>2258</v>
      </c>
      <c r="C7993" t="s">
        <v>1406</v>
      </c>
    </row>
    <row r="7994" spans="1:5" x14ac:dyDescent="0.3">
      <c r="A7994" s="6" t="s">
        <v>7708</v>
      </c>
      <c r="B7994" t="s">
        <v>10204</v>
      </c>
      <c r="C7994" t="s">
        <v>1930</v>
      </c>
      <c r="D7994">
        <v>3</v>
      </c>
      <c r="E7994">
        <v>3</v>
      </c>
    </row>
    <row r="7996" spans="1:5" x14ac:dyDescent="0.3">
      <c r="A7996" s="6" t="s">
        <v>1472</v>
      </c>
    </row>
    <row r="7997" spans="1:5" x14ac:dyDescent="0.3">
      <c r="A7997" s="6" t="s">
        <v>7681</v>
      </c>
    </row>
    <row r="7998" spans="1:5" x14ac:dyDescent="0.3">
      <c r="A7998" s="6" t="s">
        <v>7709</v>
      </c>
    </row>
    <row r="8000" spans="1:5" x14ac:dyDescent="0.3">
      <c r="A8000" s="6" t="s">
        <v>7710</v>
      </c>
      <c r="B8000" t="s">
        <v>10205</v>
      </c>
      <c r="C8000" t="s">
        <v>1897</v>
      </c>
      <c r="D8000" t="s">
        <v>1928</v>
      </c>
      <c r="E8000" t="s">
        <v>1928</v>
      </c>
    </row>
    <row r="8001" spans="1:5" x14ac:dyDescent="0.3">
      <c r="A8001" s="6" t="s">
        <v>5258</v>
      </c>
      <c r="B8001" t="s">
        <v>9855</v>
      </c>
      <c r="C8001" t="s">
        <v>850</v>
      </c>
    </row>
    <row r="8002" spans="1:5" x14ac:dyDescent="0.3">
      <c r="A8002" s="6" t="s">
        <v>7679</v>
      </c>
      <c r="B8002" t="s">
        <v>2258</v>
      </c>
      <c r="C8002" t="s">
        <v>1406</v>
      </c>
    </row>
    <row r="8003" spans="1:5" x14ac:dyDescent="0.3">
      <c r="A8003" s="6" t="s">
        <v>7711</v>
      </c>
      <c r="B8003" t="s">
        <v>10204</v>
      </c>
      <c r="C8003" t="s">
        <v>1931</v>
      </c>
      <c r="D8003">
        <v>8</v>
      </c>
      <c r="E8003">
        <v>8</v>
      </c>
    </row>
    <row r="8005" spans="1:5" x14ac:dyDescent="0.3">
      <c r="A8005" s="6" t="s">
        <v>1472</v>
      </c>
    </row>
    <row r="8006" spans="1:5" x14ac:dyDescent="0.3">
      <c r="A8006" s="6" t="s">
        <v>7681</v>
      </c>
    </row>
    <row r="8007" spans="1:5" x14ac:dyDescent="0.3">
      <c r="A8007" s="6" t="s">
        <v>7712</v>
      </c>
    </row>
    <row r="8009" spans="1:5" x14ac:dyDescent="0.3">
      <c r="A8009" s="6" t="s">
        <v>7713</v>
      </c>
      <c r="B8009" t="s">
        <v>9987</v>
      </c>
      <c r="C8009" t="s">
        <v>1936</v>
      </c>
      <c r="D8009">
        <f xml:space="preserve"> 0.000000063</f>
        <v>6.2999999999999995E-8</v>
      </c>
      <c r="E8009" t="s">
        <v>1937</v>
      </c>
    </row>
    <row r="8010" spans="1:5" x14ac:dyDescent="0.3">
      <c r="A8010" s="6" t="s">
        <v>5258</v>
      </c>
      <c r="B8010" t="s">
        <v>9855</v>
      </c>
      <c r="C8010" t="s">
        <v>850</v>
      </c>
    </row>
    <row r="8011" spans="1:5" x14ac:dyDescent="0.3">
      <c r="A8011" s="6" t="s">
        <v>7465</v>
      </c>
      <c r="B8011" t="s">
        <v>2253</v>
      </c>
      <c r="C8011" t="s">
        <v>1300</v>
      </c>
    </row>
    <row r="8012" spans="1:5" x14ac:dyDescent="0.3">
      <c r="A8012" s="6" t="s">
        <v>7714</v>
      </c>
      <c r="B8012" t="s">
        <v>10189</v>
      </c>
      <c r="C8012" t="s">
        <v>1938</v>
      </c>
      <c r="D8012">
        <v>64</v>
      </c>
      <c r="E8012">
        <v>64</v>
      </c>
    </row>
    <row r="8014" spans="1:5" x14ac:dyDescent="0.3">
      <c r="A8014" s="6" t="s">
        <v>1472</v>
      </c>
    </row>
    <row r="8015" spans="1:5" x14ac:dyDescent="0.3">
      <c r="A8015" s="6" t="s">
        <v>6129</v>
      </c>
    </row>
    <row r="8016" spans="1:5" x14ac:dyDescent="0.3">
      <c r="A8016" s="6" t="s">
        <v>7715</v>
      </c>
    </row>
    <row r="8018" spans="1:5" x14ac:dyDescent="0.3">
      <c r="A8018" s="6" t="s">
        <v>7716</v>
      </c>
      <c r="B8018" t="s">
        <v>5746</v>
      </c>
      <c r="C8018" t="s">
        <v>1939</v>
      </c>
      <c r="D8018" s="1">
        <v>6.2999999999999995E-8</v>
      </c>
      <c r="E8018" t="s">
        <v>159</v>
      </c>
    </row>
    <row r="8019" spans="1:5" x14ac:dyDescent="0.3">
      <c r="A8019" s="6" t="s">
        <v>5258</v>
      </c>
      <c r="B8019" t="s">
        <v>9855</v>
      </c>
      <c r="C8019" t="s">
        <v>850</v>
      </c>
    </row>
    <row r="8020" spans="1:5" x14ac:dyDescent="0.3">
      <c r="A8020" s="6" t="s">
        <v>7717</v>
      </c>
      <c r="B8020" t="s">
        <v>9934</v>
      </c>
      <c r="C8020" t="s">
        <v>1940</v>
      </c>
    </row>
    <row r="8021" spans="1:5" x14ac:dyDescent="0.3">
      <c r="A8021" s="6" t="s">
        <v>7718</v>
      </c>
      <c r="B8021" t="s">
        <v>10207</v>
      </c>
      <c r="C8021" t="s">
        <v>1941</v>
      </c>
      <c r="D8021">
        <v>6</v>
      </c>
      <c r="E8021">
        <v>6</v>
      </c>
    </row>
    <row r="8023" spans="1:5" x14ac:dyDescent="0.3">
      <c r="A8023" s="6" t="s">
        <v>1472</v>
      </c>
    </row>
    <row r="8024" spans="1:5" x14ac:dyDescent="0.3">
      <c r="A8024" s="6" t="s">
        <v>7719</v>
      </c>
    </row>
    <row r="8025" spans="1:5" x14ac:dyDescent="0.3">
      <c r="A8025" s="6" t="s">
        <v>7720</v>
      </c>
    </row>
    <row r="8027" spans="1:5" x14ac:dyDescent="0.3">
      <c r="A8027" s="6" t="s">
        <v>7721</v>
      </c>
      <c r="B8027" t="s">
        <v>9878</v>
      </c>
      <c r="C8027" t="s">
        <v>1881</v>
      </c>
      <c r="D8027" t="s">
        <v>1942</v>
      </c>
      <c r="E8027" t="s">
        <v>1942</v>
      </c>
    </row>
    <row r="8028" spans="1:5" x14ac:dyDescent="0.3">
      <c r="A8028" s="6" t="s">
        <v>5258</v>
      </c>
      <c r="B8028" t="s">
        <v>9855</v>
      </c>
      <c r="C8028" t="s">
        <v>850</v>
      </c>
    </row>
    <row r="8029" spans="1:5" x14ac:dyDescent="0.3">
      <c r="A8029" s="6" t="s">
        <v>7722</v>
      </c>
      <c r="B8029" t="s">
        <v>2258</v>
      </c>
      <c r="C8029" t="s">
        <v>1076</v>
      </c>
    </row>
    <row r="8030" spans="1:5" x14ac:dyDescent="0.3">
      <c r="A8030" s="6" t="s">
        <v>7723</v>
      </c>
      <c r="B8030" t="s">
        <v>10208</v>
      </c>
      <c r="C8030" t="s">
        <v>1943</v>
      </c>
      <c r="D8030">
        <v>0</v>
      </c>
      <c r="E8030">
        <v>0</v>
      </c>
    </row>
    <row r="8032" spans="1:5" x14ac:dyDescent="0.3">
      <c r="A8032" s="6" t="s">
        <v>1472</v>
      </c>
    </row>
    <row r="8033" spans="1:5" x14ac:dyDescent="0.3">
      <c r="A8033" s="6" t="s">
        <v>7724</v>
      </c>
    </row>
    <row r="8034" spans="1:5" x14ac:dyDescent="0.3">
      <c r="A8034" s="6" t="s">
        <v>7725</v>
      </c>
    </row>
    <row r="8036" spans="1:5" x14ac:dyDescent="0.3">
      <c r="A8036" s="6" t="s">
        <v>7726</v>
      </c>
      <c r="B8036" t="s">
        <v>5746</v>
      </c>
      <c r="C8036" t="s">
        <v>1944</v>
      </c>
      <c r="D8036" s="1">
        <v>6.8E-8</v>
      </c>
      <c r="E8036" t="s">
        <v>160</v>
      </c>
    </row>
    <row r="8037" spans="1:5" x14ac:dyDescent="0.3">
      <c r="A8037" s="6" t="s">
        <v>5258</v>
      </c>
      <c r="B8037" t="s">
        <v>9855</v>
      </c>
      <c r="C8037" t="s">
        <v>850</v>
      </c>
    </row>
    <row r="8038" spans="1:5" x14ac:dyDescent="0.3">
      <c r="A8038" s="6" t="s">
        <v>7727</v>
      </c>
      <c r="B8038" t="s">
        <v>2253</v>
      </c>
      <c r="C8038" t="s">
        <v>1300</v>
      </c>
    </row>
    <row r="8039" spans="1:5" x14ac:dyDescent="0.3">
      <c r="A8039" s="6" t="s">
        <v>7728</v>
      </c>
      <c r="B8039" t="s">
        <v>10025</v>
      </c>
      <c r="C8039" t="s">
        <v>1945</v>
      </c>
      <c r="D8039">
        <v>9</v>
      </c>
      <c r="E8039">
        <v>9</v>
      </c>
    </row>
    <row r="8041" spans="1:5" x14ac:dyDescent="0.3">
      <c r="A8041" s="6" t="s">
        <v>1472</v>
      </c>
    </row>
    <row r="8042" spans="1:5" x14ac:dyDescent="0.3">
      <c r="A8042" s="6" t="s">
        <v>6129</v>
      </c>
    </row>
    <row r="8043" spans="1:5" x14ac:dyDescent="0.3">
      <c r="A8043" s="6" t="s">
        <v>7729</v>
      </c>
    </row>
    <row r="8045" spans="1:5" x14ac:dyDescent="0.3">
      <c r="A8045" s="6" t="s">
        <v>7730</v>
      </c>
      <c r="B8045" t="s">
        <v>10143</v>
      </c>
      <c r="C8045" t="s">
        <v>1946</v>
      </c>
      <c r="D8045" t="s">
        <v>1947</v>
      </c>
      <c r="E8045" t="s">
        <v>1947</v>
      </c>
    </row>
    <row r="8046" spans="1:5" x14ac:dyDescent="0.3">
      <c r="A8046" s="6" t="s">
        <v>5258</v>
      </c>
      <c r="B8046" t="s">
        <v>9855</v>
      </c>
      <c r="C8046" t="s">
        <v>850</v>
      </c>
    </row>
    <row r="8047" spans="1:5" x14ac:dyDescent="0.3">
      <c r="A8047" s="6" t="s">
        <v>7731</v>
      </c>
      <c r="B8047" t="s">
        <v>2253</v>
      </c>
      <c r="C8047" t="s">
        <v>1300</v>
      </c>
    </row>
    <row r="8048" spans="1:5" x14ac:dyDescent="0.3">
      <c r="A8048" s="6" t="s">
        <v>7732</v>
      </c>
      <c r="B8048" t="s">
        <v>10052</v>
      </c>
      <c r="C8048" t="s">
        <v>1634</v>
      </c>
      <c r="D8048">
        <v>54</v>
      </c>
      <c r="E8048">
        <v>54</v>
      </c>
    </row>
    <row r="8050" spans="1:5" x14ac:dyDescent="0.3">
      <c r="A8050" s="6" t="s">
        <v>1472</v>
      </c>
    </row>
    <row r="8051" spans="1:5" x14ac:dyDescent="0.3">
      <c r="A8051" s="6" t="s">
        <v>6476</v>
      </c>
    </row>
    <row r="8052" spans="1:5" x14ac:dyDescent="0.3">
      <c r="A8052" s="6" t="s">
        <v>7733</v>
      </c>
    </row>
    <row r="8054" spans="1:5" x14ac:dyDescent="0.3">
      <c r="A8054" s="6" t="s">
        <v>7734</v>
      </c>
      <c r="B8054" t="s">
        <v>10209</v>
      </c>
      <c r="C8054" t="s">
        <v>1948</v>
      </c>
      <c r="D8054" t="s">
        <v>1947</v>
      </c>
      <c r="E8054" t="s">
        <v>1947</v>
      </c>
    </row>
    <row r="8055" spans="1:5" x14ac:dyDescent="0.3">
      <c r="A8055" s="6" t="s">
        <v>5258</v>
      </c>
      <c r="B8055" t="s">
        <v>9855</v>
      </c>
      <c r="C8055" t="s">
        <v>850</v>
      </c>
    </row>
    <row r="8056" spans="1:5" x14ac:dyDescent="0.3">
      <c r="A8056" s="6" t="s">
        <v>7731</v>
      </c>
      <c r="B8056" t="s">
        <v>2253</v>
      </c>
      <c r="C8056" t="s">
        <v>1300</v>
      </c>
    </row>
    <row r="8057" spans="1:5" x14ac:dyDescent="0.3">
      <c r="A8057" s="6" t="s">
        <v>7735</v>
      </c>
      <c r="B8057" t="s">
        <v>10052</v>
      </c>
      <c r="C8057" t="s">
        <v>1949</v>
      </c>
      <c r="D8057">
        <v>53</v>
      </c>
      <c r="E8057">
        <v>53</v>
      </c>
    </row>
    <row r="8059" spans="1:5" x14ac:dyDescent="0.3">
      <c r="A8059" s="6" t="s">
        <v>1472</v>
      </c>
    </row>
    <row r="8060" spans="1:5" x14ac:dyDescent="0.3">
      <c r="A8060" s="6" t="s">
        <v>6476</v>
      </c>
    </row>
    <row r="8061" spans="1:5" x14ac:dyDescent="0.3">
      <c r="A8061" s="6" t="s">
        <v>7736</v>
      </c>
    </row>
    <row r="8063" spans="1:5" x14ac:dyDescent="0.3">
      <c r="A8063" s="6" t="s">
        <v>7737</v>
      </c>
      <c r="B8063" t="s">
        <v>10210</v>
      </c>
      <c r="C8063" t="s">
        <v>1950</v>
      </c>
      <c r="D8063" t="s">
        <v>1947</v>
      </c>
      <c r="E8063" t="s">
        <v>1947</v>
      </c>
    </row>
    <row r="8064" spans="1:5" x14ac:dyDescent="0.3">
      <c r="A8064" s="6" t="s">
        <v>5258</v>
      </c>
      <c r="B8064" t="s">
        <v>9855</v>
      </c>
      <c r="C8064" t="s">
        <v>850</v>
      </c>
    </row>
    <row r="8065" spans="1:5" x14ac:dyDescent="0.3">
      <c r="A8065" s="6" t="s">
        <v>7731</v>
      </c>
      <c r="B8065" t="s">
        <v>2253</v>
      </c>
      <c r="C8065" t="s">
        <v>1300</v>
      </c>
    </row>
    <row r="8066" spans="1:5" x14ac:dyDescent="0.3">
      <c r="A8066" s="6" t="s">
        <v>7738</v>
      </c>
      <c r="B8066" t="s">
        <v>10052</v>
      </c>
      <c r="C8066" t="s">
        <v>1951</v>
      </c>
      <c r="D8066">
        <v>45</v>
      </c>
      <c r="E8066">
        <v>45</v>
      </c>
    </row>
    <row r="8068" spans="1:5" x14ac:dyDescent="0.3">
      <c r="A8068" s="6" t="s">
        <v>1472</v>
      </c>
    </row>
    <row r="8069" spans="1:5" x14ac:dyDescent="0.3">
      <c r="A8069" s="6" t="s">
        <v>6476</v>
      </c>
    </row>
    <row r="8070" spans="1:5" x14ac:dyDescent="0.3">
      <c r="A8070" s="6" t="s">
        <v>7739</v>
      </c>
    </row>
    <row r="8072" spans="1:5" x14ac:dyDescent="0.3">
      <c r="A8072" s="6" t="s">
        <v>7740</v>
      </c>
      <c r="B8072" t="s">
        <v>10211</v>
      </c>
      <c r="C8072" t="s">
        <v>1952</v>
      </c>
      <c r="D8072" t="s">
        <v>1947</v>
      </c>
      <c r="E8072" t="s">
        <v>1947</v>
      </c>
    </row>
    <row r="8073" spans="1:5" x14ac:dyDescent="0.3">
      <c r="A8073" s="6" t="s">
        <v>5258</v>
      </c>
      <c r="B8073" t="s">
        <v>9855</v>
      </c>
      <c r="C8073" t="s">
        <v>850</v>
      </c>
    </row>
    <row r="8074" spans="1:5" x14ac:dyDescent="0.3">
      <c r="A8074" s="6" t="s">
        <v>7731</v>
      </c>
      <c r="B8074" t="s">
        <v>2253</v>
      </c>
      <c r="C8074" t="s">
        <v>1300</v>
      </c>
    </row>
    <row r="8075" spans="1:5" x14ac:dyDescent="0.3">
      <c r="A8075" s="6" t="s">
        <v>7741</v>
      </c>
      <c r="B8075" t="s">
        <v>10052</v>
      </c>
      <c r="C8075" t="s">
        <v>1953</v>
      </c>
      <c r="D8075">
        <v>30</v>
      </c>
      <c r="E8075">
        <v>30</v>
      </c>
    </row>
    <row r="8077" spans="1:5" x14ac:dyDescent="0.3">
      <c r="A8077" s="6" t="s">
        <v>1472</v>
      </c>
    </row>
    <row r="8078" spans="1:5" x14ac:dyDescent="0.3">
      <c r="A8078" s="6" t="s">
        <v>6476</v>
      </c>
    </row>
    <row r="8079" spans="1:5" x14ac:dyDescent="0.3">
      <c r="A8079" s="6" t="s">
        <v>7742</v>
      </c>
    </row>
    <row r="8081" spans="1:5" x14ac:dyDescent="0.3">
      <c r="A8081" s="6" t="s">
        <v>7743</v>
      </c>
      <c r="B8081" t="s">
        <v>10212</v>
      </c>
      <c r="C8081" t="s">
        <v>1954</v>
      </c>
      <c r="D8081" t="s">
        <v>1947</v>
      </c>
      <c r="E8081" t="s">
        <v>1947</v>
      </c>
    </row>
    <row r="8082" spans="1:5" x14ac:dyDescent="0.3">
      <c r="A8082" s="6" t="s">
        <v>5258</v>
      </c>
      <c r="B8082" t="s">
        <v>9855</v>
      </c>
      <c r="C8082" t="s">
        <v>850</v>
      </c>
    </row>
    <row r="8083" spans="1:5" x14ac:dyDescent="0.3">
      <c r="A8083" s="6" t="s">
        <v>7731</v>
      </c>
      <c r="B8083" t="s">
        <v>2253</v>
      </c>
      <c r="C8083" t="s">
        <v>1300</v>
      </c>
    </row>
    <row r="8084" spans="1:5" x14ac:dyDescent="0.3">
      <c r="A8084" s="6" t="s">
        <v>7744</v>
      </c>
      <c r="B8084" t="s">
        <v>10052</v>
      </c>
      <c r="C8084" t="s">
        <v>1514</v>
      </c>
      <c r="D8084">
        <v>26</v>
      </c>
      <c r="E8084">
        <v>26</v>
      </c>
    </row>
    <row r="8086" spans="1:5" x14ac:dyDescent="0.3">
      <c r="A8086" s="6" t="s">
        <v>1472</v>
      </c>
    </row>
    <row r="8087" spans="1:5" x14ac:dyDescent="0.3">
      <c r="A8087" s="6" t="s">
        <v>6476</v>
      </c>
    </row>
    <row r="8088" spans="1:5" x14ac:dyDescent="0.3">
      <c r="A8088" s="6" t="s">
        <v>7745</v>
      </c>
    </row>
    <row r="8090" spans="1:5" x14ac:dyDescent="0.3">
      <c r="A8090" s="6" t="s">
        <v>7746</v>
      </c>
      <c r="B8090" t="s">
        <v>10213</v>
      </c>
      <c r="C8090" t="s">
        <v>1955</v>
      </c>
      <c r="D8090" t="s">
        <v>1947</v>
      </c>
      <c r="E8090" t="s">
        <v>1947</v>
      </c>
    </row>
    <row r="8091" spans="1:5" x14ac:dyDescent="0.3">
      <c r="A8091" s="6" t="s">
        <v>5258</v>
      </c>
      <c r="B8091" t="s">
        <v>9855</v>
      </c>
      <c r="C8091" t="s">
        <v>850</v>
      </c>
    </row>
    <row r="8092" spans="1:5" x14ac:dyDescent="0.3">
      <c r="A8092" s="6" t="s">
        <v>7731</v>
      </c>
      <c r="B8092" t="s">
        <v>2253</v>
      </c>
      <c r="C8092" t="s">
        <v>1300</v>
      </c>
    </row>
    <row r="8093" spans="1:5" x14ac:dyDescent="0.3">
      <c r="A8093" s="6" t="s">
        <v>7747</v>
      </c>
      <c r="B8093" t="s">
        <v>10052</v>
      </c>
      <c r="C8093" t="s">
        <v>1513</v>
      </c>
      <c r="D8093">
        <v>61</v>
      </c>
      <c r="E8093">
        <v>61</v>
      </c>
    </row>
    <row r="8095" spans="1:5" x14ac:dyDescent="0.3">
      <c r="A8095" s="6" t="s">
        <v>1472</v>
      </c>
    </row>
    <row r="8096" spans="1:5" x14ac:dyDescent="0.3">
      <c r="A8096" s="6" t="s">
        <v>6476</v>
      </c>
    </row>
    <row r="8097" spans="1:5" x14ac:dyDescent="0.3">
      <c r="A8097" s="6" t="s">
        <v>7748</v>
      </c>
    </row>
    <row r="8099" spans="1:5" x14ac:dyDescent="0.3">
      <c r="A8099" s="6" t="s">
        <v>7749</v>
      </c>
      <c r="B8099" t="s">
        <v>5746</v>
      </c>
      <c r="C8099" t="s">
        <v>1944</v>
      </c>
      <c r="D8099" s="1">
        <v>7.0000000000000005E-8</v>
      </c>
      <c r="E8099" s="1">
        <v>7.0000000000000005E-8</v>
      </c>
    </row>
    <row r="8100" spans="1:5" x14ac:dyDescent="0.3">
      <c r="A8100" s="6" t="s">
        <v>5258</v>
      </c>
      <c r="B8100" t="s">
        <v>9855</v>
      </c>
      <c r="C8100" t="s">
        <v>850</v>
      </c>
    </row>
    <row r="8101" spans="1:5" x14ac:dyDescent="0.3">
      <c r="A8101" s="6" t="s">
        <v>7750</v>
      </c>
      <c r="B8101" t="s">
        <v>10168</v>
      </c>
      <c r="C8101" t="s">
        <v>1956</v>
      </c>
    </row>
    <row r="8102" spans="1:5" x14ac:dyDescent="0.3">
      <c r="A8102" s="6" t="s">
        <v>7751</v>
      </c>
      <c r="B8102" t="s">
        <v>10214</v>
      </c>
      <c r="C8102" t="s">
        <v>1957</v>
      </c>
      <c r="D8102">
        <v>7</v>
      </c>
      <c r="E8102">
        <v>7</v>
      </c>
    </row>
    <row r="8104" spans="1:5" x14ac:dyDescent="0.3">
      <c r="A8104" s="6" t="s">
        <v>1472</v>
      </c>
    </row>
    <row r="8105" spans="1:5" x14ac:dyDescent="0.3">
      <c r="A8105" s="6" t="s">
        <v>6129</v>
      </c>
    </row>
    <row r="8106" spans="1:5" x14ac:dyDescent="0.3">
      <c r="A8106" s="6" t="s">
        <v>7752</v>
      </c>
    </row>
    <row r="8108" spans="1:5" x14ac:dyDescent="0.3">
      <c r="A8108" s="6" t="s">
        <v>7753</v>
      </c>
      <c r="B8108" t="s">
        <v>9901</v>
      </c>
      <c r="C8108" t="s">
        <v>1883</v>
      </c>
      <c r="D8108" t="s">
        <v>1958</v>
      </c>
      <c r="E8108" t="s">
        <v>1958</v>
      </c>
    </row>
    <row r="8109" spans="1:5" x14ac:dyDescent="0.3">
      <c r="A8109" s="6" t="s">
        <v>5258</v>
      </c>
      <c r="B8109" t="s">
        <v>9855</v>
      </c>
      <c r="C8109" t="s">
        <v>850</v>
      </c>
    </row>
    <row r="8110" spans="1:5" x14ac:dyDescent="0.3">
      <c r="A8110" s="6" t="s">
        <v>7469</v>
      </c>
      <c r="B8110" t="s">
        <v>2253</v>
      </c>
      <c r="C8110" t="s">
        <v>1873</v>
      </c>
    </row>
    <row r="8111" spans="1:5" x14ac:dyDescent="0.3">
      <c r="A8111" s="6" t="s">
        <v>7754</v>
      </c>
      <c r="B8111" t="s">
        <v>10215</v>
      </c>
      <c r="C8111" t="s">
        <v>1874</v>
      </c>
      <c r="D8111">
        <v>6</v>
      </c>
      <c r="E8111">
        <v>6</v>
      </c>
    </row>
    <row r="8113" spans="1:5" x14ac:dyDescent="0.3">
      <c r="A8113" s="6" t="s">
        <v>1472</v>
      </c>
    </row>
    <row r="8114" spans="1:5" x14ac:dyDescent="0.3">
      <c r="A8114" s="6" t="s">
        <v>7471</v>
      </c>
    </row>
    <row r="8115" spans="1:5" x14ac:dyDescent="0.3">
      <c r="A8115" s="6" t="s">
        <v>7755</v>
      </c>
    </row>
    <row r="8117" spans="1:5" x14ac:dyDescent="0.3">
      <c r="A8117" s="6" t="s">
        <v>7756</v>
      </c>
      <c r="B8117" t="s">
        <v>10046</v>
      </c>
      <c r="C8117" t="s">
        <v>1881</v>
      </c>
      <c r="D8117" t="s">
        <v>1959</v>
      </c>
      <c r="E8117" t="s">
        <v>1959</v>
      </c>
    </row>
    <row r="8118" spans="1:5" x14ac:dyDescent="0.3">
      <c r="A8118" s="6" t="s">
        <v>5258</v>
      </c>
      <c r="B8118" t="s">
        <v>9855</v>
      </c>
      <c r="C8118" t="s">
        <v>850</v>
      </c>
    </row>
    <row r="8119" spans="1:5" x14ac:dyDescent="0.3">
      <c r="A8119" s="6" t="s">
        <v>7757</v>
      </c>
      <c r="B8119" t="s">
        <v>1281</v>
      </c>
      <c r="C8119" t="s">
        <v>1385</v>
      </c>
    </row>
    <row r="8120" spans="1:5" x14ac:dyDescent="0.3">
      <c r="A8120" s="6" t="s">
        <v>7758</v>
      </c>
      <c r="B8120" t="s">
        <v>10216</v>
      </c>
      <c r="C8120" t="s">
        <v>1960</v>
      </c>
      <c r="D8120">
        <v>0</v>
      </c>
      <c r="E8120">
        <v>0</v>
      </c>
    </row>
    <row r="8122" spans="1:5" x14ac:dyDescent="0.3">
      <c r="A8122" s="6" t="s">
        <v>1472</v>
      </c>
    </row>
    <row r="8123" spans="1:5" x14ac:dyDescent="0.3">
      <c r="A8123" s="6" t="s">
        <v>6476</v>
      </c>
    </row>
    <row r="8124" spans="1:5" x14ac:dyDescent="0.3">
      <c r="A8124" s="6" t="s">
        <v>7759</v>
      </c>
    </row>
    <row r="8126" spans="1:5" x14ac:dyDescent="0.3">
      <c r="A8126" s="6" t="s">
        <v>7760</v>
      </c>
      <c r="B8126" t="s">
        <v>10165</v>
      </c>
      <c r="C8126" t="s">
        <v>1871</v>
      </c>
      <c r="D8126" t="s">
        <v>1959</v>
      </c>
      <c r="E8126" t="s">
        <v>1959</v>
      </c>
    </row>
    <row r="8127" spans="1:5" x14ac:dyDescent="0.3">
      <c r="A8127" s="6" t="s">
        <v>5258</v>
      </c>
      <c r="B8127" t="s">
        <v>9855</v>
      </c>
      <c r="C8127" t="s">
        <v>850</v>
      </c>
    </row>
    <row r="8128" spans="1:5" x14ac:dyDescent="0.3">
      <c r="A8128" s="6" t="s">
        <v>7757</v>
      </c>
      <c r="B8128" t="s">
        <v>1281</v>
      </c>
      <c r="C8128" t="s">
        <v>1385</v>
      </c>
    </row>
    <row r="8129" spans="1:5" x14ac:dyDescent="0.3">
      <c r="A8129" s="6" t="s">
        <v>7761</v>
      </c>
      <c r="B8129" t="s">
        <v>10216</v>
      </c>
      <c r="C8129" t="s">
        <v>1961</v>
      </c>
      <c r="D8129">
        <v>4</v>
      </c>
      <c r="E8129">
        <v>4</v>
      </c>
    </row>
    <row r="8131" spans="1:5" x14ac:dyDescent="0.3">
      <c r="A8131" s="6" t="s">
        <v>1472</v>
      </c>
    </row>
    <row r="8132" spans="1:5" x14ac:dyDescent="0.3">
      <c r="A8132" s="6" t="s">
        <v>6476</v>
      </c>
    </row>
    <row r="8133" spans="1:5" x14ac:dyDescent="0.3">
      <c r="A8133" s="6" t="s">
        <v>7762</v>
      </c>
    </row>
    <row r="8135" spans="1:5" x14ac:dyDescent="0.3">
      <c r="A8135" s="6" t="s">
        <v>7763</v>
      </c>
      <c r="B8135" t="s">
        <v>10217</v>
      </c>
      <c r="C8135" t="s">
        <v>1962</v>
      </c>
      <c r="D8135" t="s">
        <v>1963</v>
      </c>
      <c r="E8135" t="s">
        <v>1963</v>
      </c>
    </row>
    <row r="8136" spans="1:5" x14ac:dyDescent="0.3">
      <c r="A8136" s="6" t="s">
        <v>5258</v>
      </c>
      <c r="B8136" t="s">
        <v>9855</v>
      </c>
      <c r="C8136" t="s">
        <v>850</v>
      </c>
    </row>
    <row r="8137" spans="1:5" x14ac:dyDescent="0.3">
      <c r="A8137" s="6" t="s">
        <v>7764</v>
      </c>
      <c r="B8137" t="s">
        <v>2258</v>
      </c>
      <c r="C8137" t="s">
        <v>1588</v>
      </c>
    </row>
    <row r="8138" spans="1:5" x14ac:dyDescent="0.3">
      <c r="A8138" s="6" t="s">
        <v>7765</v>
      </c>
      <c r="B8138" t="s">
        <v>10218</v>
      </c>
      <c r="C8138" t="s">
        <v>1964</v>
      </c>
      <c r="D8138">
        <v>5</v>
      </c>
      <c r="E8138">
        <v>5</v>
      </c>
    </row>
    <row r="8140" spans="1:5" x14ac:dyDescent="0.3">
      <c r="A8140" s="6" t="s">
        <v>1472</v>
      </c>
    </row>
    <row r="8141" spans="1:5" x14ac:dyDescent="0.3">
      <c r="A8141" s="6" t="s">
        <v>6004</v>
      </c>
    </row>
    <row r="8142" spans="1:5" x14ac:dyDescent="0.3">
      <c r="A8142" s="6" t="s">
        <v>7766</v>
      </c>
    </row>
    <row r="8144" spans="1:5" x14ac:dyDescent="0.3">
      <c r="A8144" s="6" t="s">
        <v>7767</v>
      </c>
      <c r="B8144" t="s">
        <v>5746</v>
      </c>
      <c r="C8144" t="s">
        <v>1965</v>
      </c>
      <c r="D8144" s="1">
        <v>7.4000000000000001E-8</v>
      </c>
      <c r="E8144" t="s">
        <v>161</v>
      </c>
    </row>
    <row r="8145" spans="1:5" x14ac:dyDescent="0.3">
      <c r="A8145" s="6" t="s">
        <v>5258</v>
      </c>
      <c r="B8145" t="s">
        <v>9855</v>
      </c>
      <c r="C8145" t="s">
        <v>850</v>
      </c>
    </row>
    <row r="8146" spans="1:5" x14ac:dyDescent="0.3">
      <c r="A8146" s="6" t="s">
        <v>7220</v>
      </c>
      <c r="B8146" t="s">
        <v>10041</v>
      </c>
      <c r="C8146" t="s">
        <v>1406</v>
      </c>
    </row>
    <row r="8147" spans="1:5" x14ac:dyDescent="0.3">
      <c r="A8147" s="6" t="s">
        <v>7768</v>
      </c>
      <c r="B8147" t="s">
        <v>10054</v>
      </c>
      <c r="C8147" t="s">
        <v>1611</v>
      </c>
      <c r="D8147">
        <v>5</v>
      </c>
      <c r="E8147">
        <v>5</v>
      </c>
    </row>
    <row r="8149" spans="1:5" x14ac:dyDescent="0.3">
      <c r="A8149" s="6" t="s">
        <v>1472</v>
      </c>
    </row>
    <row r="8150" spans="1:5" x14ac:dyDescent="0.3">
      <c r="A8150" s="6" t="s">
        <v>6970</v>
      </c>
    </row>
    <row r="8151" spans="1:5" x14ac:dyDescent="0.3">
      <c r="A8151" s="6" t="s">
        <v>7769</v>
      </c>
    </row>
    <row r="8153" spans="1:5" x14ac:dyDescent="0.3">
      <c r="A8153" s="6" t="s">
        <v>7770</v>
      </c>
      <c r="B8153" t="s">
        <v>5746</v>
      </c>
      <c r="C8153" t="s">
        <v>1965</v>
      </c>
      <c r="D8153" s="1">
        <v>7.4000000000000001E-8</v>
      </c>
      <c r="E8153" t="s">
        <v>161</v>
      </c>
    </row>
    <row r="8154" spans="1:5" x14ac:dyDescent="0.3">
      <c r="A8154" s="6" t="s">
        <v>5258</v>
      </c>
      <c r="B8154" t="s">
        <v>9855</v>
      </c>
      <c r="C8154" t="s">
        <v>850</v>
      </c>
    </row>
    <row r="8155" spans="1:5" x14ac:dyDescent="0.3">
      <c r="A8155" s="6" t="s">
        <v>7220</v>
      </c>
      <c r="B8155" t="s">
        <v>10041</v>
      </c>
      <c r="C8155" t="s">
        <v>1406</v>
      </c>
    </row>
    <row r="8156" spans="1:5" x14ac:dyDescent="0.3">
      <c r="A8156" s="6" t="s">
        <v>7771</v>
      </c>
      <c r="B8156" t="s">
        <v>10054</v>
      </c>
      <c r="C8156" t="s">
        <v>1407</v>
      </c>
      <c r="D8156">
        <v>4</v>
      </c>
      <c r="E8156">
        <v>4</v>
      </c>
    </row>
    <row r="8158" spans="1:5" x14ac:dyDescent="0.3">
      <c r="A8158" s="6" t="s">
        <v>1472</v>
      </c>
    </row>
    <row r="8159" spans="1:5" x14ac:dyDescent="0.3">
      <c r="A8159" s="6" t="s">
        <v>6970</v>
      </c>
    </row>
    <row r="8160" spans="1:5" x14ac:dyDescent="0.3">
      <c r="A8160" s="6" t="s">
        <v>7772</v>
      </c>
    </row>
    <row r="8162" spans="1:5" x14ac:dyDescent="0.3">
      <c r="A8162" s="6" t="s">
        <v>7773</v>
      </c>
      <c r="B8162" t="s">
        <v>5746</v>
      </c>
      <c r="C8162" t="s">
        <v>1965</v>
      </c>
      <c r="D8162" s="1">
        <v>7.4000000000000001E-8</v>
      </c>
      <c r="E8162" t="s">
        <v>161</v>
      </c>
    </row>
    <row r="8163" spans="1:5" x14ac:dyDescent="0.3">
      <c r="A8163" s="6" t="s">
        <v>5258</v>
      </c>
      <c r="B8163" t="s">
        <v>9855</v>
      </c>
      <c r="C8163" t="s">
        <v>850</v>
      </c>
    </row>
    <row r="8164" spans="1:5" x14ac:dyDescent="0.3">
      <c r="A8164" s="6" t="s">
        <v>7220</v>
      </c>
      <c r="B8164" t="s">
        <v>10041</v>
      </c>
      <c r="C8164" t="s">
        <v>1406</v>
      </c>
    </row>
    <row r="8165" spans="1:5" x14ac:dyDescent="0.3">
      <c r="A8165" s="6" t="s">
        <v>7774</v>
      </c>
      <c r="B8165" t="s">
        <v>10054</v>
      </c>
      <c r="C8165" t="s">
        <v>1836</v>
      </c>
      <c r="D8165">
        <v>1</v>
      </c>
      <c r="E8165">
        <v>1</v>
      </c>
    </row>
    <row r="8167" spans="1:5" x14ac:dyDescent="0.3">
      <c r="A8167" s="6" t="s">
        <v>1472</v>
      </c>
    </row>
    <row r="8168" spans="1:5" x14ac:dyDescent="0.3">
      <c r="A8168" s="6" t="s">
        <v>6970</v>
      </c>
    </row>
    <row r="8169" spans="1:5" x14ac:dyDescent="0.3">
      <c r="A8169" s="6" t="s">
        <v>7775</v>
      </c>
    </row>
    <row r="8171" spans="1:5" x14ac:dyDescent="0.3">
      <c r="A8171" s="6" t="s">
        <v>7776</v>
      </c>
      <c r="B8171" t="s">
        <v>5746</v>
      </c>
      <c r="C8171" t="s">
        <v>1966</v>
      </c>
      <c r="D8171" s="1">
        <v>7.7999999999999997E-8</v>
      </c>
      <c r="E8171" t="s">
        <v>162</v>
      </c>
    </row>
    <row r="8172" spans="1:5" x14ac:dyDescent="0.3">
      <c r="A8172" s="6" t="s">
        <v>5258</v>
      </c>
      <c r="B8172" t="s">
        <v>9855</v>
      </c>
      <c r="C8172" t="s">
        <v>850</v>
      </c>
    </row>
    <row r="8173" spans="1:5" x14ac:dyDescent="0.3">
      <c r="A8173" s="6" t="s">
        <v>6602</v>
      </c>
      <c r="B8173" t="e">
        <f>++ A</f>
        <v>#NAME?</v>
      </c>
      <c r="C8173" t="s">
        <v>1340</v>
      </c>
    </row>
    <row r="8174" spans="1:5" x14ac:dyDescent="0.3">
      <c r="A8174" s="6" t="s">
        <v>7777</v>
      </c>
      <c r="B8174" t="e">
        <f>--MEVA</f>
        <v>#NAME?</v>
      </c>
      <c r="C8174" t="s">
        <v>1967</v>
      </c>
      <c r="D8174">
        <v>1</v>
      </c>
      <c r="E8174">
        <v>1</v>
      </c>
    </row>
    <row r="8176" spans="1:5" x14ac:dyDescent="0.3">
      <c r="A8176" s="6" t="s">
        <v>1472</v>
      </c>
    </row>
    <row r="8177" spans="1:5" x14ac:dyDescent="0.3">
      <c r="A8177" s="6" t="s">
        <v>7778</v>
      </c>
    </row>
    <row r="8178" spans="1:5" x14ac:dyDescent="0.3">
      <c r="A8178" s="6" t="s">
        <v>7779</v>
      </c>
    </row>
    <row r="8180" spans="1:5" x14ac:dyDescent="0.3">
      <c r="A8180" s="6" t="s">
        <v>7780</v>
      </c>
      <c r="B8180" t="s">
        <v>5746</v>
      </c>
      <c r="C8180" t="s">
        <v>1966</v>
      </c>
      <c r="D8180" s="1">
        <v>7.9000000000000006E-8</v>
      </c>
      <c r="E8180" t="s">
        <v>163</v>
      </c>
    </row>
    <row r="8181" spans="1:5" x14ac:dyDescent="0.3">
      <c r="A8181" s="6" t="s">
        <v>5258</v>
      </c>
      <c r="B8181" t="s">
        <v>9855</v>
      </c>
      <c r="C8181" t="s">
        <v>850</v>
      </c>
    </row>
    <row r="8182" spans="1:5" x14ac:dyDescent="0.3">
      <c r="A8182" s="6" t="s">
        <v>7781</v>
      </c>
      <c r="B8182" t="s">
        <v>2253</v>
      </c>
      <c r="C8182" t="s">
        <v>1406</v>
      </c>
    </row>
    <row r="8183" spans="1:5" x14ac:dyDescent="0.3">
      <c r="A8183" s="6" t="s">
        <v>7782</v>
      </c>
      <c r="B8183" t="s">
        <v>10089</v>
      </c>
      <c r="C8183" t="s">
        <v>1968</v>
      </c>
      <c r="D8183">
        <v>4</v>
      </c>
      <c r="E8183">
        <v>4</v>
      </c>
    </row>
    <row r="8185" spans="1:5" x14ac:dyDescent="0.3">
      <c r="A8185" s="6" t="s">
        <v>1472</v>
      </c>
    </row>
    <row r="8186" spans="1:5" x14ac:dyDescent="0.3">
      <c r="A8186" s="6" t="s">
        <v>6129</v>
      </c>
    </row>
    <row r="8187" spans="1:5" x14ac:dyDescent="0.3">
      <c r="A8187" s="6" t="s">
        <v>7783</v>
      </c>
    </row>
    <row r="8189" spans="1:5" x14ac:dyDescent="0.3">
      <c r="A8189" s="6" t="s">
        <v>7784</v>
      </c>
      <c r="B8189" t="s">
        <v>10024</v>
      </c>
      <c r="C8189" t="s">
        <v>1969</v>
      </c>
      <c r="D8189" t="s">
        <v>1970</v>
      </c>
      <c r="E8189" t="s">
        <v>1970</v>
      </c>
    </row>
    <row r="8190" spans="1:5" x14ac:dyDescent="0.3">
      <c r="A8190" s="6" t="s">
        <v>5258</v>
      </c>
      <c r="B8190" t="s">
        <v>9855</v>
      </c>
      <c r="C8190" t="s">
        <v>850</v>
      </c>
    </row>
    <row r="8191" spans="1:5" x14ac:dyDescent="0.3">
      <c r="A8191" s="6" t="s">
        <v>7785</v>
      </c>
      <c r="B8191" t="s">
        <v>10198</v>
      </c>
      <c r="C8191" t="s">
        <v>1275</v>
      </c>
    </row>
    <row r="8192" spans="1:5" x14ac:dyDescent="0.3">
      <c r="A8192" s="6" t="s">
        <v>7786</v>
      </c>
      <c r="B8192" t="s">
        <v>10219</v>
      </c>
      <c r="C8192" t="s">
        <v>1971</v>
      </c>
      <c r="D8192">
        <v>4</v>
      </c>
      <c r="E8192">
        <v>4</v>
      </c>
    </row>
    <row r="8194" spans="1:5" x14ac:dyDescent="0.3">
      <c r="A8194" s="6" t="s">
        <v>1472</v>
      </c>
    </row>
    <row r="8195" spans="1:5" x14ac:dyDescent="0.3">
      <c r="A8195" s="6" t="s">
        <v>6209</v>
      </c>
    </row>
    <row r="8196" spans="1:5" x14ac:dyDescent="0.3">
      <c r="A8196" s="6" t="s">
        <v>7787</v>
      </c>
    </row>
    <row r="8198" spans="1:5" x14ac:dyDescent="0.3">
      <c r="A8198" s="6" t="s">
        <v>7788</v>
      </c>
      <c r="B8198" t="s">
        <v>10110</v>
      </c>
      <c r="C8198" t="s">
        <v>1972</v>
      </c>
      <c r="D8198" t="s">
        <v>1973</v>
      </c>
      <c r="E8198" t="s">
        <v>1973</v>
      </c>
    </row>
    <row r="8199" spans="1:5" x14ac:dyDescent="0.3">
      <c r="A8199" s="6" t="s">
        <v>5258</v>
      </c>
      <c r="B8199" t="s">
        <v>9855</v>
      </c>
      <c r="C8199" t="s">
        <v>1974</v>
      </c>
    </row>
    <row r="8200" spans="1:5" x14ac:dyDescent="0.3">
      <c r="A8200" s="6" t="s">
        <v>7789</v>
      </c>
      <c r="B8200" t="s">
        <v>1202</v>
      </c>
      <c r="C8200" t="s">
        <v>1213</v>
      </c>
    </row>
    <row r="8201" spans="1:5" x14ac:dyDescent="0.3">
      <c r="A8201" s="6" t="s">
        <v>7790</v>
      </c>
      <c r="B8201" t="s">
        <v>10220</v>
      </c>
      <c r="C8201" t="s">
        <v>1975</v>
      </c>
      <c r="D8201">
        <v>45</v>
      </c>
      <c r="E8201">
        <v>45</v>
      </c>
    </row>
    <row r="8203" spans="1:5" x14ac:dyDescent="0.3">
      <c r="A8203" s="6" t="s">
        <v>5720</v>
      </c>
    </row>
    <row r="8204" spans="1:5" x14ac:dyDescent="0.3">
      <c r="A8204" s="6" t="s">
        <v>7791</v>
      </c>
    </row>
    <row r="8205" spans="1:5" x14ac:dyDescent="0.3">
      <c r="A8205" s="6" t="s">
        <v>7792</v>
      </c>
    </row>
    <row r="8207" spans="1:5" x14ac:dyDescent="0.3">
      <c r="A8207" s="6" t="s">
        <v>7793</v>
      </c>
      <c r="B8207" t="s">
        <v>9871</v>
      </c>
      <c r="C8207" t="s">
        <v>1976</v>
      </c>
      <c r="D8207" t="s">
        <v>1977</v>
      </c>
      <c r="E8207" t="s">
        <v>1977</v>
      </c>
    </row>
    <row r="8208" spans="1:5" x14ac:dyDescent="0.3">
      <c r="A8208" s="6" t="s">
        <v>5258</v>
      </c>
      <c r="B8208" t="s">
        <v>9855</v>
      </c>
      <c r="C8208" t="s">
        <v>850</v>
      </c>
    </row>
    <row r="8209" spans="1:5" x14ac:dyDescent="0.3">
      <c r="A8209" s="6" t="s">
        <v>7794</v>
      </c>
      <c r="B8209" t="s">
        <v>1202</v>
      </c>
      <c r="C8209" t="e">
        <f>+ +v ++q</f>
        <v>#NAME?</v>
      </c>
    </row>
    <row r="8210" spans="1:5" x14ac:dyDescent="0.3">
      <c r="A8210" s="6" t="s">
        <v>7795</v>
      </c>
      <c r="B8210" t="e">
        <f>--IKIP</f>
        <v>#NAME?</v>
      </c>
      <c r="C8210" t="s">
        <v>1978</v>
      </c>
      <c r="D8210">
        <v>9</v>
      </c>
      <c r="E8210">
        <v>9</v>
      </c>
    </row>
    <row r="8212" spans="1:5" x14ac:dyDescent="0.3">
      <c r="A8212" s="6" t="s">
        <v>1472</v>
      </c>
    </row>
    <row r="8213" spans="1:5" x14ac:dyDescent="0.3">
      <c r="A8213" s="6" t="s">
        <v>7796</v>
      </c>
    </row>
    <row r="8214" spans="1:5" x14ac:dyDescent="0.3">
      <c r="A8214" s="6" t="s">
        <v>7797</v>
      </c>
    </row>
    <row r="8216" spans="1:5" x14ac:dyDescent="0.3">
      <c r="A8216" s="6" t="s">
        <v>7798</v>
      </c>
      <c r="B8216" t="s">
        <v>5746</v>
      </c>
      <c r="C8216" t="s">
        <v>1966</v>
      </c>
      <c r="D8216" s="1">
        <v>8.2000000000000006E-8</v>
      </c>
      <c r="E8216" t="s">
        <v>164</v>
      </c>
    </row>
    <row r="8217" spans="1:5" x14ac:dyDescent="0.3">
      <c r="A8217" s="6" t="s">
        <v>5258</v>
      </c>
      <c r="B8217" t="s">
        <v>9855</v>
      </c>
      <c r="C8217" t="s">
        <v>850</v>
      </c>
    </row>
    <row r="8218" spans="1:5" x14ac:dyDescent="0.3">
      <c r="A8218" s="6" t="s">
        <v>7799</v>
      </c>
      <c r="B8218" t="s">
        <v>1281</v>
      </c>
      <c r="C8218" t="s">
        <v>1756</v>
      </c>
    </row>
    <row r="8219" spans="1:5" x14ac:dyDescent="0.3">
      <c r="A8219" s="6" t="s">
        <v>7800</v>
      </c>
      <c r="B8219" t="s">
        <v>10221</v>
      </c>
      <c r="C8219" t="s">
        <v>1979</v>
      </c>
      <c r="D8219">
        <v>7</v>
      </c>
      <c r="E8219">
        <v>7</v>
      </c>
    </row>
    <row r="8221" spans="1:5" x14ac:dyDescent="0.3">
      <c r="A8221" s="6" t="s">
        <v>1472</v>
      </c>
    </row>
    <row r="8222" spans="1:5" x14ac:dyDescent="0.3">
      <c r="A8222" s="6" t="s">
        <v>7801</v>
      </c>
    </row>
    <row r="8223" spans="1:5" x14ac:dyDescent="0.3">
      <c r="A8223" s="6" t="s">
        <v>7802</v>
      </c>
    </row>
    <row r="8225" spans="1:5" x14ac:dyDescent="0.3">
      <c r="A8225" s="6" t="s">
        <v>7803</v>
      </c>
      <c r="B8225" t="s">
        <v>5746</v>
      </c>
      <c r="C8225" t="s">
        <v>1980</v>
      </c>
      <c r="D8225" s="1">
        <v>8.3000000000000002E-8</v>
      </c>
      <c r="E8225" t="s">
        <v>165</v>
      </c>
    </row>
    <row r="8226" spans="1:5" x14ac:dyDescent="0.3">
      <c r="A8226" s="6" t="s">
        <v>5258</v>
      </c>
      <c r="B8226" t="s">
        <v>9855</v>
      </c>
      <c r="C8226" t="s">
        <v>850</v>
      </c>
    </row>
    <row r="8227" spans="1:5" x14ac:dyDescent="0.3">
      <c r="A8227" s="6" t="s">
        <v>7804</v>
      </c>
      <c r="B8227" t="s">
        <v>2253</v>
      </c>
      <c r="C8227" t="s">
        <v>1406</v>
      </c>
    </row>
    <row r="8228" spans="1:5" x14ac:dyDescent="0.3">
      <c r="A8228" s="6" t="s">
        <v>7805</v>
      </c>
      <c r="B8228" t="s">
        <v>10187</v>
      </c>
      <c r="C8228" t="s">
        <v>1861</v>
      </c>
      <c r="D8228">
        <v>2</v>
      </c>
      <c r="E8228">
        <v>2</v>
      </c>
    </row>
    <row r="8230" spans="1:5" x14ac:dyDescent="0.3">
      <c r="A8230" s="6" t="s">
        <v>1472</v>
      </c>
    </row>
    <row r="8231" spans="1:5" x14ac:dyDescent="0.3">
      <c r="A8231" s="6" t="s">
        <v>7071</v>
      </c>
    </row>
    <row r="8232" spans="1:5" x14ac:dyDescent="0.3">
      <c r="A8232" s="6" t="s">
        <v>7806</v>
      </c>
    </row>
    <row r="8234" spans="1:5" x14ac:dyDescent="0.3">
      <c r="A8234" s="6" t="s">
        <v>7807</v>
      </c>
      <c r="B8234" t="s">
        <v>5746</v>
      </c>
      <c r="C8234" t="s">
        <v>1980</v>
      </c>
      <c r="D8234" s="1">
        <v>8.3000000000000002E-8</v>
      </c>
      <c r="E8234" t="s">
        <v>165</v>
      </c>
    </row>
    <row r="8235" spans="1:5" x14ac:dyDescent="0.3">
      <c r="A8235" s="6" t="s">
        <v>5258</v>
      </c>
      <c r="B8235" t="s">
        <v>9855</v>
      </c>
      <c r="C8235" t="s">
        <v>850</v>
      </c>
    </row>
    <row r="8236" spans="1:5" x14ac:dyDescent="0.3">
      <c r="A8236" s="6" t="s">
        <v>7804</v>
      </c>
      <c r="B8236" t="s">
        <v>2253</v>
      </c>
      <c r="C8236" t="s">
        <v>1406</v>
      </c>
    </row>
    <row r="8237" spans="1:5" x14ac:dyDescent="0.3">
      <c r="A8237" s="6" t="s">
        <v>7808</v>
      </c>
      <c r="B8237" t="s">
        <v>10187</v>
      </c>
      <c r="C8237" t="s">
        <v>1981</v>
      </c>
      <c r="D8237">
        <v>5</v>
      </c>
      <c r="E8237">
        <v>5</v>
      </c>
    </row>
    <row r="8239" spans="1:5" x14ac:dyDescent="0.3">
      <c r="A8239" s="6" t="s">
        <v>1472</v>
      </c>
    </row>
    <row r="8240" spans="1:5" x14ac:dyDescent="0.3">
      <c r="A8240" s="6" t="s">
        <v>7071</v>
      </c>
    </row>
    <row r="8241" spans="1:5" x14ac:dyDescent="0.3">
      <c r="A8241" s="6" t="s">
        <v>7809</v>
      </c>
    </row>
    <row r="8243" spans="1:5" x14ac:dyDescent="0.3">
      <c r="A8243" s="6" t="s">
        <v>7810</v>
      </c>
      <c r="B8243" t="s">
        <v>5746</v>
      </c>
      <c r="C8243" t="s">
        <v>1980</v>
      </c>
      <c r="D8243" s="1">
        <v>8.3000000000000002E-8</v>
      </c>
      <c r="E8243" t="s">
        <v>165</v>
      </c>
    </row>
    <row r="8244" spans="1:5" x14ac:dyDescent="0.3">
      <c r="A8244" s="6" t="s">
        <v>5258</v>
      </c>
      <c r="B8244" t="s">
        <v>9855</v>
      </c>
      <c r="C8244" t="s">
        <v>850</v>
      </c>
    </row>
    <row r="8245" spans="1:5" x14ac:dyDescent="0.3">
      <c r="A8245" s="6" t="s">
        <v>7804</v>
      </c>
      <c r="B8245" t="s">
        <v>2253</v>
      </c>
      <c r="C8245" t="s">
        <v>1406</v>
      </c>
    </row>
    <row r="8246" spans="1:5" x14ac:dyDescent="0.3">
      <c r="A8246" s="6" t="s">
        <v>7811</v>
      </c>
      <c r="B8246" t="s">
        <v>10187</v>
      </c>
      <c r="C8246" t="s">
        <v>1861</v>
      </c>
      <c r="D8246">
        <v>2</v>
      </c>
      <c r="E8246">
        <v>2</v>
      </c>
    </row>
    <row r="8248" spans="1:5" x14ac:dyDescent="0.3">
      <c r="A8248" s="6" t="s">
        <v>1472</v>
      </c>
    </row>
    <row r="8249" spans="1:5" x14ac:dyDescent="0.3">
      <c r="A8249" s="6" t="s">
        <v>7071</v>
      </c>
    </row>
    <row r="8250" spans="1:5" x14ac:dyDescent="0.3">
      <c r="A8250" s="6" t="s">
        <v>7812</v>
      </c>
    </row>
    <row r="8252" spans="1:5" x14ac:dyDescent="0.3">
      <c r="A8252" s="6" t="s">
        <v>7813</v>
      </c>
      <c r="B8252" t="s">
        <v>10026</v>
      </c>
      <c r="C8252" t="s">
        <v>1982</v>
      </c>
      <c r="D8252" t="s">
        <v>1983</v>
      </c>
      <c r="E8252" t="s">
        <v>1983</v>
      </c>
    </row>
    <row r="8253" spans="1:5" x14ac:dyDescent="0.3">
      <c r="A8253" s="6" t="s">
        <v>5258</v>
      </c>
      <c r="B8253" t="s">
        <v>9855</v>
      </c>
      <c r="C8253" t="s">
        <v>850</v>
      </c>
    </row>
    <row r="8254" spans="1:5" x14ac:dyDescent="0.3">
      <c r="A8254" s="6" t="s">
        <v>7814</v>
      </c>
      <c r="B8254" t="s">
        <v>10041</v>
      </c>
      <c r="C8254" t="s">
        <v>1406</v>
      </c>
    </row>
    <row r="8255" spans="1:5" x14ac:dyDescent="0.3">
      <c r="A8255" s="6" t="s">
        <v>7815</v>
      </c>
      <c r="B8255" t="s">
        <v>10158</v>
      </c>
      <c r="C8255" t="s">
        <v>1419</v>
      </c>
      <c r="D8255">
        <v>0</v>
      </c>
      <c r="E8255">
        <v>0</v>
      </c>
    </row>
    <row r="8257" spans="1:5" x14ac:dyDescent="0.3">
      <c r="A8257" s="6" t="s">
        <v>1472</v>
      </c>
    </row>
    <row r="8258" spans="1:5" x14ac:dyDescent="0.3">
      <c r="A8258" s="6" t="s">
        <v>6129</v>
      </c>
    </row>
    <row r="8259" spans="1:5" x14ac:dyDescent="0.3">
      <c r="A8259" s="6" t="s">
        <v>7816</v>
      </c>
    </row>
    <row r="8261" spans="1:5" x14ac:dyDescent="0.3">
      <c r="A8261" s="6" t="s">
        <v>7817</v>
      </c>
      <c r="B8261" t="s">
        <v>10091</v>
      </c>
      <c r="C8261" t="s">
        <v>1984</v>
      </c>
      <c r="D8261" t="s">
        <v>1985</v>
      </c>
      <c r="E8261" t="s">
        <v>1985</v>
      </c>
    </row>
    <row r="8262" spans="1:5" x14ac:dyDescent="0.3">
      <c r="A8262" s="6" t="s">
        <v>5258</v>
      </c>
      <c r="B8262" t="s">
        <v>9855</v>
      </c>
      <c r="C8262" t="s">
        <v>850</v>
      </c>
    </row>
    <row r="8263" spans="1:5" x14ac:dyDescent="0.3">
      <c r="A8263" s="6" t="s">
        <v>7814</v>
      </c>
      <c r="B8263" t="s">
        <v>10061</v>
      </c>
      <c r="C8263" t="s">
        <v>1406</v>
      </c>
    </row>
    <row r="8264" spans="1:5" x14ac:dyDescent="0.3">
      <c r="A8264" s="6" t="s">
        <v>7818</v>
      </c>
      <c r="B8264" t="s">
        <v>10062</v>
      </c>
      <c r="C8264" t="s">
        <v>1986</v>
      </c>
      <c r="D8264">
        <v>2</v>
      </c>
      <c r="E8264">
        <v>2</v>
      </c>
    </row>
    <row r="8266" spans="1:5" x14ac:dyDescent="0.3">
      <c r="A8266" s="6" t="s">
        <v>1472</v>
      </c>
    </row>
    <row r="8267" spans="1:5" x14ac:dyDescent="0.3">
      <c r="A8267" s="6" t="s">
        <v>6129</v>
      </c>
    </row>
    <row r="8268" spans="1:5" x14ac:dyDescent="0.3">
      <c r="A8268" s="6" t="s">
        <v>7819</v>
      </c>
    </row>
    <row r="8270" spans="1:5" x14ac:dyDescent="0.3">
      <c r="A8270" s="6" t="s">
        <v>7820</v>
      </c>
      <c r="B8270" t="s">
        <v>9899</v>
      </c>
      <c r="C8270" t="s">
        <v>1962</v>
      </c>
      <c r="D8270" t="s">
        <v>1987</v>
      </c>
      <c r="E8270" t="s">
        <v>1987</v>
      </c>
    </row>
    <row r="8271" spans="1:5" x14ac:dyDescent="0.3">
      <c r="A8271" s="6" t="s">
        <v>5258</v>
      </c>
      <c r="B8271" t="s">
        <v>9855</v>
      </c>
      <c r="C8271" t="s">
        <v>850</v>
      </c>
    </row>
    <row r="8272" spans="1:5" x14ac:dyDescent="0.3">
      <c r="A8272" s="6" t="s">
        <v>7821</v>
      </c>
      <c r="B8272" t="s">
        <v>1081</v>
      </c>
      <c r="C8272" t="s">
        <v>1488</v>
      </c>
    </row>
    <row r="8273" spans="1:5" x14ac:dyDescent="0.3">
      <c r="A8273" s="6" t="s">
        <v>7823</v>
      </c>
      <c r="B8273" t="s">
        <v>10222</v>
      </c>
      <c r="C8273" t="s">
        <v>1988</v>
      </c>
      <c r="D8273">
        <v>4</v>
      </c>
      <c r="E8273">
        <v>4</v>
      </c>
    </row>
    <row r="8275" spans="1:5" x14ac:dyDescent="0.3">
      <c r="A8275" s="6" t="s">
        <v>7824</v>
      </c>
    </row>
    <row r="8276" spans="1:5" x14ac:dyDescent="0.3">
      <c r="A8276" s="6" t="s">
        <v>7825</v>
      </c>
    </row>
    <row r="8277" spans="1:5" x14ac:dyDescent="0.3">
      <c r="A8277" s="6" t="s">
        <v>7826</v>
      </c>
    </row>
    <row r="8279" spans="1:5" x14ac:dyDescent="0.3">
      <c r="A8279" s="6" t="s">
        <v>7827</v>
      </c>
      <c r="B8279" t="s">
        <v>9899</v>
      </c>
      <c r="C8279" t="s">
        <v>1962</v>
      </c>
      <c r="D8279" t="s">
        <v>1987</v>
      </c>
      <c r="E8279" t="s">
        <v>1987</v>
      </c>
    </row>
    <row r="8280" spans="1:5" x14ac:dyDescent="0.3">
      <c r="A8280" s="6" t="s">
        <v>5258</v>
      </c>
      <c r="B8280" t="s">
        <v>9855</v>
      </c>
      <c r="C8280" t="s">
        <v>850</v>
      </c>
    </row>
    <row r="8281" spans="1:5" x14ac:dyDescent="0.3">
      <c r="A8281" s="6" t="s">
        <v>7821</v>
      </c>
      <c r="B8281" t="s">
        <v>1081</v>
      </c>
      <c r="C8281" t="s">
        <v>1488</v>
      </c>
    </row>
    <row r="8282" spans="1:5" x14ac:dyDescent="0.3">
      <c r="A8282" s="6" t="s">
        <v>7828</v>
      </c>
      <c r="B8282" t="s">
        <v>10222</v>
      </c>
      <c r="C8282" t="s">
        <v>1988</v>
      </c>
      <c r="D8282">
        <v>4</v>
      </c>
      <c r="E8282">
        <v>4</v>
      </c>
    </row>
    <row r="8284" spans="1:5" x14ac:dyDescent="0.3">
      <c r="A8284" s="6" t="s">
        <v>7824</v>
      </c>
    </row>
    <row r="8285" spans="1:5" x14ac:dyDescent="0.3">
      <c r="A8285" s="6" t="s">
        <v>7825</v>
      </c>
    </row>
    <row r="8286" spans="1:5" x14ac:dyDescent="0.3">
      <c r="A8286" s="6" t="s">
        <v>7829</v>
      </c>
    </row>
    <row r="8288" spans="1:5" x14ac:dyDescent="0.3">
      <c r="A8288" s="6" t="s">
        <v>7830</v>
      </c>
      <c r="B8288" t="s">
        <v>9910</v>
      </c>
      <c r="C8288" t="s">
        <v>1962</v>
      </c>
      <c r="D8288" t="s">
        <v>1989</v>
      </c>
      <c r="E8288" t="s">
        <v>1989</v>
      </c>
    </row>
    <row r="8289" spans="1:5" x14ac:dyDescent="0.3">
      <c r="A8289" s="6" t="s">
        <v>5258</v>
      </c>
      <c r="B8289" t="s">
        <v>9855</v>
      </c>
      <c r="C8289" t="s">
        <v>850</v>
      </c>
    </row>
    <row r="8290" spans="1:5" x14ac:dyDescent="0.3">
      <c r="A8290" s="6" t="s">
        <v>7831</v>
      </c>
      <c r="B8290" t="s">
        <v>10223</v>
      </c>
      <c r="C8290" t="s">
        <v>1340</v>
      </c>
    </row>
    <row r="8291" spans="1:5" x14ac:dyDescent="0.3">
      <c r="A8291" s="6" t="s">
        <v>7832</v>
      </c>
      <c r="B8291" t="e">
        <f>--LEIA</f>
        <v>#NAME?</v>
      </c>
      <c r="C8291" t="s">
        <v>1990</v>
      </c>
      <c r="D8291">
        <v>5</v>
      </c>
      <c r="E8291">
        <v>5</v>
      </c>
    </row>
    <row r="8293" spans="1:5" x14ac:dyDescent="0.3">
      <c r="A8293" s="6" t="s">
        <v>1472</v>
      </c>
    </row>
    <row r="8294" spans="1:5" x14ac:dyDescent="0.3">
      <c r="A8294" s="6" t="s">
        <v>7801</v>
      </c>
    </row>
    <row r="8295" spans="1:5" x14ac:dyDescent="0.3">
      <c r="A8295" s="6" t="s">
        <v>7833</v>
      </c>
    </row>
    <row r="8297" spans="1:5" x14ac:dyDescent="0.3">
      <c r="A8297" s="6" t="s">
        <v>7834</v>
      </c>
      <c r="B8297" t="s">
        <v>10133</v>
      </c>
      <c r="C8297" t="s">
        <v>1991</v>
      </c>
      <c r="D8297" t="s">
        <v>1992</v>
      </c>
      <c r="E8297" t="s">
        <v>1992</v>
      </c>
    </row>
    <row r="8298" spans="1:5" x14ac:dyDescent="0.3">
      <c r="A8298" s="6" t="s">
        <v>5258</v>
      </c>
      <c r="B8298" t="s">
        <v>9855</v>
      </c>
      <c r="C8298" t="s">
        <v>850</v>
      </c>
    </row>
    <row r="8299" spans="1:5" x14ac:dyDescent="0.3">
      <c r="A8299" s="6" t="s">
        <v>7835</v>
      </c>
      <c r="B8299" t="e">
        <f>+  A</f>
        <v>#NAME?</v>
      </c>
      <c r="C8299" t="s">
        <v>1993</v>
      </c>
    </row>
    <row r="8300" spans="1:5" x14ac:dyDescent="0.3">
      <c r="A8300" s="6" t="s">
        <v>7836</v>
      </c>
      <c r="B8300" t="s">
        <v>10224</v>
      </c>
      <c r="C8300" t="s">
        <v>1994</v>
      </c>
      <c r="D8300">
        <v>36</v>
      </c>
      <c r="E8300">
        <v>36</v>
      </c>
    </row>
    <row r="8302" spans="1:5" x14ac:dyDescent="0.3">
      <c r="A8302" s="6" t="s">
        <v>1472</v>
      </c>
    </row>
    <row r="8303" spans="1:5" x14ac:dyDescent="0.3">
      <c r="A8303" s="6" t="s">
        <v>6004</v>
      </c>
    </row>
    <row r="8304" spans="1:5" x14ac:dyDescent="0.3">
      <c r="A8304" s="6" t="s">
        <v>7837</v>
      </c>
    </row>
    <row r="8306" spans="1:5" x14ac:dyDescent="0.3">
      <c r="A8306" s="6" t="s">
        <v>7838</v>
      </c>
      <c r="B8306" t="s">
        <v>10104</v>
      </c>
      <c r="C8306" t="s">
        <v>1995</v>
      </c>
      <c r="D8306" s="1">
        <v>9.2000000000000003E-8</v>
      </c>
      <c r="E8306" t="s">
        <v>166</v>
      </c>
    </row>
    <row r="8307" spans="1:5" x14ac:dyDescent="0.3">
      <c r="A8307" s="6" t="s">
        <v>5258</v>
      </c>
      <c r="B8307" t="s">
        <v>9855</v>
      </c>
      <c r="C8307" t="s">
        <v>850</v>
      </c>
    </row>
    <row r="8308" spans="1:5" x14ac:dyDescent="0.3">
      <c r="A8308" s="6" t="s">
        <v>7839</v>
      </c>
      <c r="B8308" t="s">
        <v>2253</v>
      </c>
      <c r="C8308" t="s">
        <v>1300</v>
      </c>
    </row>
    <row r="8309" spans="1:5" x14ac:dyDescent="0.3">
      <c r="A8309" s="6" t="s">
        <v>7840</v>
      </c>
      <c r="B8309" t="s">
        <v>10052</v>
      </c>
      <c r="C8309" t="s">
        <v>1996</v>
      </c>
      <c r="D8309">
        <v>36</v>
      </c>
      <c r="E8309">
        <v>36</v>
      </c>
    </row>
    <row r="8311" spans="1:5" x14ac:dyDescent="0.3">
      <c r="A8311" s="6" t="s">
        <v>1472</v>
      </c>
    </row>
    <row r="8312" spans="1:5" x14ac:dyDescent="0.3">
      <c r="A8312" s="6" t="s">
        <v>6129</v>
      </c>
    </row>
    <row r="8313" spans="1:5" x14ac:dyDescent="0.3">
      <c r="A8313" s="6" t="s">
        <v>7841</v>
      </c>
    </row>
    <row r="8315" spans="1:5" x14ac:dyDescent="0.3">
      <c r="A8315" s="6" t="s">
        <v>7842</v>
      </c>
      <c r="B8315" t="s">
        <v>10104</v>
      </c>
      <c r="C8315" t="s">
        <v>1995</v>
      </c>
      <c r="D8315" s="1">
        <v>9.2000000000000003E-8</v>
      </c>
      <c r="E8315" t="s">
        <v>166</v>
      </c>
    </row>
    <row r="8316" spans="1:5" x14ac:dyDescent="0.3">
      <c r="A8316" s="6" t="s">
        <v>5258</v>
      </c>
      <c r="B8316" t="s">
        <v>9855</v>
      </c>
      <c r="C8316" t="s">
        <v>850</v>
      </c>
    </row>
    <row r="8317" spans="1:5" x14ac:dyDescent="0.3">
      <c r="A8317" s="6" t="s">
        <v>7839</v>
      </c>
      <c r="B8317" t="s">
        <v>2253</v>
      </c>
      <c r="C8317" t="s">
        <v>1300</v>
      </c>
    </row>
    <row r="8318" spans="1:5" x14ac:dyDescent="0.3">
      <c r="A8318" s="6" t="s">
        <v>7843</v>
      </c>
      <c r="B8318" t="s">
        <v>10052</v>
      </c>
      <c r="C8318" t="s">
        <v>1996</v>
      </c>
      <c r="D8318">
        <v>38</v>
      </c>
      <c r="E8318">
        <v>38</v>
      </c>
    </row>
    <row r="8320" spans="1:5" x14ac:dyDescent="0.3">
      <c r="A8320" s="6" t="s">
        <v>1472</v>
      </c>
    </row>
    <row r="8321" spans="1:5" x14ac:dyDescent="0.3">
      <c r="A8321" s="6" t="s">
        <v>6129</v>
      </c>
    </row>
    <row r="8322" spans="1:5" x14ac:dyDescent="0.3">
      <c r="A8322" s="6" t="s">
        <v>7844</v>
      </c>
    </row>
    <row r="8324" spans="1:5" x14ac:dyDescent="0.3">
      <c r="A8324" s="6" t="s">
        <v>7845</v>
      </c>
      <c r="B8324" t="s">
        <v>5746</v>
      </c>
      <c r="C8324" t="s">
        <v>1997</v>
      </c>
      <c r="D8324" s="1">
        <v>9.9999999999999995E-8</v>
      </c>
      <c r="E8324" s="1">
        <v>9.9999999999999995E-8</v>
      </c>
    </row>
    <row r="8325" spans="1:5" x14ac:dyDescent="0.3">
      <c r="A8325" s="6" t="s">
        <v>5258</v>
      </c>
      <c r="B8325" t="s">
        <v>9855</v>
      </c>
      <c r="C8325" t="s">
        <v>850</v>
      </c>
    </row>
    <row r="8326" spans="1:5" x14ac:dyDescent="0.3">
      <c r="A8326" s="6" t="s">
        <v>7814</v>
      </c>
      <c r="B8326" t="s">
        <v>10061</v>
      </c>
      <c r="C8326" t="s">
        <v>1406</v>
      </c>
    </row>
    <row r="8327" spans="1:5" x14ac:dyDescent="0.3">
      <c r="A8327" s="6" t="s">
        <v>7846</v>
      </c>
      <c r="B8327" t="s">
        <v>10062</v>
      </c>
      <c r="C8327" t="s">
        <v>1998</v>
      </c>
      <c r="D8327">
        <v>0</v>
      </c>
      <c r="E8327">
        <v>0</v>
      </c>
    </row>
    <row r="8329" spans="1:5" x14ac:dyDescent="0.3">
      <c r="A8329" s="6" t="s">
        <v>1472</v>
      </c>
    </row>
    <row r="8330" spans="1:5" x14ac:dyDescent="0.3">
      <c r="A8330" s="6" t="s">
        <v>6129</v>
      </c>
    </row>
    <row r="8331" spans="1:5" x14ac:dyDescent="0.3">
      <c r="A8331" s="6" t="s">
        <v>7847</v>
      </c>
    </row>
    <row r="8333" spans="1:5" x14ac:dyDescent="0.3">
      <c r="A8333" s="6" t="s">
        <v>7848</v>
      </c>
      <c r="B8333" t="s">
        <v>5746</v>
      </c>
      <c r="C8333" t="s">
        <v>1997</v>
      </c>
      <c r="D8333" s="1">
        <v>9.9999999999999995E-8</v>
      </c>
      <c r="E8333" s="1">
        <v>9.9999999999999995E-8</v>
      </c>
    </row>
    <row r="8334" spans="1:5" x14ac:dyDescent="0.3">
      <c r="A8334" s="6" t="s">
        <v>5258</v>
      </c>
      <c r="B8334" t="s">
        <v>9855</v>
      </c>
      <c r="C8334" t="s">
        <v>850</v>
      </c>
    </row>
    <row r="8335" spans="1:5" x14ac:dyDescent="0.3">
      <c r="A8335" s="6" t="s">
        <v>7220</v>
      </c>
      <c r="B8335" t="s">
        <v>10041</v>
      </c>
      <c r="C8335" t="s">
        <v>1406</v>
      </c>
    </row>
    <row r="8336" spans="1:5" x14ac:dyDescent="0.3">
      <c r="A8336" s="6" t="s">
        <v>7849</v>
      </c>
      <c r="B8336" t="s">
        <v>10225</v>
      </c>
      <c r="C8336" t="s">
        <v>1456</v>
      </c>
      <c r="D8336">
        <v>7</v>
      </c>
      <c r="E8336">
        <v>7</v>
      </c>
    </row>
    <row r="8338" spans="1:5" x14ac:dyDescent="0.3">
      <c r="A8338" s="6" t="s">
        <v>1472</v>
      </c>
    </row>
    <row r="8339" spans="1:5" x14ac:dyDescent="0.3">
      <c r="A8339" s="6" t="s">
        <v>6129</v>
      </c>
    </row>
    <row r="8340" spans="1:5" x14ac:dyDescent="0.3">
      <c r="A8340" s="6" t="s">
        <v>7850</v>
      </c>
    </row>
    <row r="8342" spans="1:5" x14ac:dyDescent="0.3">
      <c r="A8342" s="6" t="s">
        <v>7851</v>
      </c>
      <c r="B8342" t="s">
        <v>5746</v>
      </c>
      <c r="C8342" t="s">
        <v>1997</v>
      </c>
      <c r="D8342" s="1">
        <v>9.9999999999999995E-8</v>
      </c>
      <c r="E8342" s="1">
        <v>9.9999999999999995E-8</v>
      </c>
    </row>
    <row r="8343" spans="1:5" x14ac:dyDescent="0.3">
      <c r="A8343" s="6" t="s">
        <v>5258</v>
      </c>
      <c r="B8343" t="s">
        <v>9855</v>
      </c>
      <c r="C8343" t="s">
        <v>850</v>
      </c>
    </row>
    <row r="8344" spans="1:5" x14ac:dyDescent="0.3">
      <c r="A8344" s="6" t="s">
        <v>7220</v>
      </c>
      <c r="B8344" t="s">
        <v>10041</v>
      </c>
      <c r="C8344" t="s">
        <v>1406</v>
      </c>
    </row>
    <row r="8345" spans="1:5" x14ac:dyDescent="0.3">
      <c r="A8345" s="6" t="s">
        <v>7852</v>
      </c>
      <c r="B8345" t="s">
        <v>10225</v>
      </c>
      <c r="C8345" t="s">
        <v>1801</v>
      </c>
      <c r="D8345">
        <v>1</v>
      </c>
      <c r="E8345">
        <v>1</v>
      </c>
    </row>
    <row r="8347" spans="1:5" x14ac:dyDescent="0.3">
      <c r="A8347" s="6" t="s">
        <v>1472</v>
      </c>
    </row>
    <row r="8348" spans="1:5" x14ac:dyDescent="0.3">
      <c r="A8348" s="6" t="s">
        <v>6129</v>
      </c>
    </row>
    <row r="8349" spans="1:5" x14ac:dyDescent="0.3">
      <c r="A8349" s="6" t="s">
        <v>7853</v>
      </c>
    </row>
    <row r="8351" spans="1:5" x14ac:dyDescent="0.3">
      <c r="A8351" s="6" t="s">
        <v>7854</v>
      </c>
      <c r="B8351" t="s">
        <v>5746</v>
      </c>
      <c r="C8351" t="s">
        <v>1999</v>
      </c>
      <c r="D8351" t="s">
        <v>2000</v>
      </c>
      <c r="E8351" t="s">
        <v>2000</v>
      </c>
    </row>
    <row r="8352" spans="1:5" x14ac:dyDescent="0.3">
      <c r="A8352" s="6" t="s">
        <v>5258</v>
      </c>
      <c r="B8352" t="s">
        <v>9855</v>
      </c>
      <c r="C8352" t="s">
        <v>850</v>
      </c>
    </row>
    <row r="8353" spans="1:5" x14ac:dyDescent="0.3">
      <c r="A8353" s="6" t="s">
        <v>7465</v>
      </c>
      <c r="B8353" t="s">
        <v>2253</v>
      </c>
      <c r="C8353" t="s">
        <v>1300</v>
      </c>
    </row>
    <row r="8354" spans="1:5" x14ac:dyDescent="0.3">
      <c r="A8354" s="6" t="s">
        <v>7855</v>
      </c>
      <c r="B8354" t="s">
        <v>10052</v>
      </c>
      <c r="C8354" t="s">
        <v>1908</v>
      </c>
      <c r="D8354">
        <v>0</v>
      </c>
      <c r="E8354">
        <v>0</v>
      </c>
    </row>
    <row r="8356" spans="1:5" x14ac:dyDescent="0.3">
      <c r="A8356" s="6" t="s">
        <v>1472</v>
      </c>
    </row>
    <row r="8357" spans="1:5" x14ac:dyDescent="0.3">
      <c r="A8357" s="6" t="s">
        <v>6129</v>
      </c>
    </row>
    <row r="8358" spans="1:5" x14ac:dyDescent="0.3">
      <c r="A8358" s="6" t="s">
        <v>7856</v>
      </c>
    </row>
    <row r="8360" spans="1:5" x14ac:dyDescent="0.3">
      <c r="A8360" s="6" t="s">
        <v>7857</v>
      </c>
      <c r="B8360" t="s">
        <v>10140</v>
      </c>
      <c r="C8360" t="s">
        <v>1982</v>
      </c>
      <c r="D8360" t="s">
        <v>2001</v>
      </c>
      <c r="E8360" t="s">
        <v>2001</v>
      </c>
    </row>
    <row r="8361" spans="1:5" x14ac:dyDescent="0.3">
      <c r="A8361" s="6" t="s">
        <v>5258</v>
      </c>
      <c r="B8361" t="s">
        <v>9855</v>
      </c>
      <c r="C8361" t="s">
        <v>850</v>
      </c>
    </row>
    <row r="8362" spans="1:5" x14ac:dyDescent="0.3">
      <c r="A8362" s="6" t="s">
        <v>7465</v>
      </c>
      <c r="B8362" t="s">
        <v>2253</v>
      </c>
      <c r="C8362" t="s">
        <v>1300</v>
      </c>
    </row>
    <row r="8363" spans="1:5" x14ac:dyDescent="0.3">
      <c r="A8363" s="6" t="s">
        <v>7858</v>
      </c>
      <c r="B8363" t="s">
        <v>10052</v>
      </c>
      <c r="C8363" t="s">
        <v>1908</v>
      </c>
      <c r="D8363">
        <v>0</v>
      </c>
      <c r="E8363">
        <v>0</v>
      </c>
    </row>
    <row r="8365" spans="1:5" x14ac:dyDescent="0.3">
      <c r="A8365" s="6" t="s">
        <v>1472</v>
      </c>
    </row>
    <row r="8366" spans="1:5" x14ac:dyDescent="0.3">
      <c r="A8366" s="6" t="s">
        <v>6129</v>
      </c>
    </row>
    <row r="8367" spans="1:5" x14ac:dyDescent="0.3">
      <c r="A8367" s="6" t="s">
        <v>7859</v>
      </c>
    </row>
    <row r="8369" spans="1:5" x14ac:dyDescent="0.3">
      <c r="A8369" s="6" t="s">
        <v>7860</v>
      </c>
      <c r="B8369" t="s">
        <v>5746</v>
      </c>
      <c r="C8369" t="s">
        <v>1997</v>
      </c>
      <c r="D8369" s="1">
        <v>9.9999999999999995E-8</v>
      </c>
      <c r="E8369" s="1">
        <v>9.9999999999999995E-8</v>
      </c>
    </row>
    <row r="8370" spans="1:5" x14ac:dyDescent="0.3">
      <c r="A8370" s="6" t="s">
        <v>5258</v>
      </c>
      <c r="B8370" t="s">
        <v>9855</v>
      </c>
      <c r="C8370" t="s">
        <v>850</v>
      </c>
    </row>
    <row r="8371" spans="1:5" x14ac:dyDescent="0.3">
      <c r="A8371" s="6" t="s">
        <v>7465</v>
      </c>
      <c r="B8371" t="s">
        <v>2253</v>
      </c>
      <c r="C8371" t="s">
        <v>1300</v>
      </c>
    </row>
    <row r="8372" spans="1:5" x14ac:dyDescent="0.3">
      <c r="A8372" s="6" t="s">
        <v>7861</v>
      </c>
      <c r="B8372" t="s">
        <v>10052</v>
      </c>
      <c r="C8372" t="s">
        <v>1908</v>
      </c>
      <c r="D8372">
        <v>3</v>
      </c>
      <c r="E8372">
        <v>3</v>
      </c>
    </row>
    <row r="8374" spans="1:5" x14ac:dyDescent="0.3">
      <c r="A8374" s="6" t="s">
        <v>1472</v>
      </c>
    </row>
    <row r="8375" spans="1:5" x14ac:dyDescent="0.3">
      <c r="A8375" s="6" t="s">
        <v>6129</v>
      </c>
    </row>
    <row r="8376" spans="1:5" x14ac:dyDescent="0.3">
      <c r="A8376" s="6" t="s">
        <v>7862</v>
      </c>
    </row>
    <row r="8378" spans="1:5" x14ac:dyDescent="0.3">
      <c r="A8378" s="6" t="s">
        <v>7863</v>
      </c>
      <c r="B8378" t="s">
        <v>5746</v>
      </c>
      <c r="C8378" t="s">
        <v>1997</v>
      </c>
      <c r="D8378" s="1">
        <v>9.9999999999999995E-8</v>
      </c>
      <c r="E8378" s="1">
        <v>9.9999999999999995E-8</v>
      </c>
    </row>
    <row r="8379" spans="1:5" x14ac:dyDescent="0.3">
      <c r="A8379" s="6" t="s">
        <v>5258</v>
      </c>
      <c r="B8379" t="s">
        <v>9855</v>
      </c>
      <c r="C8379" t="s">
        <v>850</v>
      </c>
    </row>
    <row r="8380" spans="1:5" x14ac:dyDescent="0.3">
      <c r="A8380" s="6" t="s">
        <v>7465</v>
      </c>
      <c r="B8380" t="s">
        <v>2253</v>
      </c>
      <c r="C8380" t="s">
        <v>1300</v>
      </c>
    </row>
    <row r="8381" spans="1:5" x14ac:dyDescent="0.3">
      <c r="A8381" s="6" t="s">
        <v>7864</v>
      </c>
      <c r="B8381" t="s">
        <v>10052</v>
      </c>
      <c r="C8381" t="s">
        <v>1908</v>
      </c>
      <c r="D8381">
        <v>4</v>
      </c>
      <c r="E8381">
        <v>4</v>
      </c>
    </row>
    <row r="8383" spans="1:5" x14ac:dyDescent="0.3">
      <c r="A8383" s="6" t="s">
        <v>1472</v>
      </c>
    </row>
    <row r="8384" spans="1:5" x14ac:dyDescent="0.3">
      <c r="A8384" s="6" t="s">
        <v>6129</v>
      </c>
    </row>
    <row r="8385" spans="1:5" x14ac:dyDescent="0.3">
      <c r="A8385" s="6" t="s">
        <v>7865</v>
      </c>
    </row>
    <row r="8387" spans="1:5" x14ac:dyDescent="0.3">
      <c r="A8387" s="6" t="s">
        <v>7866</v>
      </c>
      <c r="B8387" t="s">
        <v>5746</v>
      </c>
      <c r="C8387" t="s">
        <v>1997</v>
      </c>
      <c r="D8387" s="1">
        <v>9.9999999999999995E-8</v>
      </c>
      <c r="E8387" s="1">
        <v>9.9999999999999995E-8</v>
      </c>
    </row>
    <row r="8388" spans="1:5" x14ac:dyDescent="0.3">
      <c r="A8388" s="6" t="s">
        <v>5258</v>
      </c>
      <c r="B8388" t="s">
        <v>9855</v>
      </c>
      <c r="C8388" t="s">
        <v>850</v>
      </c>
    </row>
    <row r="8389" spans="1:5" x14ac:dyDescent="0.3">
      <c r="A8389" s="6" t="s">
        <v>7465</v>
      </c>
      <c r="B8389" t="s">
        <v>2253</v>
      </c>
      <c r="C8389" t="s">
        <v>1300</v>
      </c>
    </row>
    <row r="8390" spans="1:5" x14ac:dyDescent="0.3">
      <c r="A8390" s="6" t="s">
        <v>7867</v>
      </c>
      <c r="B8390" t="s">
        <v>10052</v>
      </c>
      <c r="C8390" t="s">
        <v>1820</v>
      </c>
      <c r="D8390">
        <v>9</v>
      </c>
      <c r="E8390">
        <v>9</v>
      </c>
    </row>
    <row r="8392" spans="1:5" x14ac:dyDescent="0.3">
      <c r="A8392" s="6" t="s">
        <v>1472</v>
      </c>
    </row>
    <row r="8393" spans="1:5" x14ac:dyDescent="0.3">
      <c r="A8393" s="6" t="s">
        <v>6129</v>
      </c>
    </row>
    <row r="8394" spans="1:5" x14ac:dyDescent="0.3">
      <c r="A8394" s="6" t="s">
        <v>7868</v>
      </c>
    </row>
    <row r="8396" spans="1:5" x14ac:dyDescent="0.3">
      <c r="A8396" s="6" t="s">
        <v>7869</v>
      </c>
      <c r="B8396" t="s">
        <v>5746</v>
      </c>
      <c r="C8396" t="s">
        <v>1997</v>
      </c>
      <c r="D8396" s="1">
        <v>9.9999999999999995E-8</v>
      </c>
      <c r="E8396" s="1">
        <v>9.9999999999999995E-8</v>
      </c>
    </row>
    <row r="8397" spans="1:5" x14ac:dyDescent="0.3">
      <c r="A8397" s="6" t="s">
        <v>5258</v>
      </c>
      <c r="B8397" t="s">
        <v>9855</v>
      </c>
      <c r="C8397" t="s">
        <v>850</v>
      </c>
    </row>
    <row r="8398" spans="1:5" x14ac:dyDescent="0.3">
      <c r="A8398" s="6" t="s">
        <v>7465</v>
      </c>
      <c r="B8398" t="s">
        <v>2253</v>
      </c>
      <c r="C8398" t="s">
        <v>1300</v>
      </c>
    </row>
    <row r="8399" spans="1:5" x14ac:dyDescent="0.3">
      <c r="A8399" s="6" t="s">
        <v>7870</v>
      </c>
      <c r="B8399" t="s">
        <v>10052</v>
      </c>
      <c r="C8399" t="s">
        <v>1302</v>
      </c>
      <c r="D8399">
        <v>0</v>
      </c>
      <c r="E8399">
        <v>0</v>
      </c>
    </row>
    <row r="8401" spans="1:5" x14ac:dyDescent="0.3">
      <c r="A8401" s="6" t="s">
        <v>1472</v>
      </c>
    </row>
    <row r="8402" spans="1:5" x14ac:dyDescent="0.3">
      <c r="A8402" s="6" t="s">
        <v>6129</v>
      </c>
    </row>
    <row r="8403" spans="1:5" x14ac:dyDescent="0.3">
      <c r="A8403" s="6" t="s">
        <v>7871</v>
      </c>
    </row>
    <row r="8405" spans="1:5" x14ac:dyDescent="0.3">
      <c r="A8405" s="6" t="s">
        <v>7872</v>
      </c>
      <c r="B8405" t="s">
        <v>5746</v>
      </c>
      <c r="C8405" t="s">
        <v>1997</v>
      </c>
      <c r="D8405" s="1">
        <v>9.9999999999999995E-8</v>
      </c>
      <c r="E8405" s="1">
        <v>9.9999999999999995E-8</v>
      </c>
    </row>
    <row r="8406" spans="1:5" x14ac:dyDescent="0.3">
      <c r="A8406" s="6" t="s">
        <v>5258</v>
      </c>
      <c r="B8406" t="s">
        <v>9855</v>
      </c>
      <c r="C8406" t="s">
        <v>850</v>
      </c>
    </row>
    <row r="8407" spans="1:5" x14ac:dyDescent="0.3">
      <c r="A8407" s="6" t="s">
        <v>7465</v>
      </c>
      <c r="B8407" t="s">
        <v>2253</v>
      </c>
      <c r="C8407" t="s">
        <v>1300</v>
      </c>
    </row>
    <row r="8408" spans="1:5" x14ac:dyDescent="0.3">
      <c r="A8408" s="6" t="s">
        <v>7873</v>
      </c>
      <c r="B8408" t="s">
        <v>10052</v>
      </c>
      <c r="C8408" t="s">
        <v>1908</v>
      </c>
      <c r="D8408">
        <v>5</v>
      </c>
      <c r="E8408">
        <v>5</v>
      </c>
    </row>
    <row r="8410" spans="1:5" x14ac:dyDescent="0.3">
      <c r="A8410" s="6" t="s">
        <v>1472</v>
      </c>
    </row>
    <row r="8411" spans="1:5" x14ac:dyDescent="0.3">
      <c r="A8411" s="6" t="s">
        <v>6129</v>
      </c>
    </row>
    <row r="8412" spans="1:5" x14ac:dyDescent="0.3">
      <c r="A8412" s="6" t="s">
        <v>7874</v>
      </c>
    </row>
    <row r="8414" spans="1:5" x14ac:dyDescent="0.3">
      <c r="A8414" s="6" t="s">
        <v>7875</v>
      </c>
      <c r="B8414" t="s">
        <v>5746</v>
      </c>
      <c r="C8414" t="s">
        <v>1997</v>
      </c>
      <c r="D8414" s="1">
        <v>9.9999999999999995E-8</v>
      </c>
      <c r="E8414" s="1">
        <v>9.9999999999999995E-8</v>
      </c>
    </row>
    <row r="8415" spans="1:5" x14ac:dyDescent="0.3">
      <c r="A8415" s="6" t="s">
        <v>5258</v>
      </c>
      <c r="B8415" t="s">
        <v>9855</v>
      </c>
      <c r="C8415" t="s">
        <v>850</v>
      </c>
    </row>
    <row r="8416" spans="1:5" x14ac:dyDescent="0.3">
      <c r="A8416" s="6" t="s">
        <v>7465</v>
      </c>
      <c r="B8416" t="s">
        <v>2253</v>
      </c>
      <c r="C8416" t="s">
        <v>1300</v>
      </c>
    </row>
    <row r="8417" spans="1:5" x14ac:dyDescent="0.3">
      <c r="A8417" s="6" t="s">
        <v>7876</v>
      </c>
      <c r="B8417" t="s">
        <v>10052</v>
      </c>
      <c r="C8417" t="s">
        <v>1908</v>
      </c>
      <c r="D8417">
        <v>3</v>
      </c>
      <c r="E8417">
        <v>3</v>
      </c>
    </row>
    <row r="8419" spans="1:5" x14ac:dyDescent="0.3">
      <c r="A8419" s="6" t="s">
        <v>1472</v>
      </c>
    </row>
    <row r="8420" spans="1:5" x14ac:dyDescent="0.3">
      <c r="A8420" s="6" t="s">
        <v>6129</v>
      </c>
    </row>
    <row r="8421" spans="1:5" x14ac:dyDescent="0.3">
      <c r="A8421" s="6" t="s">
        <v>7877</v>
      </c>
    </row>
    <row r="8423" spans="1:5" x14ac:dyDescent="0.3">
      <c r="A8423" s="6" t="s">
        <v>7878</v>
      </c>
      <c r="B8423" t="s">
        <v>5746</v>
      </c>
      <c r="C8423" t="s">
        <v>1997</v>
      </c>
      <c r="D8423" s="1">
        <v>9.9999999999999995E-8</v>
      </c>
      <c r="E8423" s="1">
        <v>9.9999999999999995E-8</v>
      </c>
    </row>
    <row r="8424" spans="1:5" x14ac:dyDescent="0.3">
      <c r="A8424" s="6" t="s">
        <v>5258</v>
      </c>
      <c r="B8424" t="s">
        <v>9855</v>
      </c>
      <c r="C8424" t="s">
        <v>850</v>
      </c>
    </row>
    <row r="8425" spans="1:5" x14ac:dyDescent="0.3">
      <c r="A8425" s="6" t="s">
        <v>7465</v>
      </c>
      <c r="B8425" t="s">
        <v>2253</v>
      </c>
      <c r="C8425" t="s">
        <v>1300</v>
      </c>
    </row>
    <row r="8426" spans="1:5" x14ac:dyDescent="0.3">
      <c r="A8426" s="6" t="s">
        <v>7879</v>
      </c>
      <c r="B8426" t="s">
        <v>10052</v>
      </c>
      <c r="C8426" t="s">
        <v>1908</v>
      </c>
      <c r="D8426">
        <v>1</v>
      </c>
      <c r="E8426">
        <v>1</v>
      </c>
    </row>
    <row r="8428" spans="1:5" x14ac:dyDescent="0.3">
      <c r="A8428" s="6" t="s">
        <v>1472</v>
      </c>
    </row>
    <row r="8429" spans="1:5" x14ac:dyDescent="0.3">
      <c r="A8429" s="6" t="s">
        <v>6129</v>
      </c>
    </row>
    <row r="8430" spans="1:5" x14ac:dyDescent="0.3">
      <c r="A8430" s="6" t="s">
        <v>7880</v>
      </c>
    </row>
    <row r="8432" spans="1:5" x14ac:dyDescent="0.3">
      <c r="A8432" s="6" t="s">
        <v>7881</v>
      </c>
      <c r="B8432" t="s">
        <v>10122</v>
      </c>
      <c r="C8432" t="s">
        <v>2002</v>
      </c>
      <c r="D8432">
        <v>-7</v>
      </c>
      <c r="E8432">
        <v>-7</v>
      </c>
    </row>
    <row r="8433" spans="1:5" x14ac:dyDescent="0.3">
      <c r="A8433" s="6" t="s">
        <v>5258</v>
      </c>
      <c r="B8433" t="s">
        <v>9855</v>
      </c>
      <c r="C8433" t="s">
        <v>850</v>
      </c>
    </row>
    <row r="8434" spans="1:5" x14ac:dyDescent="0.3">
      <c r="A8434" s="6" t="s">
        <v>7465</v>
      </c>
      <c r="B8434" t="s">
        <v>2253</v>
      </c>
      <c r="C8434" t="s">
        <v>1300</v>
      </c>
    </row>
    <row r="8435" spans="1:5" x14ac:dyDescent="0.3">
      <c r="A8435" s="6" t="s">
        <v>7882</v>
      </c>
      <c r="B8435" t="s">
        <v>10052</v>
      </c>
      <c r="C8435" t="s">
        <v>2003</v>
      </c>
    </row>
    <row r="8437" spans="1:5" x14ac:dyDescent="0.3">
      <c r="A8437" s="6" t="s">
        <v>1472</v>
      </c>
    </row>
    <row r="8438" spans="1:5" x14ac:dyDescent="0.3">
      <c r="A8438" s="6" t="s">
        <v>6129</v>
      </c>
    </row>
    <row r="8439" spans="1:5" x14ac:dyDescent="0.3">
      <c r="A8439" s="6" t="s">
        <v>7883</v>
      </c>
    </row>
    <row r="8441" spans="1:5" x14ac:dyDescent="0.3">
      <c r="A8441" s="6" t="s">
        <v>7884</v>
      </c>
      <c r="B8441" t="s">
        <v>10140</v>
      </c>
      <c r="C8441" t="s">
        <v>2004</v>
      </c>
      <c r="D8441" t="s">
        <v>2001</v>
      </c>
      <c r="E8441" t="s">
        <v>2001</v>
      </c>
    </row>
    <row r="8442" spans="1:5" x14ac:dyDescent="0.3">
      <c r="A8442" s="6" t="s">
        <v>5258</v>
      </c>
      <c r="B8442" t="s">
        <v>9855</v>
      </c>
      <c r="C8442" t="s">
        <v>850</v>
      </c>
    </row>
    <row r="8443" spans="1:5" x14ac:dyDescent="0.3">
      <c r="A8443" s="6" t="s">
        <v>7465</v>
      </c>
      <c r="B8443" t="s">
        <v>2253</v>
      </c>
      <c r="C8443" t="s">
        <v>1300</v>
      </c>
    </row>
    <row r="8444" spans="1:5" x14ac:dyDescent="0.3">
      <c r="A8444" s="6" t="s">
        <v>7885</v>
      </c>
      <c r="B8444" t="s">
        <v>10052</v>
      </c>
      <c r="C8444" t="s">
        <v>1908</v>
      </c>
      <c r="D8444">
        <v>3</v>
      </c>
      <c r="E8444">
        <v>3</v>
      </c>
    </row>
    <row r="8446" spans="1:5" x14ac:dyDescent="0.3">
      <c r="A8446" s="6" t="s">
        <v>1472</v>
      </c>
    </row>
    <row r="8447" spans="1:5" x14ac:dyDescent="0.3">
      <c r="A8447" s="6" t="s">
        <v>6129</v>
      </c>
    </row>
    <row r="8448" spans="1:5" x14ac:dyDescent="0.3">
      <c r="A8448" s="6" t="s">
        <v>7886</v>
      </c>
    </row>
    <row r="8450" spans="1:5" x14ac:dyDescent="0.3">
      <c r="A8450" s="6" t="s">
        <v>7887</v>
      </c>
      <c r="B8450" t="s">
        <v>5746</v>
      </c>
      <c r="C8450" t="s">
        <v>1997</v>
      </c>
      <c r="D8450" s="1">
        <v>9.9999999999999995E-8</v>
      </c>
      <c r="E8450" s="1">
        <v>9.9999999999999995E-8</v>
      </c>
    </row>
    <row r="8451" spans="1:5" x14ac:dyDescent="0.3">
      <c r="A8451" s="6" t="s">
        <v>5258</v>
      </c>
      <c r="B8451" t="s">
        <v>9855</v>
      </c>
      <c r="C8451" t="s">
        <v>850</v>
      </c>
    </row>
    <row r="8452" spans="1:5" x14ac:dyDescent="0.3">
      <c r="A8452" s="6" t="s">
        <v>7465</v>
      </c>
      <c r="B8452" t="s">
        <v>2253</v>
      </c>
      <c r="C8452" t="s">
        <v>1300</v>
      </c>
    </row>
    <row r="8453" spans="1:5" x14ac:dyDescent="0.3">
      <c r="A8453" s="6" t="s">
        <v>7888</v>
      </c>
      <c r="B8453" t="s">
        <v>10052</v>
      </c>
      <c r="C8453" t="s">
        <v>1908</v>
      </c>
      <c r="D8453">
        <v>6</v>
      </c>
      <c r="E8453">
        <v>6</v>
      </c>
    </row>
    <row r="8455" spans="1:5" x14ac:dyDescent="0.3">
      <c r="A8455" s="6" t="s">
        <v>1472</v>
      </c>
    </row>
    <row r="8456" spans="1:5" x14ac:dyDescent="0.3">
      <c r="A8456" s="6" t="s">
        <v>6129</v>
      </c>
    </row>
    <row r="8457" spans="1:5" x14ac:dyDescent="0.3">
      <c r="A8457" s="6" t="s">
        <v>7889</v>
      </c>
    </row>
    <row r="8459" spans="1:5" x14ac:dyDescent="0.3">
      <c r="A8459" s="6" t="s">
        <v>7890</v>
      </c>
      <c r="B8459" t="s">
        <v>10156</v>
      </c>
      <c r="C8459" t="s">
        <v>1984</v>
      </c>
      <c r="D8459" t="s">
        <v>2001</v>
      </c>
      <c r="E8459" t="s">
        <v>2001</v>
      </c>
    </row>
    <row r="8460" spans="1:5" x14ac:dyDescent="0.3">
      <c r="A8460" s="6" t="s">
        <v>5258</v>
      </c>
      <c r="B8460" t="s">
        <v>9855</v>
      </c>
      <c r="C8460" t="s">
        <v>850</v>
      </c>
    </row>
    <row r="8461" spans="1:5" x14ac:dyDescent="0.3">
      <c r="A8461" s="6" t="s">
        <v>7465</v>
      </c>
      <c r="B8461" t="s">
        <v>2253</v>
      </c>
      <c r="C8461" t="s">
        <v>1300</v>
      </c>
    </row>
    <row r="8462" spans="1:5" x14ac:dyDescent="0.3">
      <c r="A8462" s="6" t="s">
        <v>7891</v>
      </c>
      <c r="B8462" t="s">
        <v>10052</v>
      </c>
      <c r="C8462" t="s">
        <v>2005</v>
      </c>
      <c r="D8462">
        <v>2</v>
      </c>
      <c r="E8462">
        <v>2</v>
      </c>
    </row>
    <row r="8464" spans="1:5" x14ac:dyDescent="0.3">
      <c r="A8464" s="6" t="s">
        <v>1472</v>
      </c>
    </row>
    <row r="8465" spans="1:5" x14ac:dyDescent="0.3">
      <c r="A8465" s="6" t="s">
        <v>6129</v>
      </c>
    </row>
    <row r="8466" spans="1:5" x14ac:dyDescent="0.3">
      <c r="A8466" s="6" t="s">
        <v>7892</v>
      </c>
    </row>
    <row r="8468" spans="1:5" x14ac:dyDescent="0.3">
      <c r="A8468" s="6" t="s">
        <v>7893</v>
      </c>
      <c r="B8468" t="s">
        <v>5746</v>
      </c>
      <c r="C8468" t="s">
        <v>1997</v>
      </c>
      <c r="D8468" s="1">
        <v>9.9999999999999995E-8</v>
      </c>
      <c r="E8468" s="1">
        <v>9.9999999999999995E-8</v>
      </c>
    </row>
    <row r="8469" spans="1:5" x14ac:dyDescent="0.3">
      <c r="A8469" s="6" t="s">
        <v>5258</v>
      </c>
      <c r="B8469" t="s">
        <v>9855</v>
      </c>
      <c r="C8469" t="s">
        <v>850</v>
      </c>
    </row>
    <row r="8470" spans="1:5" x14ac:dyDescent="0.3">
      <c r="A8470" s="6" t="s">
        <v>7465</v>
      </c>
      <c r="B8470" t="s">
        <v>2253</v>
      </c>
      <c r="C8470" t="s">
        <v>1300</v>
      </c>
    </row>
    <row r="8471" spans="1:5" x14ac:dyDescent="0.3">
      <c r="A8471" s="6" t="s">
        <v>7894</v>
      </c>
      <c r="B8471" t="s">
        <v>10052</v>
      </c>
      <c r="C8471" t="s">
        <v>2006</v>
      </c>
      <c r="D8471">
        <v>2</v>
      </c>
      <c r="E8471">
        <v>2</v>
      </c>
    </row>
    <row r="8473" spans="1:5" x14ac:dyDescent="0.3">
      <c r="A8473" s="6" t="s">
        <v>1472</v>
      </c>
    </row>
    <row r="8474" spans="1:5" x14ac:dyDescent="0.3">
      <c r="A8474" s="6" t="s">
        <v>6129</v>
      </c>
    </row>
    <row r="8475" spans="1:5" x14ac:dyDescent="0.3">
      <c r="A8475" s="6" t="s">
        <v>7895</v>
      </c>
    </row>
    <row r="8477" spans="1:5" x14ac:dyDescent="0.3">
      <c r="A8477" s="6" t="s">
        <v>7896</v>
      </c>
      <c r="B8477" t="s">
        <v>5746</v>
      </c>
      <c r="C8477" t="s">
        <v>1997</v>
      </c>
      <c r="D8477" s="1">
        <v>9.9999999999999995E-8</v>
      </c>
      <c r="E8477" s="1">
        <v>9.9999999999999995E-8</v>
      </c>
    </row>
    <row r="8478" spans="1:5" x14ac:dyDescent="0.3">
      <c r="A8478" s="6" t="s">
        <v>5258</v>
      </c>
      <c r="B8478" t="s">
        <v>9855</v>
      </c>
      <c r="C8478" t="s">
        <v>850</v>
      </c>
    </row>
    <row r="8479" spans="1:5" x14ac:dyDescent="0.3">
      <c r="A8479" s="6" t="s">
        <v>7465</v>
      </c>
      <c r="B8479" t="s">
        <v>2253</v>
      </c>
      <c r="C8479" t="s">
        <v>1300</v>
      </c>
    </row>
    <row r="8480" spans="1:5" x14ac:dyDescent="0.3">
      <c r="A8480" s="6" t="s">
        <v>7897</v>
      </c>
      <c r="B8480" t="s">
        <v>10052</v>
      </c>
      <c r="C8480" t="s">
        <v>1908</v>
      </c>
      <c r="D8480">
        <v>6</v>
      </c>
      <c r="E8480">
        <v>6</v>
      </c>
    </row>
    <row r="8482" spans="1:5" x14ac:dyDescent="0.3">
      <c r="A8482" s="6" t="s">
        <v>1472</v>
      </c>
    </row>
    <row r="8483" spans="1:5" x14ac:dyDescent="0.3">
      <c r="A8483" s="6" t="s">
        <v>6129</v>
      </c>
    </row>
    <row r="8484" spans="1:5" x14ac:dyDescent="0.3">
      <c r="A8484" s="6" t="s">
        <v>7898</v>
      </c>
    </row>
    <row r="8486" spans="1:5" x14ac:dyDescent="0.3">
      <c r="A8486" s="6" t="s">
        <v>7899</v>
      </c>
      <c r="B8486" t="s">
        <v>5746</v>
      </c>
      <c r="C8486" t="s">
        <v>1997</v>
      </c>
      <c r="D8486" s="1">
        <v>9.9999999999999995E-8</v>
      </c>
      <c r="E8486" s="1">
        <v>9.9999999999999995E-8</v>
      </c>
    </row>
    <row r="8487" spans="1:5" x14ac:dyDescent="0.3">
      <c r="A8487" s="6" t="s">
        <v>5258</v>
      </c>
      <c r="B8487" t="s">
        <v>9855</v>
      </c>
      <c r="C8487" t="s">
        <v>850</v>
      </c>
    </row>
    <row r="8488" spans="1:5" x14ac:dyDescent="0.3">
      <c r="A8488" s="6" t="s">
        <v>7465</v>
      </c>
      <c r="B8488" t="s">
        <v>2253</v>
      </c>
      <c r="C8488" t="s">
        <v>1300</v>
      </c>
    </row>
    <row r="8489" spans="1:5" x14ac:dyDescent="0.3">
      <c r="A8489" s="6" t="s">
        <v>7900</v>
      </c>
      <c r="B8489" t="s">
        <v>10052</v>
      </c>
      <c r="C8489" t="s">
        <v>1945</v>
      </c>
      <c r="D8489">
        <v>3</v>
      </c>
      <c r="E8489">
        <v>3</v>
      </c>
    </row>
    <row r="8491" spans="1:5" x14ac:dyDescent="0.3">
      <c r="A8491" s="6" t="s">
        <v>1472</v>
      </c>
    </row>
    <row r="8492" spans="1:5" x14ac:dyDescent="0.3">
      <c r="A8492" s="6" t="s">
        <v>6129</v>
      </c>
    </row>
    <row r="8493" spans="1:5" x14ac:dyDescent="0.3">
      <c r="A8493" s="6" t="s">
        <v>7901</v>
      </c>
    </row>
    <row r="8495" spans="1:5" x14ac:dyDescent="0.3">
      <c r="A8495" s="6" t="s">
        <v>7902</v>
      </c>
      <c r="B8495" t="s">
        <v>5746</v>
      </c>
      <c r="C8495" t="s">
        <v>1997</v>
      </c>
      <c r="D8495" s="1">
        <v>9.9999999999999995E-8</v>
      </c>
      <c r="E8495" s="1">
        <v>9.9999999999999995E-8</v>
      </c>
    </row>
    <row r="8496" spans="1:5" x14ac:dyDescent="0.3">
      <c r="A8496" s="6" t="s">
        <v>5258</v>
      </c>
      <c r="B8496" t="s">
        <v>9855</v>
      </c>
      <c r="C8496" t="s">
        <v>850</v>
      </c>
    </row>
    <row r="8497" spans="1:5" x14ac:dyDescent="0.3">
      <c r="A8497" s="6" t="s">
        <v>7465</v>
      </c>
      <c r="B8497" t="s">
        <v>2253</v>
      </c>
      <c r="C8497" t="s">
        <v>1300</v>
      </c>
    </row>
    <row r="8498" spans="1:5" x14ac:dyDescent="0.3">
      <c r="A8498" s="6" t="s">
        <v>7903</v>
      </c>
      <c r="B8498" t="s">
        <v>10052</v>
      </c>
      <c r="C8498" t="s">
        <v>1908</v>
      </c>
      <c r="D8498">
        <v>0</v>
      </c>
      <c r="E8498">
        <v>0</v>
      </c>
    </row>
    <row r="8500" spans="1:5" x14ac:dyDescent="0.3">
      <c r="A8500" s="6" t="s">
        <v>1472</v>
      </c>
    </row>
    <row r="8501" spans="1:5" x14ac:dyDescent="0.3">
      <c r="A8501" s="6" t="s">
        <v>6129</v>
      </c>
    </row>
    <row r="8502" spans="1:5" x14ac:dyDescent="0.3">
      <c r="A8502" s="6" t="s">
        <v>7904</v>
      </c>
    </row>
    <row r="8504" spans="1:5" x14ac:dyDescent="0.3">
      <c r="A8504" s="6" t="s">
        <v>7905</v>
      </c>
      <c r="B8504" t="s">
        <v>5746</v>
      </c>
      <c r="C8504" t="s">
        <v>1999</v>
      </c>
      <c r="D8504" t="s">
        <v>2000</v>
      </c>
      <c r="E8504" t="s">
        <v>2000</v>
      </c>
    </row>
    <row r="8505" spans="1:5" x14ac:dyDescent="0.3">
      <c r="A8505" s="6" t="s">
        <v>5258</v>
      </c>
      <c r="B8505" t="s">
        <v>9855</v>
      </c>
      <c r="C8505" t="s">
        <v>850</v>
      </c>
    </row>
    <row r="8506" spans="1:5" x14ac:dyDescent="0.3">
      <c r="A8506" s="6" t="s">
        <v>7465</v>
      </c>
      <c r="B8506" t="s">
        <v>2253</v>
      </c>
      <c r="C8506" t="s">
        <v>1300</v>
      </c>
    </row>
    <row r="8507" spans="1:5" x14ac:dyDescent="0.3">
      <c r="A8507" s="6" t="s">
        <v>7906</v>
      </c>
      <c r="B8507" t="s">
        <v>10052</v>
      </c>
      <c r="C8507" t="s">
        <v>1908</v>
      </c>
      <c r="D8507">
        <v>3</v>
      </c>
      <c r="E8507">
        <v>3</v>
      </c>
    </row>
    <row r="8509" spans="1:5" x14ac:dyDescent="0.3">
      <c r="A8509" s="6" t="s">
        <v>1472</v>
      </c>
    </row>
    <row r="8510" spans="1:5" x14ac:dyDescent="0.3">
      <c r="A8510" s="6" t="s">
        <v>6129</v>
      </c>
    </row>
    <row r="8511" spans="1:5" x14ac:dyDescent="0.3">
      <c r="A8511" s="6" t="s">
        <v>7907</v>
      </c>
    </row>
    <row r="8513" spans="1:5" x14ac:dyDescent="0.3">
      <c r="A8513" s="6" t="s">
        <v>7908</v>
      </c>
      <c r="B8513" t="s">
        <v>5746</v>
      </c>
      <c r="C8513" t="s">
        <v>1997</v>
      </c>
      <c r="D8513" s="1">
        <v>9.9999999999999995E-8</v>
      </c>
      <c r="E8513" s="1">
        <v>9.9999999999999995E-8</v>
      </c>
    </row>
    <row r="8514" spans="1:5" x14ac:dyDescent="0.3">
      <c r="A8514" s="6" t="s">
        <v>5258</v>
      </c>
      <c r="B8514" t="s">
        <v>9855</v>
      </c>
      <c r="C8514" t="s">
        <v>850</v>
      </c>
    </row>
    <row r="8515" spans="1:5" x14ac:dyDescent="0.3">
      <c r="A8515" s="6" t="s">
        <v>7465</v>
      </c>
      <c r="B8515" t="s">
        <v>2253</v>
      </c>
      <c r="C8515" t="s">
        <v>1300</v>
      </c>
    </row>
    <row r="8516" spans="1:5" x14ac:dyDescent="0.3">
      <c r="A8516" s="6" t="s">
        <v>7909</v>
      </c>
      <c r="B8516" t="s">
        <v>10052</v>
      </c>
      <c r="C8516" t="s">
        <v>2007</v>
      </c>
      <c r="D8516">
        <v>8</v>
      </c>
      <c r="E8516">
        <v>8</v>
      </c>
    </row>
    <row r="8518" spans="1:5" x14ac:dyDescent="0.3">
      <c r="A8518" s="6" t="s">
        <v>1472</v>
      </c>
    </row>
    <row r="8519" spans="1:5" x14ac:dyDescent="0.3">
      <c r="A8519" s="6" t="s">
        <v>6129</v>
      </c>
    </row>
    <row r="8520" spans="1:5" x14ac:dyDescent="0.3">
      <c r="A8520" s="6" t="s">
        <v>7910</v>
      </c>
    </row>
    <row r="8522" spans="1:5" x14ac:dyDescent="0.3">
      <c r="A8522" s="6" t="s">
        <v>7911</v>
      </c>
      <c r="B8522" t="s">
        <v>10139</v>
      </c>
      <c r="C8522" t="s">
        <v>2004</v>
      </c>
      <c r="D8522" t="s">
        <v>2001</v>
      </c>
      <c r="E8522" t="s">
        <v>2001</v>
      </c>
    </row>
    <row r="8523" spans="1:5" x14ac:dyDescent="0.3">
      <c r="A8523" s="6" t="s">
        <v>5258</v>
      </c>
      <c r="B8523" t="s">
        <v>9855</v>
      </c>
      <c r="C8523" t="s">
        <v>850</v>
      </c>
    </row>
    <row r="8524" spans="1:5" x14ac:dyDescent="0.3">
      <c r="A8524" s="6" t="s">
        <v>7465</v>
      </c>
      <c r="B8524" t="s">
        <v>2253</v>
      </c>
      <c r="C8524" t="s">
        <v>1300</v>
      </c>
    </row>
    <row r="8525" spans="1:5" x14ac:dyDescent="0.3">
      <c r="A8525" s="6" t="s">
        <v>7912</v>
      </c>
      <c r="B8525" t="s">
        <v>10052</v>
      </c>
      <c r="C8525" t="s">
        <v>1662</v>
      </c>
      <c r="D8525">
        <v>3</v>
      </c>
      <c r="E8525">
        <v>3</v>
      </c>
    </row>
    <row r="8527" spans="1:5" x14ac:dyDescent="0.3">
      <c r="A8527" s="6" t="s">
        <v>1472</v>
      </c>
    </row>
    <row r="8528" spans="1:5" x14ac:dyDescent="0.3">
      <c r="A8528" s="6" t="s">
        <v>6129</v>
      </c>
    </row>
    <row r="8529" spans="1:5" x14ac:dyDescent="0.3">
      <c r="A8529" s="6" t="s">
        <v>7913</v>
      </c>
    </row>
    <row r="8531" spans="1:5" x14ac:dyDescent="0.3">
      <c r="A8531" s="6" t="s">
        <v>7914</v>
      </c>
      <c r="B8531" t="s">
        <v>10139</v>
      </c>
      <c r="C8531" t="s">
        <v>2004</v>
      </c>
      <c r="D8531" t="s">
        <v>2001</v>
      </c>
      <c r="E8531" t="s">
        <v>2001</v>
      </c>
    </row>
    <row r="8532" spans="1:5" x14ac:dyDescent="0.3">
      <c r="A8532" s="6" t="s">
        <v>5258</v>
      </c>
      <c r="B8532" t="s">
        <v>9855</v>
      </c>
      <c r="C8532" t="s">
        <v>850</v>
      </c>
    </row>
    <row r="8533" spans="1:5" x14ac:dyDescent="0.3">
      <c r="A8533" s="6" t="s">
        <v>7465</v>
      </c>
      <c r="B8533" t="s">
        <v>2253</v>
      </c>
      <c r="C8533" t="s">
        <v>1300</v>
      </c>
    </row>
    <row r="8534" spans="1:5" x14ac:dyDescent="0.3">
      <c r="A8534" s="6" t="s">
        <v>7915</v>
      </c>
      <c r="B8534" t="s">
        <v>10052</v>
      </c>
      <c r="C8534" t="s">
        <v>1662</v>
      </c>
      <c r="D8534">
        <v>3</v>
      </c>
      <c r="E8534">
        <v>3</v>
      </c>
    </row>
    <row r="8536" spans="1:5" x14ac:dyDescent="0.3">
      <c r="A8536" s="6" t="s">
        <v>1472</v>
      </c>
    </row>
    <row r="8537" spans="1:5" x14ac:dyDescent="0.3">
      <c r="A8537" s="6" t="s">
        <v>6129</v>
      </c>
    </row>
    <row r="8538" spans="1:5" x14ac:dyDescent="0.3">
      <c r="A8538" s="6" t="s">
        <v>7916</v>
      </c>
    </row>
    <row r="8540" spans="1:5" x14ac:dyDescent="0.3">
      <c r="A8540" s="6" t="s">
        <v>7917</v>
      </c>
      <c r="B8540" t="s">
        <v>9993</v>
      </c>
      <c r="C8540" t="s">
        <v>1962</v>
      </c>
      <c r="D8540" t="s">
        <v>2001</v>
      </c>
      <c r="E8540" t="s">
        <v>2001</v>
      </c>
    </row>
    <row r="8541" spans="1:5" x14ac:dyDescent="0.3">
      <c r="A8541" s="6" t="s">
        <v>5258</v>
      </c>
      <c r="B8541" t="s">
        <v>9855</v>
      </c>
      <c r="C8541" t="s">
        <v>850</v>
      </c>
    </row>
    <row r="8542" spans="1:5" x14ac:dyDescent="0.3">
      <c r="A8542" s="6" t="s">
        <v>7465</v>
      </c>
      <c r="B8542" t="s">
        <v>2253</v>
      </c>
      <c r="C8542" t="s">
        <v>1300</v>
      </c>
    </row>
    <row r="8543" spans="1:5" x14ac:dyDescent="0.3">
      <c r="A8543" s="6" t="s">
        <v>7918</v>
      </c>
      <c r="B8543" t="s">
        <v>10052</v>
      </c>
      <c r="C8543" t="s">
        <v>2008</v>
      </c>
      <c r="D8543">
        <v>5</v>
      </c>
      <c r="E8543">
        <v>5</v>
      </c>
    </row>
    <row r="8545" spans="1:5" x14ac:dyDescent="0.3">
      <c r="A8545" s="6" t="s">
        <v>1472</v>
      </c>
    </row>
    <row r="8546" spans="1:5" x14ac:dyDescent="0.3">
      <c r="A8546" s="6" t="s">
        <v>6129</v>
      </c>
    </row>
    <row r="8547" spans="1:5" x14ac:dyDescent="0.3">
      <c r="A8547" s="6" t="s">
        <v>7919</v>
      </c>
    </row>
    <row r="8549" spans="1:5" x14ac:dyDescent="0.3">
      <c r="A8549" s="6" t="s">
        <v>7920</v>
      </c>
      <c r="B8549" t="s">
        <v>10139</v>
      </c>
      <c r="C8549" t="s">
        <v>1962</v>
      </c>
      <c r="D8549" t="s">
        <v>2001</v>
      </c>
      <c r="E8549" t="s">
        <v>2001</v>
      </c>
    </row>
    <row r="8550" spans="1:5" x14ac:dyDescent="0.3">
      <c r="A8550" s="6" t="s">
        <v>5258</v>
      </c>
      <c r="B8550" t="s">
        <v>9855</v>
      </c>
      <c r="C8550" t="s">
        <v>850</v>
      </c>
    </row>
    <row r="8551" spans="1:5" x14ac:dyDescent="0.3">
      <c r="A8551" s="6" t="s">
        <v>7465</v>
      </c>
      <c r="B8551" t="s">
        <v>2253</v>
      </c>
      <c r="C8551" t="s">
        <v>1300</v>
      </c>
    </row>
    <row r="8552" spans="1:5" x14ac:dyDescent="0.3">
      <c r="A8552" s="6" t="s">
        <v>7921</v>
      </c>
      <c r="B8552" t="s">
        <v>10052</v>
      </c>
      <c r="C8552" t="s">
        <v>1908</v>
      </c>
      <c r="D8552">
        <v>5</v>
      </c>
      <c r="E8552">
        <v>5</v>
      </c>
    </row>
    <row r="8554" spans="1:5" x14ac:dyDescent="0.3">
      <c r="A8554" s="6" t="s">
        <v>1472</v>
      </c>
    </row>
    <row r="8555" spans="1:5" x14ac:dyDescent="0.3">
      <c r="A8555" s="6" t="s">
        <v>6129</v>
      </c>
    </row>
    <row r="8556" spans="1:5" x14ac:dyDescent="0.3">
      <c r="A8556" s="6" t="s">
        <v>7922</v>
      </c>
    </row>
    <row r="8558" spans="1:5" x14ac:dyDescent="0.3">
      <c r="A8558" s="6" t="s">
        <v>7923</v>
      </c>
      <c r="B8558" t="s">
        <v>10139</v>
      </c>
      <c r="C8558" t="s">
        <v>2004</v>
      </c>
      <c r="D8558" t="s">
        <v>2001</v>
      </c>
      <c r="E8558" t="s">
        <v>2001</v>
      </c>
    </row>
    <row r="8559" spans="1:5" x14ac:dyDescent="0.3">
      <c r="A8559" s="6" t="s">
        <v>5258</v>
      </c>
      <c r="B8559" t="s">
        <v>9855</v>
      </c>
      <c r="C8559" t="s">
        <v>850</v>
      </c>
    </row>
    <row r="8560" spans="1:5" x14ac:dyDescent="0.3">
      <c r="A8560" s="6" t="s">
        <v>7465</v>
      </c>
      <c r="B8560" t="s">
        <v>2253</v>
      </c>
      <c r="C8560" t="s">
        <v>1300</v>
      </c>
    </row>
    <row r="8561" spans="1:5" x14ac:dyDescent="0.3">
      <c r="A8561" s="6" t="s">
        <v>7924</v>
      </c>
      <c r="B8561" t="s">
        <v>10052</v>
      </c>
      <c r="C8561" t="s">
        <v>1662</v>
      </c>
      <c r="D8561">
        <v>3</v>
      </c>
      <c r="E8561">
        <v>3</v>
      </c>
    </row>
    <row r="8563" spans="1:5" x14ac:dyDescent="0.3">
      <c r="A8563" s="6" t="s">
        <v>1472</v>
      </c>
    </row>
    <row r="8564" spans="1:5" x14ac:dyDescent="0.3">
      <c r="A8564" s="6" t="s">
        <v>6129</v>
      </c>
    </row>
    <row r="8565" spans="1:5" x14ac:dyDescent="0.3">
      <c r="A8565" s="6" t="s">
        <v>7925</v>
      </c>
    </row>
    <row r="8567" spans="1:5" x14ac:dyDescent="0.3">
      <c r="A8567" s="6" t="s">
        <v>7926</v>
      </c>
      <c r="B8567" t="s">
        <v>10139</v>
      </c>
      <c r="C8567" t="s">
        <v>1976</v>
      </c>
      <c r="D8567" t="s">
        <v>2001</v>
      </c>
      <c r="E8567" t="s">
        <v>2001</v>
      </c>
    </row>
    <row r="8568" spans="1:5" x14ac:dyDescent="0.3">
      <c r="A8568" s="6" t="s">
        <v>5258</v>
      </c>
      <c r="B8568" t="s">
        <v>9855</v>
      </c>
      <c r="C8568" t="s">
        <v>850</v>
      </c>
    </row>
    <row r="8569" spans="1:5" x14ac:dyDescent="0.3">
      <c r="A8569" s="6" t="s">
        <v>7465</v>
      </c>
      <c r="B8569" t="s">
        <v>2253</v>
      </c>
      <c r="C8569" t="s">
        <v>1300</v>
      </c>
    </row>
    <row r="8570" spans="1:5" x14ac:dyDescent="0.3">
      <c r="A8570" s="6" t="s">
        <v>7927</v>
      </c>
      <c r="B8570" t="s">
        <v>10052</v>
      </c>
      <c r="C8570" t="s">
        <v>1908</v>
      </c>
      <c r="D8570">
        <v>7</v>
      </c>
      <c r="E8570">
        <v>7</v>
      </c>
    </row>
    <row r="8572" spans="1:5" x14ac:dyDescent="0.3">
      <c r="A8572" s="6" t="s">
        <v>1472</v>
      </c>
    </row>
    <row r="8573" spans="1:5" x14ac:dyDescent="0.3">
      <c r="A8573" s="6" t="s">
        <v>6129</v>
      </c>
    </row>
    <row r="8574" spans="1:5" x14ac:dyDescent="0.3">
      <c r="A8574" s="6" t="s">
        <v>7928</v>
      </c>
    </row>
    <row r="8576" spans="1:5" x14ac:dyDescent="0.3">
      <c r="A8576" s="6" t="s">
        <v>7929</v>
      </c>
      <c r="B8576" t="s">
        <v>10139</v>
      </c>
      <c r="C8576" t="s">
        <v>2004</v>
      </c>
      <c r="D8576" t="s">
        <v>2001</v>
      </c>
      <c r="E8576" t="s">
        <v>2001</v>
      </c>
    </row>
    <row r="8577" spans="1:5" x14ac:dyDescent="0.3">
      <c r="A8577" s="6" t="s">
        <v>5258</v>
      </c>
      <c r="B8577" t="s">
        <v>9855</v>
      </c>
      <c r="C8577" t="s">
        <v>850</v>
      </c>
    </row>
    <row r="8578" spans="1:5" x14ac:dyDescent="0.3">
      <c r="A8578" s="6" t="s">
        <v>7465</v>
      </c>
      <c r="B8578" t="s">
        <v>2253</v>
      </c>
      <c r="C8578" t="s">
        <v>1300</v>
      </c>
    </row>
    <row r="8579" spans="1:5" x14ac:dyDescent="0.3">
      <c r="A8579" s="6" t="s">
        <v>7930</v>
      </c>
      <c r="B8579" t="s">
        <v>10052</v>
      </c>
      <c r="C8579" t="s">
        <v>1662</v>
      </c>
      <c r="D8579">
        <v>3</v>
      </c>
      <c r="E8579">
        <v>3</v>
      </c>
    </row>
    <row r="8581" spans="1:5" x14ac:dyDescent="0.3">
      <c r="A8581" s="6" t="s">
        <v>1472</v>
      </c>
    </row>
    <row r="8582" spans="1:5" x14ac:dyDescent="0.3">
      <c r="A8582" s="6" t="s">
        <v>6129</v>
      </c>
    </row>
    <row r="8583" spans="1:5" x14ac:dyDescent="0.3">
      <c r="A8583" s="6" t="s">
        <v>7931</v>
      </c>
    </row>
    <row r="8585" spans="1:5" x14ac:dyDescent="0.3">
      <c r="A8585" s="6" t="s">
        <v>7932</v>
      </c>
      <c r="B8585" t="s">
        <v>10139</v>
      </c>
      <c r="C8585" t="s">
        <v>1982</v>
      </c>
      <c r="D8585" t="s">
        <v>2001</v>
      </c>
      <c r="E8585" t="s">
        <v>2001</v>
      </c>
    </row>
    <row r="8586" spans="1:5" x14ac:dyDescent="0.3">
      <c r="A8586" s="6" t="s">
        <v>5258</v>
      </c>
      <c r="B8586" t="s">
        <v>9855</v>
      </c>
      <c r="C8586" t="s">
        <v>850</v>
      </c>
    </row>
    <row r="8587" spans="1:5" x14ac:dyDescent="0.3">
      <c r="A8587" s="6" t="s">
        <v>7465</v>
      </c>
      <c r="B8587" t="s">
        <v>2253</v>
      </c>
      <c r="C8587" t="s">
        <v>1300</v>
      </c>
    </row>
    <row r="8588" spans="1:5" x14ac:dyDescent="0.3">
      <c r="A8588" s="6" t="s">
        <v>7933</v>
      </c>
      <c r="B8588" t="s">
        <v>10052</v>
      </c>
      <c r="C8588" t="s">
        <v>1662</v>
      </c>
      <c r="D8588">
        <v>0</v>
      </c>
      <c r="E8588">
        <v>0</v>
      </c>
    </row>
    <row r="8590" spans="1:5" x14ac:dyDescent="0.3">
      <c r="A8590" s="6" t="s">
        <v>1472</v>
      </c>
    </row>
    <row r="8591" spans="1:5" x14ac:dyDescent="0.3">
      <c r="A8591" s="6" t="s">
        <v>6129</v>
      </c>
    </row>
    <row r="8592" spans="1:5" x14ac:dyDescent="0.3">
      <c r="A8592" s="6" t="s">
        <v>7934</v>
      </c>
    </row>
    <row r="8594" spans="1:5" x14ac:dyDescent="0.3">
      <c r="A8594" s="6" t="s">
        <v>7935</v>
      </c>
      <c r="B8594" t="s">
        <v>7936</v>
      </c>
      <c r="C8594" t="s">
        <v>2009</v>
      </c>
      <c r="D8594" t="s">
        <v>2010</v>
      </c>
      <c r="E8594" t="s">
        <v>2010</v>
      </c>
    </row>
    <row r="8595" spans="1:5" x14ac:dyDescent="0.3">
      <c r="A8595" s="6" t="s">
        <v>5258</v>
      </c>
      <c r="B8595" t="s">
        <v>9855</v>
      </c>
      <c r="C8595" t="s">
        <v>850</v>
      </c>
    </row>
    <row r="8596" spans="1:5" x14ac:dyDescent="0.3">
      <c r="A8596" s="6" t="s">
        <v>7465</v>
      </c>
      <c r="B8596" t="s">
        <v>2253</v>
      </c>
      <c r="C8596" t="s">
        <v>1300</v>
      </c>
    </row>
    <row r="8597" spans="1:5" x14ac:dyDescent="0.3">
      <c r="A8597" s="6" t="s">
        <v>7937</v>
      </c>
      <c r="B8597" t="s">
        <v>10052</v>
      </c>
      <c r="C8597" t="s">
        <v>1748</v>
      </c>
      <c r="D8597">
        <v>2</v>
      </c>
      <c r="E8597">
        <v>2</v>
      </c>
    </row>
    <row r="8599" spans="1:5" x14ac:dyDescent="0.3">
      <c r="A8599" s="6" t="s">
        <v>1472</v>
      </c>
    </row>
    <row r="8600" spans="1:5" x14ac:dyDescent="0.3">
      <c r="A8600" s="6" t="s">
        <v>6129</v>
      </c>
    </row>
    <row r="8601" spans="1:5" x14ac:dyDescent="0.3">
      <c r="A8601" s="6" t="s">
        <v>7938</v>
      </c>
    </row>
    <row r="8603" spans="1:5" x14ac:dyDescent="0.3">
      <c r="A8603" s="6" t="s">
        <v>7939</v>
      </c>
      <c r="B8603" t="s">
        <v>10139</v>
      </c>
      <c r="C8603" t="s">
        <v>2004</v>
      </c>
      <c r="D8603" t="s">
        <v>2001</v>
      </c>
      <c r="E8603" t="s">
        <v>2001</v>
      </c>
    </row>
    <row r="8604" spans="1:5" x14ac:dyDescent="0.3">
      <c r="A8604" s="6" t="s">
        <v>5258</v>
      </c>
      <c r="B8604" t="s">
        <v>9855</v>
      </c>
      <c r="C8604" t="s">
        <v>850</v>
      </c>
    </row>
    <row r="8605" spans="1:5" x14ac:dyDescent="0.3">
      <c r="A8605" s="6" t="s">
        <v>7465</v>
      </c>
      <c r="B8605" t="s">
        <v>2253</v>
      </c>
      <c r="C8605" t="s">
        <v>1300</v>
      </c>
    </row>
    <row r="8606" spans="1:5" x14ac:dyDescent="0.3">
      <c r="A8606" s="6" t="s">
        <v>7940</v>
      </c>
      <c r="B8606" t="s">
        <v>10052</v>
      </c>
      <c r="C8606" t="s">
        <v>1662</v>
      </c>
      <c r="D8606">
        <v>3</v>
      </c>
      <c r="E8606">
        <v>3</v>
      </c>
    </row>
    <row r="8608" spans="1:5" x14ac:dyDescent="0.3">
      <c r="A8608" s="6" t="s">
        <v>1472</v>
      </c>
    </row>
    <row r="8609" spans="1:5" x14ac:dyDescent="0.3">
      <c r="A8609" s="6" t="s">
        <v>6129</v>
      </c>
    </row>
    <row r="8610" spans="1:5" x14ac:dyDescent="0.3">
      <c r="A8610" s="6" t="s">
        <v>7941</v>
      </c>
    </row>
    <row r="8612" spans="1:5" x14ac:dyDescent="0.3">
      <c r="A8612" s="6" t="s">
        <v>7942</v>
      </c>
      <c r="B8612" t="s">
        <v>10139</v>
      </c>
      <c r="C8612" t="s">
        <v>2011</v>
      </c>
      <c r="D8612" t="s">
        <v>2001</v>
      </c>
      <c r="E8612" t="s">
        <v>2001</v>
      </c>
    </row>
    <row r="8613" spans="1:5" x14ac:dyDescent="0.3">
      <c r="A8613" s="6" t="s">
        <v>5258</v>
      </c>
      <c r="B8613" t="s">
        <v>9855</v>
      </c>
      <c r="C8613" t="s">
        <v>850</v>
      </c>
    </row>
    <row r="8614" spans="1:5" x14ac:dyDescent="0.3">
      <c r="A8614" s="6" t="s">
        <v>7465</v>
      </c>
      <c r="B8614" t="s">
        <v>2253</v>
      </c>
      <c r="C8614" t="s">
        <v>1300</v>
      </c>
    </row>
    <row r="8615" spans="1:5" x14ac:dyDescent="0.3">
      <c r="A8615" s="6" t="s">
        <v>7943</v>
      </c>
      <c r="B8615" t="s">
        <v>10052</v>
      </c>
      <c r="C8615" t="s">
        <v>1908</v>
      </c>
      <c r="D8615">
        <v>9</v>
      </c>
      <c r="E8615">
        <v>9</v>
      </c>
    </row>
    <row r="8617" spans="1:5" x14ac:dyDescent="0.3">
      <c r="A8617" s="6" t="s">
        <v>1472</v>
      </c>
    </row>
    <row r="8618" spans="1:5" x14ac:dyDescent="0.3">
      <c r="A8618" s="6" t="s">
        <v>6129</v>
      </c>
    </row>
    <row r="8619" spans="1:5" x14ac:dyDescent="0.3">
      <c r="A8619" s="6" t="s">
        <v>7944</v>
      </c>
    </row>
    <row r="8621" spans="1:5" x14ac:dyDescent="0.3">
      <c r="A8621" s="6" t="s">
        <v>7945</v>
      </c>
      <c r="B8621" t="s">
        <v>10139</v>
      </c>
      <c r="C8621" t="s">
        <v>2011</v>
      </c>
      <c r="D8621" t="s">
        <v>2001</v>
      </c>
      <c r="E8621" t="s">
        <v>2001</v>
      </c>
    </row>
    <row r="8622" spans="1:5" x14ac:dyDescent="0.3">
      <c r="A8622" s="6" t="s">
        <v>5258</v>
      </c>
      <c r="B8622" t="s">
        <v>9855</v>
      </c>
      <c r="C8622" t="s">
        <v>850</v>
      </c>
    </row>
    <row r="8623" spans="1:5" x14ac:dyDescent="0.3">
      <c r="A8623" s="6" t="s">
        <v>7465</v>
      </c>
      <c r="B8623" t="s">
        <v>2253</v>
      </c>
      <c r="C8623" t="s">
        <v>1300</v>
      </c>
    </row>
    <row r="8624" spans="1:5" x14ac:dyDescent="0.3">
      <c r="A8624" s="6" t="s">
        <v>7946</v>
      </c>
      <c r="B8624" t="s">
        <v>10052</v>
      </c>
      <c r="C8624" t="s">
        <v>1908</v>
      </c>
      <c r="D8624">
        <v>9</v>
      </c>
      <c r="E8624">
        <v>9</v>
      </c>
    </row>
    <row r="8626" spans="1:5" x14ac:dyDescent="0.3">
      <c r="A8626" s="6" t="s">
        <v>1472</v>
      </c>
    </row>
    <row r="8627" spans="1:5" x14ac:dyDescent="0.3">
      <c r="A8627" s="6" t="s">
        <v>6129</v>
      </c>
    </row>
    <row r="8628" spans="1:5" x14ac:dyDescent="0.3">
      <c r="A8628" s="6" t="s">
        <v>7947</v>
      </c>
    </row>
    <row r="8630" spans="1:5" x14ac:dyDescent="0.3">
      <c r="A8630" s="6" t="s">
        <v>7948</v>
      </c>
      <c r="B8630" t="s">
        <v>10139</v>
      </c>
      <c r="C8630" t="s">
        <v>1976</v>
      </c>
      <c r="D8630" t="s">
        <v>2001</v>
      </c>
      <c r="E8630" t="s">
        <v>2001</v>
      </c>
    </row>
    <row r="8631" spans="1:5" x14ac:dyDescent="0.3">
      <c r="A8631" s="6" t="s">
        <v>5258</v>
      </c>
      <c r="B8631" t="s">
        <v>9855</v>
      </c>
      <c r="C8631" t="s">
        <v>850</v>
      </c>
    </row>
    <row r="8632" spans="1:5" x14ac:dyDescent="0.3">
      <c r="A8632" s="6" t="s">
        <v>7465</v>
      </c>
      <c r="B8632" t="s">
        <v>2253</v>
      </c>
      <c r="C8632" t="s">
        <v>1300</v>
      </c>
    </row>
    <row r="8633" spans="1:5" x14ac:dyDescent="0.3">
      <c r="A8633" s="6" t="s">
        <v>7949</v>
      </c>
      <c r="B8633" t="s">
        <v>10052</v>
      </c>
      <c r="C8633" t="s">
        <v>1908</v>
      </c>
      <c r="D8633">
        <v>7</v>
      </c>
      <c r="E8633">
        <v>7</v>
      </c>
    </row>
    <row r="8635" spans="1:5" x14ac:dyDescent="0.3">
      <c r="A8635" s="6" t="s">
        <v>1472</v>
      </c>
    </row>
    <row r="8636" spans="1:5" x14ac:dyDescent="0.3">
      <c r="A8636" s="6" t="s">
        <v>6129</v>
      </c>
    </row>
    <row r="8637" spans="1:5" x14ac:dyDescent="0.3">
      <c r="A8637" s="6" t="s">
        <v>7950</v>
      </c>
    </row>
    <row r="8639" spans="1:5" x14ac:dyDescent="0.3">
      <c r="A8639" s="6" t="s">
        <v>7951</v>
      </c>
      <c r="B8639" t="s">
        <v>10139</v>
      </c>
      <c r="C8639" t="s">
        <v>2004</v>
      </c>
      <c r="D8639" t="s">
        <v>2001</v>
      </c>
      <c r="E8639" t="s">
        <v>2001</v>
      </c>
    </row>
    <row r="8640" spans="1:5" x14ac:dyDescent="0.3">
      <c r="A8640" s="6" t="s">
        <v>5258</v>
      </c>
      <c r="B8640" t="s">
        <v>9855</v>
      </c>
      <c r="C8640" t="s">
        <v>850</v>
      </c>
    </row>
    <row r="8641" spans="1:5" x14ac:dyDescent="0.3">
      <c r="A8641" s="6" t="s">
        <v>7465</v>
      </c>
      <c r="B8641" t="s">
        <v>2253</v>
      </c>
      <c r="C8641" t="s">
        <v>1300</v>
      </c>
    </row>
    <row r="8642" spans="1:5" x14ac:dyDescent="0.3">
      <c r="A8642" s="6" t="s">
        <v>7952</v>
      </c>
      <c r="B8642" t="s">
        <v>10052</v>
      </c>
      <c r="C8642" t="s">
        <v>1662</v>
      </c>
      <c r="D8642">
        <v>3</v>
      </c>
      <c r="E8642">
        <v>3</v>
      </c>
    </row>
    <row r="8644" spans="1:5" x14ac:dyDescent="0.3">
      <c r="A8644" s="6" t="s">
        <v>1472</v>
      </c>
    </row>
    <row r="8645" spans="1:5" x14ac:dyDescent="0.3">
      <c r="A8645" s="6" t="s">
        <v>6129</v>
      </c>
    </row>
    <row r="8646" spans="1:5" x14ac:dyDescent="0.3">
      <c r="A8646" s="6" t="s">
        <v>7953</v>
      </c>
    </row>
    <row r="8648" spans="1:5" x14ac:dyDescent="0.3">
      <c r="A8648" s="6" t="s">
        <v>7954</v>
      </c>
      <c r="B8648" t="s">
        <v>10139</v>
      </c>
      <c r="C8648" t="s">
        <v>1982</v>
      </c>
      <c r="D8648" t="s">
        <v>2001</v>
      </c>
      <c r="E8648" t="s">
        <v>2001</v>
      </c>
    </row>
    <row r="8649" spans="1:5" x14ac:dyDescent="0.3">
      <c r="A8649" s="6" t="s">
        <v>5258</v>
      </c>
      <c r="B8649" t="s">
        <v>9855</v>
      </c>
      <c r="C8649" t="s">
        <v>850</v>
      </c>
    </row>
    <row r="8650" spans="1:5" x14ac:dyDescent="0.3">
      <c r="A8650" s="6" t="s">
        <v>7465</v>
      </c>
      <c r="B8650" t="s">
        <v>2253</v>
      </c>
      <c r="C8650" t="s">
        <v>1300</v>
      </c>
    </row>
    <row r="8651" spans="1:5" x14ac:dyDescent="0.3">
      <c r="A8651" s="6" t="s">
        <v>7955</v>
      </c>
      <c r="B8651" t="s">
        <v>10052</v>
      </c>
      <c r="C8651" t="s">
        <v>1662</v>
      </c>
      <c r="D8651">
        <v>0</v>
      </c>
      <c r="E8651">
        <v>0</v>
      </c>
    </row>
    <row r="8653" spans="1:5" x14ac:dyDescent="0.3">
      <c r="A8653" s="6" t="s">
        <v>1472</v>
      </c>
    </row>
    <row r="8654" spans="1:5" x14ac:dyDescent="0.3">
      <c r="A8654" s="6" t="s">
        <v>6129</v>
      </c>
    </row>
    <row r="8655" spans="1:5" x14ac:dyDescent="0.3">
      <c r="A8655" s="6" t="s">
        <v>7956</v>
      </c>
    </row>
    <row r="8657" spans="1:5" x14ac:dyDescent="0.3">
      <c r="A8657" s="6" t="s">
        <v>7957</v>
      </c>
      <c r="B8657" t="s">
        <v>10226</v>
      </c>
      <c r="C8657" t="s">
        <v>1962</v>
      </c>
      <c r="D8657" t="s">
        <v>2001</v>
      </c>
      <c r="E8657" t="s">
        <v>2001</v>
      </c>
    </row>
    <row r="8658" spans="1:5" x14ac:dyDescent="0.3">
      <c r="A8658" s="6" t="s">
        <v>5258</v>
      </c>
      <c r="B8658" t="s">
        <v>9855</v>
      </c>
      <c r="C8658" t="s">
        <v>850</v>
      </c>
    </row>
    <row r="8659" spans="1:5" x14ac:dyDescent="0.3">
      <c r="A8659" s="6" t="s">
        <v>7465</v>
      </c>
      <c r="B8659" t="s">
        <v>2253</v>
      </c>
      <c r="C8659" t="s">
        <v>1300</v>
      </c>
    </row>
    <row r="8660" spans="1:5" x14ac:dyDescent="0.3">
      <c r="A8660" s="6" t="s">
        <v>7958</v>
      </c>
      <c r="B8660" t="s">
        <v>10052</v>
      </c>
      <c r="C8660" t="s">
        <v>2012</v>
      </c>
      <c r="D8660">
        <v>5</v>
      </c>
      <c r="E8660">
        <v>5</v>
      </c>
    </row>
    <row r="8662" spans="1:5" x14ac:dyDescent="0.3">
      <c r="A8662" s="6" t="s">
        <v>1472</v>
      </c>
    </row>
    <row r="8663" spans="1:5" x14ac:dyDescent="0.3">
      <c r="A8663" s="6" t="s">
        <v>6129</v>
      </c>
    </row>
    <row r="8664" spans="1:5" x14ac:dyDescent="0.3">
      <c r="A8664" s="6" t="s">
        <v>7959</v>
      </c>
    </row>
    <row r="8666" spans="1:5" x14ac:dyDescent="0.3">
      <c r="A8666" s="6" t="s">
        <v>7960</v>
      </c>
      <c r="B8666" t="s">
        <v>5746</v>
      </c>
      <c r="C8666" t="s">
        <v>1997</v>
      </c>
      <c r="D8666" s="1">
        <v>9.9999999999999995E-8</v>
      </c>
      <c r="E8666" s="1">
        <v>9.9999999999999995E-8</v>
      </c>
    </row>
    <row r="8667" spans="1:5" x14ac:dyDescent="0.3">
      <c r="A8667" s="6" t="s">
        <v>5258</v>
      </c>
      <c r="B8667" t="s">
        <v>9855</v>
      </c>
      <c r="C8667" t="s">
        <v>850</v>
      </c>
    </row>
    <row r="8668" spans="1:5" x14ac:dyDescent="0.3">
      <c r="A8668" s="6" t="s">
        <v>7465</v>
      </c>
      <c r="B8668" t="s">
        <v>2253</v>
      </c>
      <c r="C8668" t="s">
        <v>1300</v>
      </c>
    </row>
    <row r="8669" spans="1:5" x14ac:dyDescent="0.3">
      <c r="A8669" s="6" t="s">
        <v>7961</v>
      </c>
      <c r="B8669" t="s">
        <v>10052</v>
      </c>
      <c r="C8669" t="s">
        <v>1662</v>
      </c>
      <c r="D8669">
        <v>1</v>
      </c>
      <c r="E8669">
        <v>1</v>
      </c>
    </row>
    <row r="8671" spans="1:5" x14ac:dyDescent="0.3">
      <c r="A8671" s="6" t="s">
        <v>1472</v>
      </c>
    </row>
    <row r="8672" spans="1:5" x14ac:dyDescent="0.3">
      <c r="A8672" s="6" t="s">
        <v>6129</v>
      </c>
    </row>
    <row r="8673" spans="1:5" x14ac:dyDescent="0.3">
      <c r="A8673" s="6" t="s">
        <v>7962</v>
      </c>
    </row>
    <row r="8675" spans="1:5" x14ac:dyDescent="0.3">
      <c r="A8675" s="6" t="s">
        <v>7963</v>
      </c>
      <c r="B8675" t="s">
        <v>10116</v>
      </c>
      <c r="C8675" t="s">
        <v>1976</v>
      </c>
      <c r="D8675" t="s">
        <v>2001</v>
      </c>
      <c r="E8675" t="s">
        <v>2001</v>
      </c>
    </row>
    <row r="8676" spans="1:5" x14ac:dyDescent="0.3">
      <c r="A8676" s="6" t="s">
        <v>5258</v>
      </c>
      <c r="B8676" t="s">
        <v>9855</v>
      </c>
      <c r="C8676" t="s">
        <v>850</v>
      </c>
    </row>
    <row r="8677" spans="1:5" x14ac:dyDescent="0.3">
      <c r="A8677" s="6" t="s">
        <v>7465</v>
      </c>
      <c r="B8677" t="s">
        <v>2253</v>
      </c>
      <c r="C8677" t="s">
        <v>1300</v>
      </c>
    </row>
    <row r="8678" spans="1:5" x14ac:dyDescent="0.3">
      <c r="A8678" s="6" t="s">
        <v>7964</v>
      </c>
      <c r="B8678" t="s">
        <v>10052</v>
      </c>
      <c r="C8678" t="s">
        <v>1662</v>
      </c>
      <c r="D8678">
        <v>7</v>
      </c>
      <c r="E8678">
        <v>7</v>
      </c>
    </row>
    <row r="8680" spans="1:5" x14ac:dyDescent="0.3">
      <c r="A8680" s="6" t="s">
        <v>1472</v>
      </c>
    </row>
    <row r="8681" spans="1:5" x14ac:dyDescent="0.3">
      <c r="A8681" s="6" t="s">
        <v>6129</v>
      </c>
    </row>
    <row r="8682" spans="1:5" x14ac:dyDescent="0.3">
      <c r="A8682" s="6" t="s">
        <v>7965</v>
      </c>
    </row>
    <row r="8684" spans="1:5" x14ac:dyDescent="0.3">
      <c r="A8684" s="6" t="s">
        <v>7966</v>
      </c>
      <c r="B8684" t="s">
        <v>10116</v>
      </c>
      <c r="C8684" t="s">
        <v>1969</v>
      </c>
      <c r="D8684" t="s">
        <v>2001</v>
      </c>
      <c r="E8684" t="s">
        <v>2001</v>
      </c>
    </row>
    <row r="8685" spans="1:5" x14ac:dyDescent="0.3">
      <c r="A8685" s="6" t="s">
        <v>5258</v>
      </c>
      <c r="B8685" t="s">
        <v>9855</v>
      </c>
      <c r="C8685" t="s">
        <v>850</v>
      </c>
    </row>
    <row r="8686" spans="1:5" x14ac:dyDescent="0.3">
      <c r="A8686" s="6" t="s">
        <v>7465</v>
      </c>
      <c r="B8686" t="s">
        <v>2253</v>
      </c>
      <c r="C8686" t="s">
        <v>1300</v>
      </c>
    </row>
    <row r="8687" spans="1:5" x14ac:dyDescent="0.3">
      <c r="A8687" s="6" t="s">
        <v>7967</v>
      </c>
      <c r="B8687" t="s">
        <v>10052</v>
      </c>
      <c r="C8687" t="s">
        <v>1662</v>
      </c>
      <c r="D8687">
        <v>4</v>
      </c>
      <c r="E8687">
        <v>4</v>
      </c>
    </row>
    <row r="8689" spans="1:5" x14ac:dyDescent="0.3">
      <c r="A8689" s="6" t="s">
        <v>1472</v>
      </c>
    </row>
    <row r="8690" spans="1:5" x14ac:dyDescent="0.3">
      <c r="A8690" s="6" t="s">
        <v>6129</v>
      </c>
    </row>
    <row r="8691" spans="1:5" x14ac:dyDescent="0.3">
      <c r="A8691" s="6" t="s">
        <v>7968</v>
      </c>
    </row>
    <row r="8693" spans="1:5" x14ac:dyDescent="0.3">
      <c r="A8693" s="6" t="s">
        <v>7969</v>
      </c>
      <c r="B8693" t="s">
        <v>5746</v>
      </c>
      <c r="C8693" t="s">
        <v>1997</v>
      </c>
      <c r="D8693" s="1">
        <v>9.9999999999999995E-8</v>
      </c>
      <c r="E8693" s="1">
        <v>9.9999999999999995E-8</v>
      </c>
    </row>
    <row r="8694" spans="1:5" x14ac:dyDescent="0.3">
      <c r="A8694" s="6" t="s">
        <v>5258</v>
      </c>
      <c r="B8694" t="s">
        <v>9855</v>
      </c>
      <c r="C8694" t="s">
        <v>850</v>
      </c>
    </row>
    <row r="8695" spans="1:5" x14ac:dyDescent="0.3">
      <c r="A8695" s="6" t="s">
        <v>7465</v>
      </c>
      <c r="B8695" t="s">
        <v>2253</v>
      </c>
      <c r="C8695" t="s">
        <v>1300</v>
      </c>
    </row>
    <row r="8696" spans="1:5" x14ac:dyDescent="0.3">
      <c r="A8696" s="6" t="s">
        <v>7970</v>
      </c>
      <c r="B8696" t="s">
        <v>10052</v>
      </c>
      <c r="C8696" t="s">
        <v>2013</v>
      </c>
      <c r="D8696">
        <v>8</v>
      </c>
      <c r="E8696">
        <v>8</v>
      </c>
    </row>
    <row r="8698" spans="1:5" x14ac:dyDescent="0.3">
      <c r="A8698" s="6" t="s">
        <v>1472</v>
      </c>
    </row>
    <row r="8699" spans="1:5" x14ac:dyDescent="0.3">
      <c r="A8699" s="6" t="s">
        <v>6129</v>
      </c>
    </row>
    <row r="8700" spans="1:5" x14ac:dyDescent="0.3">
      <c r="A8700" s="6" t="s">
        <v>7971</v>
      </c>
    </row>
    <row r="8702" spans="1:5" x14ac:dyDescent="0.3">
      <c r="A8702" s="6" t="s">
        <v>7972</v>
      </c>
      <c r="B8702" t="s">
        <v>10139</v>
      </c>
      <c r="C8702" t="s">
        <v>2014</v>
      </c>
      <c r="D8702" t="s">
        <v>2001</v>
      </c>
      <c r="E8702" t="s">
        <v>2001</v>
      </c>
    </row>
    <row r="8703" spans="1:5" x14ac:dyDescent="0.3">
      <c r="A8703" s="6" t="s">
        <v>5258</v>
      </c>
      <c r="B8703" t="s">
        <v>9855</v>
      </c>
      <c r="C8703" t="s">
        <v>850</v>
      </c>
    </row>
    <row r="8704" spans="1:5" x14ac:dyDescent="0.3">
      <c r="A8704" s="6" t="s">
        <v>7465</v>
      </c>
      <c r="B8704" t="s">
        <v>2253</v>
      </c>
      <c r="C8704" t="s">
        <v>1300</v>
      </c>
    </row>
    <row r="8705" spans="1:5" x14ac:dyDescent="0.3">
      <c r="A8705" s="6" t="s">
        <v>7973</v>
      </c>
      <c r="B8705" t="s">
        <v>10052</v>
      </c>
      <c r="C8705" t="s">
        <v>1908</v>
      </c>
      <c r="D8705">
        <v>6</v>
      </c>
      <c r="E8705">
        <v>6</v>
      </c>
    </row>
    <row r="8707" spans="1:5" x14ac:dyDescent="0.3">
      <c r="A8707" s="6" t="s">
        <v>1472</v>
      </c>
    </row>
    <row r="8708" spans="1:5" x14ac:dyDescent="0.3">
      <c r="A8708" s="6" t="s">
        <v>6129</v>
      </c>
    </row>
    <row r="8709" spans="1:5" x14ac:dyDescent="0.3">
      <c r="A8709" s="6" t="s">
        <v>7974</v>
      </c>
    </row>
    <row r="8711" spans="1:5" x14ac:dyDescent="0.3">
      <c r="A8711" s="6" t="s">
        <v>7975</v>
      </c>
      <c r="B8711" t="s">
        <v>10139</v>
      </c>
      <c r="C8711" t="s">
        <v>2004</v>
      </c>
      <c r="D8711" t="s">
        <v>2001</v>
      </c>
      <c r="E8711" t="s">
        <v>2001</v>
      </c>
    </row>
    <row r="8712" spans="1:5" x14ac:dyDescent="0.3">
      <c r="A8712" s="6" t="s">
        <v>5258</v>
      </c>
      <c r="B8712" t="s">
        <v>9855</v>
      </c>
      <c r="C8712" t="s">
        <v>850</v>
      </c>
    </row>
    <row r="8713" spans="1:5" x14ac:dyDescent="0.3">
      <c r="A8713" s="6" t="s">
        <v>7465</v>
      </c>
      <c r="B8713" t="s">
        <v>2253</v>
      </c>
      <c r="C8713" t="s">
        <v>1300</v>
      </c>
    </row>
    <row r="8714" spans="1:5" x14ac:dyDescent="0.3">
      <c r="A8714" s="6" t="s">
        <v>7976</v>
      </c>
      <c r="B8714" t="s">
        <v>10052</v>
      </c>
      <c r="C8714" t="s">
        <v>1662</v>
      </c>
      <c r="D8714">
        <v>3</v>
      </c>
      <c r="E8714">
        <v>3</v>
      </c>
    </row>
    <row r="8716" spans="1:5" x14ac:dyDescent="0.3">
      <c r="A8716" s="6" t="s">
        <v>1472</v>
      </c>
    </row>
    <row r="8717" spans="1:5" x14ac:dyDescent="0.3">
      <c r="A8717" s="6" t="s">
        <v>6129</v>
      </c>
    </row>
    <row r="8718" spans="1:5" x14ac:dyDescent="0.3">
      <c r="A8718" s="6" t="s">
        <v>7977</v>
      </c>
    </row>
    <row r="8720" spans="1:5" x14ac:dyDescent="0.3">
      <c r="A8720" s="6" t="s">
        <v>7978</v>
      </c>
      <c r="B8720" t="s">
        <v>10139</v>
      </c>
      <c r="C8720" t="s">
        <v>1982</v>
      </c>
      <c r="D8720" t="s">
        <v>2001</v>
      </c>
      <c r="E8720" t="s">
        <v>2001</v>
      </c>
    </row>
    <row r="8721" spans="1:5" x14ac:dyDescent="0.3">
      <c r="A8721" s="6" t="s">
        <v>5258</v>
      </c>
      <c r="B8721" t="s">
        <v>9855</v>
      </c>
      <c r="C8721" t="s">
        <v>850</v>
      </c>
    </row>
    <row r="8722" spans="1:5" x14ac:dyDescent="0.3">
      <c r="A8722" s="6" t="s">
        <v>7465</v>
      </c>
      <c r="B8722" t="s">
        <v>2253</v>
      </c>
      <c r="C8722" t="s">
        <v>1300</v>
      </c>
    </row>
    <row r="8723" spans="1:5" x14ac:dyDescent="0.3">
      <c r="A8723" s="6" t="s">
        <v>7979</v>
      </c>
      <c r="B8723" t="s">
        <v>10052</v>
      </c>
      <c r="C8723" t="s">
        <v>1662</v>
      </c>
      <c r="D8723">
        <v>0</v>
      </c>
      <c r="E8723">
        <v>0</v>
      </c>
    </row>
    <row r="8725" spans="1:5" x14ac:dyDescent="0.3">
      <c r="A8725" s="6" t="s">
        <v>1472</v>
      </c>
    </row>
    <row r="8726" spans="1:5" x14ac:dyDescent="0.3">
      <c r="A8726" s="6" t="s">
        <v>6129</v>
      </c>
    </row>
    <row r="8727" spans="1:5" x14ac:dyDescent="0.3">
      <c r="A8727" s="6" t="s">
        <v>7980</v>
      </c>
    </row>
    <row r="8729" spans="1:5" x14ac:dyDescent="0.3">
      <c r="A8729" s="6" t="s">
        <v>7981</v>
      </c>
      <c r="B8729" t="s">
        <v>10139</v>
      </c>
      <c r="C8729" t="s">
        <v>2004</v>
      </c>
      <c r="D8729" t="s">
        <v>2001</v>
      </c>
      <c r="E8729" t="s">
        <v>2001</v>
      </c>
    </row>
    <row r="8730" spans="1:5" x14ac:dyDescent="0.3">
      <c r="A8730" s="6" t="s">
        <v>5258</v>
      </c>
      <c r="B8730" t="s">
        <v>9855</v>
      </c>
      <c r="C8730" t="s">
        <v>850</v>
      </c>
    </row>
    <row r="8731" spans="1:5" x14ac:dyDescent="0.3">
      <c r="A8731" s="6" t="s">
        <v>7465</v>
      </c>
      <c r="B8731" t="s">
        <v>2253</v>
      </c>
      <c r="C8731" t="s">
        <v>1300</v>
      </c>
    </row>
    <row r="8732" spans="1:5" x14ac:dyDescent="0.3">
      <c r="A8732" s="6" t="s">
        <v>7952</v>
      </c>
      <c r="B8732" t="s">
        <v>10052</v>
      </c>
      <c r="C8732" t="s">
        <v>1662</v>
      </c>
      <c r="D8732">
        <v>3</v>
      </c>
      <c r="E8732">
        <v>3</v>
      </c>
    </row>
    <row r="8734" spans="1:5" x14ac:dyDescent="0.3">
      <c r="A8734" s="6" t="s">
        <v>1472</v>
      </c>
    </row>
    <row r="8735" spans="1:5" x14ac:dyDescent="0.3">
      <c r="A8735" s="6" t="s">
        <v>6129</v>
      </c>
    </row>
    <row r="8736" spans="1:5" x14ac:dyDescent="0.3">
      <c r="A8736" s="6" t="s">
        <v>7953</v>
      </c>
    </row>
    <row r="8738" spans="1:5" x14ac:dyDescent="0.3">
      <c r="A8738" s="6" t="s">
        <v>7982</v>
      </c>
      <c r="B8738" t="s">
        <v>5746</v>
      </c>
      <c r="C8738" t="s">
        <v>1997</v>
      </c>
      <c r="D8738" s="1">
        <v>9.9999999999999995E-8</v>
      </c>
      <c r="E8738" s="1">
        <v>9.9999999999999995E-8</v>
      </c>
    </row>
    <row r="8739" spans="1:5" x14ac:dyDescent="0.3">
      <c r="A8739" s="6" t="s">
        <v>5258</v>
      </c>
      <c r="B8739" t="s">
        <v>9855</v>
      </c>
      <c r="C8739" t="s">
        <v>850</v>
      </c>
    </row>
    <row r="8740" spans="1:5" x14ac:dyDescent="0.3">
      <c r="A8740" s="6" t="s">
        <v>7465</v>
      </c>
      <c r="B8740" t="s">
        <v>2253</v>
      </c>
      <c r="C8740" t="s">
        <v>1300</v>
      </c>
    </row>
    <row r="8741" spans="1:5" x14ac:dyDescent="0.3">
      <c r="A8741" s="6" t="s">
        <v>7983</v>
      </c>
      <c r="B8741" t="s">
        <v>10052</v>
      </c>
      <c r="C8741" t="s">
        <v>2015</v>
      </c>
      <c r="D8741">
        <v>2</v>
      </c>
      <c r="E8741">
        <v>2</v>
      </c>
    </row>
    <row r="8743" spans="1:5" x14ac:dyDescent="0.3">
      <c r="A8743" s="6" t="s">
        <v>1472</v>
      </c>
    </row>
    <row r="8744" spans="1:5" x14ac:dyDescent="0.3">
      <c r="A8744" s="6" t="s">
        <v>6129</v>
      </c>
    </row>
    <row r="8745" spans="1:5" x14ac:dyDescent="0.3">
      <c r="A8745" s="6" t="s">
        <v>7984</v>
      </c>
    </row>
    <row r="8747" spans="1:5" x14ac:dyDescent="0.3">
      <c r="A8747" s="6" t="s">
        <v>7985</v>
      </c>
      <c r="B8747" t="s">
        <v>5746</v>
      </c>
      <c r="C8747" t="s">
        <v>1997</v>
      </c>
      <c r="D8747" s="1">
        <v>9.9999999999999995E-8</v>
      </c>
      <c r="E8747" s="1">
        <v>9.9999999999999995E-8</v>
      </c>
    </row>
    <row r="8748" spans="1:5" x14ac:dyDescent="0.3">
      <c r="A8748" s="6" t="s">
        <v>5258</v>
      </c>
      <c r="B8748" t="s">
        <v>9855</v>
      </c>
      <c r="C8748" t="s">
        <v>850</v>
      </c>
    </row>
    <row r="8749" spans="1:5" x14ac:dyDescent="0.3">
      <c r="A8749" s="6" t="s">
        <v>7465</v>
      </c>
      <c r="B8749" t="s">
        <v>2253</v>
      </c>
      <c r="C8749" t="s">
        <v>1300</v>
      </c>
    </row>
    <row r="8750" spans="1:5" x14ac:dyDescent="0.3">
      <c r="A8750" s="6" t="s">
        <v>7986</v>
      </c>
      <c r="B8750" t="s">
        <v>10052</v>
      </c>
      <c r="C8750" t="s">
        <v>1908</v>
      </c>
      <c r="D8750">
        <v>5</v>
      </c>
      <c r="E8750">
        <v>5</v>
      </c>
    </row>
    <row r="8752" spans="1:5" x14ac:dyDescent="0.3">
      <c r="A8752" s="6" t="s">
        <v>1472</v>
      </c>
    </row>
    <row r="8753" spans="1:5" x14ac:dyDescent="0.3">
      <c r="A8753" s="6" t="s">
        <v>6129</v>
      </c>
    </row>
    <row r="8754" spans="1:5" x14ac:dyDescent="0.3">
      <c r="A8754" s="6" t="s">
        <v>7987</v>
      </c>
    </row>
    <row r="8756" spans="1:5" x14ac:dyDescent="0.3">
      <c r="A8756" s="6" t="s">
        <v>7988</v>
      </c>
      <c r="B8756" t="s">
        <v>10139</v>
      </c>
      <c r="C8756" t="s">
        <v>1984</v>
      </c>
      <c r="D8756" t="s">
        <v>2001</v>
      </c>
      <c r="E8756" t="s">
        <v>2001</v>
      </c>
    </row>
    <row r="8757" spans="1:5" x14ac:dyDescent="0.3">
      <c r="A8757" s="6" t="s">
        <v>5258</v>
      </c>
      <c r="B8757" t="s">
        <v>9855</v>
      </c>
      <c r="C8757" t="s">
        <v>850</v>
      </c>
    </row>
    <row r="8758" spans="1:5" x14ac:dyDescent="0.3">
      <c r="A8758" s="6" t="s">
        <v>7465</v>
      </c>
      <c r="B8758" t="s">
        <v>2253</v>
      </c>
      <c r="C8758" t="s">
        <v>1300</v>
      </c>
    </row>
    <row r="8759" spans="1:5" x14ac:dyDescent="0.3">
      <c r="A8759" s="6" t="s">
        <v>7989</v>
      </c>
      <c r="B8759" t="s">
        <v>10052</v>
      </c>
      <c r="C8759" t="s">
        <v>1662</v>
      </c>
      <c r="D8759">
        <v>2</v>
      </c>
      <c r="E8759">
        <v>2</v>
      </c>
    </row>
    <row r="8761" spans="1:5" x14ac:dyDescent="0.3">
      <c r="A8761" s="6" t="s">
        <v>1472</v>
      </c>
    </row>
    <row r="8762" spans="1:5" x14ac:dyDescent="0.3">
      <c r="A8762" s="6" t="s">
        <v>6129</v>
      </c>
    </row>
    <row r="8763" spans="1:5" x14ac:dyDescent="0.3">
      <c r="A8763" s="6" t="s">
        <v>7990</v>
      </c>
    </row>
    <row r="8765" spans="1:5" x14ac:dyDescent="0.3">
      <c r="A8765" s="6" t="s">
        <v>7991</v>
      </c>
      <c r="B8765" t="s">
        <v>5746</v>
      </c>
      <c r="C8765" t="s">
        <v>1997</v>
      </c>
      <c r="D8765" s="1">
        <v>9.9999999999999995E-8</v>
      </c>
      <c r="E8765" s="1">
        <v>9.9999999999999995E-8</v>
      </c>
    </row>
    <row r="8766" spans="1:5" x14ac:dyDescent="0.3">
      <c r="A8766" s="6" t="s">
        <v>5258</v>
      </c>
      <c r="B8766" t="s">
        <v>9855</v>
      </c>
      <c r="C8766" t="s">
        <v>850</v>
      </c>
    </row>
    <row r="8767" spans="1:5" x14ac:dyDescent="0.3">
      <c r="A8767" s="6" t="s">
        <v>7465</v>
      </c>
      <c r="B8767" t="s">
        <v>2253</v>
      </c>
      <c r="C8767" t="s">
        <v>1300</v>
      </c>
    </row>
    <row r="8768" spans="1:5" x14ac:dyDescent="0.3">
      <c r="A8768" s="6" t="s">
        <v>7992</v>
      </c>
      <c r="B8768" t="s">
        <v>10052</v>
      </c>
      <c r="C8768" t="s">
        <v>1662</v>
      </c>
      <c r="D8768">
        <v>7</v>
      </c>
      <c r="E8768">
        <v>7</v>
      </c>
    </row>
    <row r="8770" spans="1:5" x14ac:dyDescent="0.3">
      <c r="A8770" s="6" t="s">
        <v>1472</v>
      </c>
    </row>
    <row r="8771" spans="1:5" x14ac:dyDescent="0.3">
      <c r="A8771" s="6" t="s">
        <v>6129</v>
      </c>
    </row>
    <row r="8772" spans="1:5" x14ac:dyDescent="0.3">
      <c r="A8772" s="6" t="s">
        <v>7993</v>
      </c>
    </row>
    <row r="8774" spans="1:5" x14ac:dyDescent="0.3">
      <c r="A8774" s="6" t="s">
        <v>7994</v>
      </c>
      <c r="B8774" t="s">
        <v>10139</v>
      </c>
      <c r="C8774" t="s">
        <v>1982</v>
      </c>
      <c r="D8774" t="s">
        <v>2001</v>
      </c>
      <c r="E8774" t="s">
        <v>2001</v>
      </c>
    </row>
    <row r="8775" spans="1:5" x14ac:dyDescent="0.3">
      <c r="A8775" s="6" t="s">
        <v>5258</v>
      </c>
      <c r="B8775" t="s">
        <v>9855</v>
      </c>
      <c r="C8775" t="s">
        <v>850</v>
      </c>
    </row>
    <row r="8776" spans="1:5" x14ac:dyDescent="0.3">
      <c r="A8776" s="6" t="s">
        <v>7465</v>
      </c>
      <c r="B8776" t="s">
        <v>2253</v>
      </c>
      <c r="C8776" t="s">
        <v>1300</v>
      </c>
    </row>
    <row r="8777" spans="1:5" x14ac:dyDescent="0.3">
      <c r="A8777" s="6" t="s">
        <v>7995</v>
      </c>
      <c r="B8777" t="s">
        <v>10052</v>
      </c>
      <c r="C8777" t="s">
        <v>1662</v>
      </c>
      <c r="D8777">
        <v>0</v>
      </c>
      <c r="E8777">
        <v>0</v>
      </c>
    </row>
    <row r="8779" spans="1:5" x14ac:dyDescent="0.3">
      <c r="A8779" s="6" t="s">
        <v>1472</v>
      </c>
    </row>
    <row r="8780" spans="1:5" x14ac:dyDescent="0.3">
      <c r="A8780" s="6" t="s">
        <v>6129</v>
      </c>
    </row>
    <row r="8781" spans="1:5" x14ac:dyDescent="0.3">
      <c r="A8781" s="6" t="s">
        <v>7996</v>
      </c>
    </row>
    <row r="8783" spans="1:5" x14ac:dyDescent="0.3">
      <c r="A8783" s="6" t="s">
        <v>7997</v>
      </c>
      <c r="B8783" t="s">
        <v>10139</v>
      </c>
      <c r="C8783" t="s">
        <v>2004</v>
      </c>
      <c r="D8783" t="s">
        <v>2001</v>
      </c>
      <c r="E8783" t="s">
        <v>2001</v>
      </c>
    </row>
    <row r="8784" spans="1:5" x14ac:dyDescent="0.3">
      <c r="A8784" s="6" t="s">
        <v>5258</v>
      </c>
      <c r="B8784" t="s">
        <v>9855</v>
      </c>
      <c r="C8784" t="s">
        <v>850</v>
      </c>
    </row>
    <row r="8785" spans="1:5" x14ac:dyDescent="0.3">
      <c r="A8785" s="6" t="s">
        <v>7465</v>
      </c>
      <c r="B8785" t="s">
        <v>2253</v>
      </c>
      <c r="C8785" t="s">
        <v>1300</v>
      </c>
    </row>
    <row r="8786" spans="1:5" x14ac:dyDescent="0.3">
      <c r="A8786" s="6" t="s">
        <v>7998</v>
      </c>
      <c r="B8786" t="s">
        <v>10052</v>
      </c>
      <c r="C8786" t="s">
        <v>1662</v>
      </c>
      <c r="D8786">
        <v>3</v>
      </c>
      <c r="E8786">
        <v>3</v>
      </c>
    </row>
    <row r="8788" spans="1:5" x14ac:dyDescent="0.3">
      <c r="A8788" s="6" t="s">
        <v>1472</v>
      </c>
    </row>
    <row r="8789" spans="1:5" x14ac:dyDescent="0.3">
      <c r="A8789" s="6" t="s">
        <v>6129</v>
      </c>
    </row>
    <row r="8790" spans="1:5" x14ac:dyDescent="0.3">
      <c r="A8790" s="6" t="s">
        <v>7999</v>
      </c>
    </row>
    <row r="8792" spans="1:5" x14ac:dyDescent="0.3">
      <c r="A8792" s="6" t="s">
        <v>8000</v>
      </c>
      <c r="B8792" t="s">
        <v>10139</v>
      </c>
      <c r="C8792" t="s">
        <v>2004</v>
      </c>
      <c r="D8792" t="s">
        <v>2001</v>
      </c>
      <c r="E8792" t="s">
        <v>2001</v>
      </c>
    </row>
    <row r="8793" spans="1:5" x14ac:dyDescent="0.3">
      <c r="A8793" s="6" t="s">
        <v>5258</v>
      </c>
      <c r="B8793" t="s">
        <v>9855</v>
      </c>
      <c r="C8793" t="s">
        <v>850</v>
      </c>
    </row>
    <row r="8794" spans="1:5" x14ac:dyDescent="0.3">
      <c r="A8794" s="6" t="s">
        <v>7465</v>
      </c>
      <c r="B8794" t="s">
        <v>2253</v>
      </c>
      <c r="C8794" t="s">
        <v>1300</v>
      </c>
    </row>
    <row r="8795" spans="1:5" x14ac:dyDescent="0.3">
      <c r="A8795" s="6" t="s">
        <v>8001</v>
      </c>
      <c r="B8795" t="s">
        <v>10052</v>
      </c>
      <c r="C8795" t="s">
        <v>1662</v>
      </c>
      <c r="D8795">
        <v>3</v>
      </c>
      <c r="E8795">
        <v>3</v>
      </c>
    </row>
    <row r="8797" spans="1:5" x14ac:dyDescent="0.3">
      <c r="A8797" s="6" t="s">
        <v>1472</v>
      </c>
    </row>
    <row r="8798" spans="1:5" x14ac:dyDescent="0.3">
      <c r="A8798" s="6" t="s">
        <v>6129</v>
      </c>
    </row>
    <row r="8799" spans="1:5" x14ac:dyDescent="0.3">
      <c r="A8799" s="6" t="s">
        <v>8002</v>
      </c>
    </row>
    <row r="8801" spans="1:5" x14ac:dyDescent="0.3">
      <c r="A8801" s="6" t="s">
        <v>8003</v>
      </c>
      <c r="B8801" t="s">
        <v>10139</v>
      </c>
      <c r="C8801" t="s">
        <v>1982</v>
      </c>
      <c r="D8801" t="s">
        <v>2001</v>
      </c>
      <c r="E8801" t="s">
        <v>2001</v>
      </c>
    </row>
    <row r="8802" spans="1:5" x14ac:dyDescent="0.3">
      <c r="A8802" s="6" t="s">
        <v>5258</v>
      </c>
      <c r="B8802" t="s">
        <v>9855</v>
      </c>
      <c r="C8802" t="s">
        <v>850</v>
      </c>
    </row>
    <row r="8803" spans="1:5" x14ac:dyDescent="0.3">
      <c r="A8803" s="6" t="s">
        <v>7465</v>
      </c>
      <c r="B8803" t="s">
        <v>2253</v>
      </c>
      <c r="C8803" t="s">
        <v>1300</v>
      </c>
    </row>
    <row r="8804" spans="1:5" x14ac:dyDescent="0.3">
      <c r="A8804" s="6" t="s">
        <v>8004</v>
      </c>
      <c r="B8804" t="s">
        <v>10052</v>
      </c>
      <c r="C8804" t="s">
        <v>1662</v>
      </c>
      <c r="D8804">
        <v>0</v>
      </c>
      <c r="E8804">
        <v>0</v>
      </c>
    </row>
    <row r="8806" spans="1:5" x14ac:dyDescent="0.3">
      <c r="A8806" s="6" t="s">
        <v>1472</v>
      </c>
    </row>
    <row r="8807" spans="1:5" x14ac:dyDescent="0.3">
      <c r="A8807" s="6" t="s">
        <v>6129</v>
      </c>
    </row>
    <row r="8808" spans="1:5" x14ac:dyDescent="0.3">
      <c r="A8808" s="6" t="s">
        <v>8005</v>
      </c>
    </row>
    <row r="8810" spans="1:5" x14ac:dyDescent="0.3">
      <c r="A8810" s="6" t="s">
        <v>8006</v>
      </c>
      <c r="B8810" t="s">
        <v>10139</v>
      </c>
      <c r="C8810" t="s">
        <v>2004</v>
      </c>
      <c r="D8810" t="s">
        <v>2001</v>
      </c>
      <c r="E8810" t="s">
        <v>2001</v>
      </c>
    </row>
    <row r="8811" spans="1:5" x14ac:dyDescent="0.3">
      <c r="A8811" s="6" t="s">
        <v>5258</v>
      </c>
      <c r="B8811" t="s">
        <v>9855</v>
      </c>
      <c r="C8811" t="s">
        <v>850</v>
      </c>
    </row>
    <row r="8812" spans="1:5" x14ac:dyDescent="0.3">
      <c r="A8812" s="6" t="s">
        <v>7465</v>
      </c>
      <c r="B8812" t="s">
        <v>2253</v>
      </c>
      <c r="C8812" t="s">
        <v>1300</v>
      </c>
    </row>
    <row r="8813" spans="1:5" x14ac:dyDescent="0.3">
      <c r="A8813" s="6" t="s">
        <v>8001</v>
      </c>
      <c r="B8813" t="s">
        <v>10052</v>
      </c>
      <c r="C8813" t="s">
        <v>1662</v>
      </c>
      <c r="D8813">
        <v>3</v>
      </c>
      <c r="E8813">
        <v>3</v>
      </c>
    </row>
    <row r="8815" spans="1:5" x14ac:dyDescent="0.3">
      <c r="A8815" s="6" t="s">
        <v>1472</v>
      </c>
    </row>
    <row r="8816" spans="1:5" x14ac:dyDescent="0.3">
      <c r="A8816" s="6" t="s">
        <v>6129</v>
      </c>
    </row>
    <row r="8817" spans="1:5" x14ac:dyDescent="0.3">
      <c r="A8817" s="6" t="s">
        <v>8002</v>
      </c>
    </row>
    <row r="8819" spans="1:5" x14ac:dyDescent="0.3">
      <c r="A8819" s="6" t="s">
        <v>8007</v>
      </c>
      <c r="B8819" t="s">
        <v>10116</v>
      </c>
      <c r="C8819" t="s">
        <v>1962</v>
      </c>
      <c r="D8819" t="s">
        <v>2001</v>
      </c>
      <c r="E8819" t="s">
        <v>2001</v>
      </c>
    </row>
    <row r="8820" spans="1:5" x14ac:dyDescent="0.3">
      <c r="A8820" s="6" t="s">
        <v>5258</v>
      </c>
      <c r="B8820" t="s">
        <v>9855</v>
      </c>
      <c r="C8820" t="s">
        <v>850</v>
      </c>
    </row>
    <row r="8821" spans="1:5" x14ac:dyDescent="0.3">
      <c r="A8821" s="6" t="s">
        <v>7465</v>
      </c>
      <c r="B8821" t="s">
        <v>2253</v>
      </c>
      <c r="C8821" t="s">
        <v>1300</v>
      </c>
    </row>
    <row r="8822" spans="1:5" x14ac:dyDescent="0.3">
      <c r="A8822" s="6" t="s">
        <v>8008</v>
      </c>
      <c r="B8822" t="s">
        <v>10052</v>
      </c>
      <c r="C8822" t="s">
        <v>1662</v>
      </c>
      <c r="D8822">
        <v>5</v>
      </c>
      <c r="E8822">
        <v>5</v>
      </c>
    </row>
    <row r="8824" spans="1:5" x14ac:dyDescent="0.3">
      <c r="A8824" s="6" t="s">
        <v>1472</v>
      </c>
    </row>
    <row r="8825" spans="1:5" x14ac:dyDescent="0.3">
      <c r="A8825" s="6" t="s">
        <v>6129</v>
      </c>
    </row>
    <row r="8826" spans="1:5" x14ac:dyDescent="0.3">
      <c r="A8826" s="6" t="s">
        <v>8009</v>
      </c>
    </row>
    <row r="8828" spans="1:5" x14ac:dyDescent="0.3">
      <c r="A8828" s="6" t="s">
        <v>8010</v>
      </c>
      <c r="B8828" t="s">
        <v>10140</v>
      </c>
      <c r="C8828" t="s">
        <v>1982</v>
      </c>
      <c r="D8828" t="s">
        <v>2001</v>
      </c>
      <c r="E8828" t="s">
        <v>2001</v>
      </c>
    </row>
    <row r="8829" spans="1:5" x14ac:dyDescent="0.3">
      <c r="A8829" s="6" t="s">
        <v>5258</v>
      </c>
      <c r="B8829" t="s">
        <v>9855</v>
      </c>
      <c r="C8829" t="s">
        <v>850</v>
      </c>
    </row>
    <row r="8830" spans="1:5" x14ac:dyDescent="0.3">
      <c r="A8830" s="6" t="s">
        <v>7465</v>
      </c>
      <c r="B8830" t="s">
        <v>2253</v>
      </c>
      <c r="C8830" t="s">
        <v>1300</v>
      </c>
    </row>
    <row r="8831" spans="1:5" x14ac:dyDescent="0.3">
      <c r="A8831" s="6" t="s">
        <v>8011</v>
      </c>
      <c r="B8831" t="s">
        <v>10052</v>
      </c>
      <c r="C8831" t="s">
        <v>1908</v>
      </c>
      <c r="D8831">
        <v>0</v>
      </c>
      <c r="E8831">
        <v>0</v>
      </c>
    </row>
    <row r="8833" spans="1:5" x14ac:dyDescent="0.3">
      <c r="A8833" s="6" t="s">
        <v>1472</v>
      </c>
    </row>
    <row r="8834" spans="1:5" x14ac:dyDescent="0.3">
      <c r="A8834" s="6" t="s">
        <v>6129</v>
      </c>
    </row>
    <row r="8835" spans="1:5" x14ac:dyDescent="0.3">
      <c r="A8835" s="6" t="s">
        <v>8012</v>
      </c>
    </row>
    <row r="8837" spans="1:5" x14ac:dyDescent="0.3">
      <c r="A8837" s="6" t="s">
        <v>8013</v>
      </c>
      <c r="B8837" t="s">
        <v>5746</v>
      </c>
      <c r="C8837" t="s">
        <v>1997</v>
      </c>
      <c r="D8837" s="1">
        <v>9.9999999999999995E-8</v>
      </c>
      <c r="E8837" s="1">
        <v>9.9999999999999995E-8</v>
      </c>
    </row>
    <row r="8838" spans="1:5" x14ac:dyDescent="0.3">
      <c r="A8838" s="6" t="s">
        <v>5258</v>
      </c>
      <c r="B8838" t="s">
        <v>9855</v>
      </c>
      <c r="C8838" t="s">
        <v>850</v>
      </c>
    </row>
    <row r="8839" spans="1:5" x14ac:dyDescent="0.3">
      <c r="A8839" s="6" t="s">
        <v>7465</v>
      </c>
      <c r="B8839" t="s">
        <v>2253</v>
      </c>
      <c r="C8839" t="s">
        <v>1300</v>
      </c>
    </row>
    <row r="8840" spans="1:5" x14ac:dyDescent="0.3">
      <c r="A8840" s="6" t="s">
        <v>8014</v>
      </c>
      <c r="B8840" t="s">
        <v>10052</v>
      </c>
      <c r="C8840" t="s">
        <v>1908</v>
      </c>
      <c r="D8840">
        <v>0</v>
      </c>
      <c r="E8840">
        <v>0</v>
      </c>
    </row>
    <row r="8842" spans="1:5" x14ac:dyDescent="0.3">
      <c r="A8842" s="6" t="s">
        <v>1472</v>
      </c>
    </row>
    <row r="8843" spans="1:5" x14ac:dyDescent="0.3">
      <c r="A8843" s="6" t="s">
        <v>6129</v>
      </c>
    </row>
    <row r="8844" spans="1:5" x14ac:dyDescent="0.3">
      <c r="A8844" s="6" t="s">
        <v>8015</v>
      </c>
    </row>
    <row r="8846" spans="1:5" x14ac:dyDescent="0.3">
      <c r="A8846" s="6" t="s">
        <v>8016</v>
      </c>
      <c r="B8846" t="s">
        <v>5746</v>
      </c>
      <c r="C8846" t="s">
        <v>1997</v>
      </c>
      <c r="D8846" s="1">
        <v>9.9999999999999995E-8</v>
      </c>
      <c r="E8846" s="1">
        <v>9.9999999999999995E-8</v>
      </c>
    </row>
    <row r="8847" spans="1:5" x14ac:dyDescent="0.3">
      <c r="A8847" s="6" t="s">
        <v>5258</v>
      </c>
      <c r="B8847" t="s">
        <v>9855</v>
      </c>
      <c r="C8847" t="s">
        <v>850</v>
      </c>
    </row>
    <row r="8848" spans="1:5" x14ac:dyDescent="0.3">
      <c r="A8848" s="6" t="s">
        <v>7465</v>
      </c>
      <c r="B8848" t="s">
        <v>2253</v>
      </c>
      <c r="C8848" t="s">
        <v>1300</v>
      </c>
    </row>
    <row r="8849" spans="1:5" x14ac:dyDescent="0.3">
      <c r="A8849" s="6" t="s">
        <v>8017</v>
      </c>
      <c r="B8849" t="s">
        <v>10052</v>
      </c>
      <c r="C8849" t="s">
        <v>1908</v>
      </c>
      <c r="D8849">
        <v>1</v>
      </c>
      <c r="E8849">
        <v>1</v>
      </c>
    </row>
    <row r="8851" spans="1:5" x14ac:dyDescent="0.3">
      <c r="A8851" s="6" t="s">
        <v>1472</v>
      </c>
    </row>
    <row r="8852" spans="1:5" x14ac:dyDescent="0.3">
      <c r="A8852" s="6" t="s">
        <v>6129</v>
      </c>
    </row>
    <row r="8853" spans="1:5" x14ac:dyDescent="0.3">
      <c r="A8853" s="6" t="s">
        <v>8018</v>
      </c>
    </row>
    <row r="8855" spans="1:5" x14ac:dyDescent="0.3">
      <c r="A8855" s="6" t="s">
        <v>8019</v>
      </c>
      <c r="B8855" t="s">
        <v>5746</v>
      </c>
      <c r="C8855" t="s">
        <v>1997</v>
      </c>
      <c r="D8855" s="1">
        <v>9.9999999999999995E-8</v>
      </c>
      <c r="E8855" s="1">
        <v>9.9999999999999995E-8</v>
      </c>
    </row>
    <row r="8856" spans="1:5" x14ac:dyDescent="0.3">
      <c r="A8856" s="6" t="s">
        <v>5258</v>
      </c>
      <c r="B8856" t="s">
        <v>9855</v>
      </c>
      <c r="C8856" t="s">
        <v>850</v>
      </c>
    </row>
    <row r="8857" spans="1:5" x14ac:dyDescent="0.3">
      <c r="A8857" s="6" t="s">
        <v>7465</v>
      </c>
      <c r="B8857" t="s">
        <v>2253</v>
      </c>
      <c r="C8857" t="s">
        <v>1300</v>
      </c>
    </row>
    <row r="8858" spans="1:5" x14ac:dyDescent="0.3">
      <c r="A8858" s="6" t="s">
        <v>8020</v>
      </c>
      <c r="B8858" t="s">
        <v>10052</v>
      </c>
      <c r="C8858" t="s">
        <v>1908</v>
      </c>
      <c r="D8858">
        <v>0</v>
      </c>
      <c r="E8858">
        <v>0</v>
      </c>
    </row>
    <row r="8860" spans="1:5" x14ac:dyDescent="0.3">
      <c r="A8860" s="6" t="s">
        <v>1472</v>
      </c>
    </row>
    <row r="8861" spans="1:5" x14ac:dyDescent="0.3">
      <c r="A8861" s="6" t="s">
        <v>6129</v>
      </c>
    </row>
    <row r="8862" spans="1:5" x14ac:dyDescent="0.3">
      <c r="A8862" s="6" t="s">
        <v>8021</v>
      </c>
    </row>
    <row r="8864" spans="1:5" x14ac:dyDescent="0.3">
      <c r="A8864" s="6" t="s">
        <v>8022</v>
      </c>
      <c r="B8864" t="s">
        <v>5746</v>
      </c>
      <c r="C8864" t="s">
        <v>1997</v>
      </c>
      <c r="D8864" s="1">
        <v>9.9999999999999995E-8</v>
      </c>
      <c r="E8864" s="1">
        <v>9.9999999999999995E-8</v>
      </c>
    </row>
    <row r="8865" spans="1:5" x14ac:dyDescent="0.3">
      <c r="A8865" s="6" t="s">
        <v>5258</v>
      </c>
      <c r="B8865" t="s">
        <v>9855</v>
      </c>
      <c r="C8865" t="s">
        <v>850</v>
      </c>
    </row>
    <row r="8866" spans="1:5" x14ac:dyDescent="0.3">
      <c r="A8866" s="6" t="s">
        <v>7465</v>
      </c>
      <c r="B8866" t="s">
        <v>2253</v>
      </c>
      <c r="C8866" t="s">
        <v>1300</v>
      </c>
    </row>
    <row r="8867" spans="1:5" x14ac:dyDescent="0.3">
      <c r="A8867" s="6" t="s">
        <v>8023</v>
      </c>
      <c r="B8867" t="s">
        <v>10052</v>
      </c>
      <c r="C8867" t="s">
        <v>1908</v>
      </c>
      <c r="D8867">
        <v>1</v>
      </c>
      <c r="E8867">
        <v>1</v>
      </c>
    </row>
    <row r="8869" spans="1:5" x14ac:dyDescent="0.3">
      <c r="A8869" s="6" t="s">
        <v>1472</v>
      </c>
    </row>
    <row r="8870" spans="1:5" x14ac:dyDescent="0.3">
      <c r="A8870" s="6" t="s">
        <v>6129</v>
      </c>
    </row>
    <row r="8871" spans="1:5" x14ac:dyDescent="0.3">
      <c r="A8871" s="6" t="s">
        <v>8024</v>
      </c>
    </row>
    <row r="8873" spans="1:5" x14ac:dyDescent="0.3">
      <c r="A8873" s="6" t="s">
        <v>8025</v>
      </c>
      <c r="B8873" t="s">
        <v>5746</v>
      </c>
      <c r="C8873" t="s">
        <v>1997</v>
      </c>
      <c r="D8873" s="1">
        <v>9.9999999999999995E-8</v>
      </c>
      <c r="E8873" s="1">
        <v>9.9999999999999995E-8</v>
      </c>
    </row>
    <row r="8874" spans="1:5" x14ac:dyDescent="0.3">
      <c r="A8874" s="6" t="s">
        <v>5258</v>
      </c>
      <c r="B8874" t="s">
        <v>9855</v>
      </c>
      <c r="C8874" t="s">
        <v>850</v>
      </c>
    </row>
    <row r="8875" spans="1:5" x14ac:dyDescent="0.3">
      <c r="A8875" s="6" t="s">
        <v>7465</v>
      </c>
      <c r="B8875" t="s">
        <v>2253</v>
      </c>
      <c r="C8875" t="s">
        <v>1300</v>
      </c>
    </row>
    <row r="8876" spans="1:5" x14ac:dyDescent="0.3">
      <c r="A8876" s="6" t="s">
        <v>8026</v>
      </c>
      <c r="B8876" t="s">
        <v>10052</v>
      </c>
      <c r="C8876" t="s">
        <v>1908</v>
      </c>
      <c r="D8876">
        <v>0</v>
      </c>
      <c r="E8876">
        <v>0</v>
      </c>
    </row>
    <row r="8878" spans="1:5" x14ac:dyDescent="0.3">
      <c r="A8878" s="6" t="s">
        <v>1472</v>
      </c>
    </row>
    <row r="8879" spans="1:5" x14ac:dyDescent="0.3">
      <c r="A8879" s="6" t="s">
        <v>6129</v>
      </c>
    </row>
    <row r="8880" spans="1:5" x14ac:dyDescent="0.3">
      <c r="A8880" s="6" t="s">
        <v>8027</v>
      </c>
    </row>
    <row r="8882" spans="1:5" x14ac:dyDescent="0.3">
      <c r="A8882" s="6" t="s">
        <v>8028</v>
      </c>
      <c r="B8882" t="s">
        <v>5746</v>
      </c>
      <c r="C8882" t="s">
        <v>1997</v>
      </c>
      <c r="D8882" s="1">
        <v>9.9999999999999995E-8</v>
      </c>
      <c r="E8882" s="1">
        <v>9.9999999999999995E-8</v>
      </c>
    </row>
    <row r="8883" spans="1:5" x14ac:dyDescent="0.3">
      <c r="A8883" s="6" t="s">
        <v>5258</v>
      </c>
      <c r="B8883" t="s">
        <v>9855</v>
      </c>
      <c r="C8883" t="s">
        <v>850</v>
      </c>
    </row>
    <row r="8884" spans="1:5" x14ac:dyDescent="0.3">
      <c r="A8884" s="6" t="s">
        <v>7465</v>
      </c>
      <c r="B8884" t="s">
        <v>2253</v>
      </c>
      <c r="C8884" t="s">
        <v>1300</v>
      </c>
    </row>
    <row r="8885" spans="1:5" x14ac:dyDescent="0.3">
      <c r="A8885" s="6" t="s">
        <v>8029</v>
      </c>
      <c r="B8885" t="s">
        <v>10052</v>
      </c>
      <c r="C8885" t="s">
        <v>1908</v>
      </c>
      <c r="D8885">
        <v>1</v>
      </c>
      <c r="E8885">
        <v>1</v>
      </c>
    </row>
    <row r="8887" spans="1:5" x14ac:dyDescent="0.3">
      <c r="A8887" s="6" t="s">
        <v>1472</v>
      </c>
    </row>
    <row r="8888" spans="1:5" x14ac:dyDescent="0.3">
      <c r="A8888" s="6" t="s">
        <v>6129</v>
      </c>
    </row>
    <row r="8889" spans="1:5" x14ac:dyDescent="0.3">
      <c r="A8889" s="6" t="s">
        <v>8030</v>
      </c>
    </row>
    <row r="8891" spans="1:5" x14ac:dyDescent="0.3">
      <c r="A8891" s="6" t="s">
        <v>8031</v>
      </c>
      <c r="B8891" t="s">
        <v>5746</v>
      </c>
      <c r="C8891" t="s">
        <v>1997</v>
      </c>
      <c r="D8891" s="1">
        <v>9.9999999999999995E-8</v>
      </c>
      <c r="E8891" s="1">
        <v>9.9999999999999995E-8</v>
      </c>
    </row>
    <row r="8892" spans="1:5" x14ac:dyDescent="0.3">
      <c r="A8892" s="6" t="s">
        <v>5258</v>
      </c>
      <c r="B8892" t="s">
        <v>9855</v>
      </c>
      <c r="C8892" t="s">
        <v>850</v>
      </c>
    </row>
    <row r="8893" spans="1:5" x14ac:dyDescent="0.3">
      <c r="A8893" s="6" t="s">
        <v>7465</v>
      </c>
      <c r="B8893" t="s">
        <v>2253</v>
      </c>
      <c r="C8893" t="s">
        <v>1300</v>
      </c>
    </row>
    <row r="8894" spans="1:5" x14ac:dyDescent="0.3">
      <c r="A8894" s="6" t="s">
        <v>8032</v>
      </c>
      <c r="B8894" t="s">
        <v>10052</v>
      </c>
      <c r="C8894" t="s">
        <v>1908</v>
      </c>
      <c r="D8894">
        <v>0</v>
      </c>
      <c r="E8894">
        <v>0</v>
      </c>
    </row>
    <row r="8896" spans="1:5" x14ac:dyDescent="0.3">
      <c r="A8896" s="6" t="s">
        <v>1472</v>
      </c>
    </row>
    <row r="8897" spans="1:5" x14ac:dyDescent="0.3">
      <c r="A8897" s="6" t="s">
        <v>6129</v>
      </c>
    </row>
    <row r="8898" spans="1:5" x14ac:dyDescent="0.3">
      <c r="A8898" s="6" t="s">
        <v>8033</v>
      </c>
    </row>
    <row r="8900" spans="1:5" x14ac:dyDescent="0.3">
      <c r="A8900" s="6" t="s">
        <v>8034</v>
      </c>
      <c r="B8900" t="s">
        <v>5746</v>
      </c>
      <c r="C8900" t="s">
        <v>1997</v>
      </c>
      <c r="D8900" s="1">
        <v>9.9999999999999995E-8</v>
      </c>
      <c r="E8900" s="1">
        <v>9.9999999999999995E-8</v>
      </c>
    </row>
    <row r="8901" spans="1:5" x14ac:dyDescent="0.3">
      <c r="A8901" s="6" t="s">
        <v>5258</v>
      </c>
      <c r="B8901" t="s">
        <v>9855</v>
      </c>
      <c r="C8901" t="s">
        <v>850</v>
      </c>
    </row>
    <row r="8902" spans="1:5" x14ac:dyDescent="0.3">
      <c r="A8902" s="6" t="s">
        <v>7465</v>
      </c>
      <c r="B8902" t="s">
        <v>2253</v>
      </c>
      <c r="C8902" t="s">
        <v>1300</v>
      </c>
    </row>
    <row r="8903" spans="1:5" x14ac:dyDescent="0.3">
      <c r="A8903" s="6" t="s">
        <v>8035</v>
      </c>
      <c r="B8903" t="s">
        <v>10052</v>
      </c>
      <c r="C8903" t="s">
        <v>1908</v>
      </c>
      <c r="D8903">
        <v>1</v>
      </c>
      <c r="E8903">
        <v>1</v>
      </c>
    </row>
    <row r="8905" spans="1:5" x14ac:dyDescent="0.3">
      <c r="A8905" s="6" t="s">
        <v>1472</v>
      </c>
    </row>
    <row r="8906" spans="1:5" x14ac:dyDescent="0.3">
      <c r="A8906" s="6" t="s">
        <v>6129</v>
      </c>
    </row>
    <row r="8907" spans="1:5" x14ac:dyDescent="0.3">
      <c r="A8907" s="6" t="s">
        <v>8036</v>
      </c>
    </row>
    <row r="8909" spans="1:5" x14ac:dyDescent="0.3">
      <c r="A8909" s="6" t="s">
        <v>8037</v>
      </c>
      <c r="B8909" t="s">
        <v>5746</v>
      </c>
      <c r="C8909" t="s">
        <v>1997</v>
      </c>
      <c r="D8909" s="1">
        <v>9.9999999999999995E-8</v>
      </c>
      <c r="E8909" s="1">
        <v>9.9999999999999995E-8</v>
      </c>
    </row>
    <row r="8910" spans="1:5" x14ac:dyDescent="0.3">
      <c r="A8910" s="6" t="s">
        <v>5258</v>
      </c>
      <c r="B8910" t="s">
        <v>9855</v>
      </c>
      <c r="C8910" t="s">
        <v>850</v>
      </c>
    </row>
    <row r="8911" spans="1:5" x14ac:dyDescent="0.3">
      <c r="A8911" s="6" t="s">
        <v>7465</v>
      </c>
      <c r="B8911" t="s">
        <v>2253</v>
      </c>
      <c r="C8911" t="s">
        <v>1300</v>
      </c>
    </row>
    <row r="8912" spans="1:5" x14ac:dyDescent="0.3">
      <c r="A8912" s="6" t="s">
        <v>8038</v>
      </c>
      <c r="B8912" t="s">
        <v>10052</v>
      </c>
      <c r="C8912" t="s">
        <v>1908</v>
      </c>
      <c r="D8912">
        <v>4</v>
      </c>
      <c r="E8912">
        <v>4</v>
      </c>
    </row>
    <row r="8914" spans="1:5" x14ac:dyDescent="0.3">
      <c r="A8914" s="6" t="s">
        <v>1472</v>
      </c>
    </row>
    <row r="8915" spans="1:5" x14ac:dyDescent="0.3">
      <c r="A8915" s="6" t="s">
        <v>6129</v>
      </c>
    </row>
    <row r="8916" spans="1:5" x14ac:dyDescent="0.3">
      <c r="A8916" s="6" t="s">
        <v>8039</v>
      </c>
    </row>
    <row r="8918" spans="1:5" x14ac:dyDescent="0.3">
      <c r="A8918" s="6" t="s">
        <v>8040</v>
      </c>
      <c r="B8918" t="s">
        <v>5746</v>
      </c>
      <c r="C8918" t="s">
        <v>1997</v>
      </c>
      <c r="D8918" s="1">
        <v>9.9999999999999995E-8</v>
      </c>
      <c r="E8918" s="1">
        <v>9.9999999999999995E-8</v>
      </c>
    </row>
    <row r="8919" spans="1:5" x14ac:dyDescent="0.3">
      <c r="A8919" s="6" t="s">
        <v>5258</v>
      </c>
      <c r="B8919" t="s">
        <v>9855</v>
      </c>
      <c r="C8919" t="s">
        <v>850</v>
      </c>
    </row>
    <row r="8920" spans="1:5" x14ac:dyDescent="0.3">
      <c r="A8920" s="6" t="s">
        <v>7465</v>
      </c>
      <c r="B8920" t="s">
        <v>2253</v>
      </c>
      <c r="C8920" t="s">
        <v>1300</v>
      </c>
    </row>
    <row r="8921" spans="1:5" x14ac:dyDescent="0.3">
      <c r="A8921" s="6" t="s">
        <v>8041</v>
      </c>
      <c r="B8921" t="s">
        <v>10052</v>
      </c>
      <c r="C8921" t="s">
        <v>1908</v>
      </c>
      <c r="D8921">
        <v>0</v>
      </c>
      <c r="E8921">
        <v>0</v>
      </c>
    </row>
    <row r="8923" spans="1:5" x14ac:dyDescent="0.3">
      <c r="A8923" s="6" t="s">
        <v>1472</v>
      </c>
    </row>
    <row r="8924" spans="1:5" x14ac:dyDescent="0.3">
      <c r="A8924" s="6" t="s">
        <v>6129</v>
      </c>
    </row>
    <row r="8925" spans="1:5" x14ac:dyDescent="0.3">
      <c r="A8925" s="6" t="s">
        <v>8042</v>
      </c>
    </row>
    <row r="8927" spans="1:5" x14ac:dyDescent="0.3">
      <c r="A8927" s="6" t="s">
        <v>8043</v>
      </c>
      <c r="B8927" t="s">
        <v>5746</v>
      </c>
      <c r="C8927" t="s">
        <v>1997</v>
      </c>
      <c r="D8927" s="1">
        <v>9.9999999999999995E-8</v>
      </c>
      <c r="E8927" s="1">
        <v>9.9999999999999995E-8</v>
      </c>
    </row>
    <row r="8928" spans="1:5" x14ac:dyDescent="0.3">
      <c r="A8928" s="6" t="s">
        <v>5258</v>
      </c>
      <c r="B8928" t="s">
        <v>9855</v>
      </c>
      <c r="C8928" t="s">
        <v>850</v>
      </c>
    </row>
    <row r="8929" spans="1:5" x14ac:dyDescent="0.3">
      <c r="A8929" s="6" t="s">
        <v>7465</v>
      </c>
      <c r="B8929" t="s">
        <v>2253</v>
      </c>
      <c r="C8929" t="s">
        <v>1300</v>
      </c>
    </row>
    <row r="8930" spans="1:5" x14ac:dyDescent="0.3">
      <c r="A8930" s="6" t="s">
        <v>8044</v>
      </c>
      <c r="B8930" t="s">
        <v>10052</v>
      </c>
      <c r="C8930" t="s">
        <v>1908</v>
      </c>
      <c r="D8930">
        <v>6</v>
      </c>
      <c r="E8930">
        <v>6</v>
      </c>
    </row>
    <row r="8932" spans="1:5" x14ac:dyDescent="0.3">
      <c r="A8932" s="6" t="s">
        <v>1472</v>
      </c>
    </row>
    <row r="8933" spans="1:5" x14ac:dyDescent="0.3">
      <c r="A8933" s="6" t="s">
        <v>6129</v>
      </c>
    </row>
    <row r="8934" spans="1:5" x14ac:dyDescent="0.3">
      <c r="A8934" s="6" t="s">
        <v>8045</v>
      </c>
    </row>
    <row r="8936" spans="1:5" x14ac:dyDescent="0.3">
      <c r="A8936" s="6" t="s">
        <v>8046</v>
      </c>
      <c r="B8936" t="s">
        <v>5746</v>
      </c>
      <c r="C8936" t="s">
        <v>1997</v>
      </c>
      <c r="D8936" s="1">
        <v>9.9999999999999995E-8</v>
      </c>
      <c r="E8936" s="1">
        <v>9.9999999999999995E-8</v>
      </c>
    </row>
    <row r="8937" spans="1:5" x14ac:dyDescent="0.3">
      <c r="A8937" s="6" t="s">
        <v>5258</v>
      </c>
      <c r="B8937" t="s">
        <v>9855</v>
      </c>
      <c r="C8937" t="s">
        <v>850</v>
      </c>
    </row>
    <row r="8938" spans="1:5" x14ac:dyDescent="0.3">
      <c r="A8938" s="6" t="s">
        <v>7465</v>
      </c>
      <c r="B8938" t="s">
        <v>2253</v>
      </c>
      <c r="C8938" t="s">
        <v>1300</v>
      </c>
    </row>
    <row r="8939" spans="1:5" x14ac:dyDescent="0.3">
      <c r="A8939" s="6" t="s">
        <v>8047</v>
      </c>
      <c r="B8939" t="s">
        <v>10052</v>
      </c>
      <c r="C8939" t="s">
        <v>1908</v>
      </c>
      <c r="D8939">
        <v>0</v>
      </c>
      <c r="E8939">
        <v>0</v>
      </c>
    </row>
    <row r="8941" spans="1:5" x14ac:dyDescent="0.3">
      <c r="A8941" s="6" t="s">
        <v>1472</v>
      </c>
    </row>
    <row r="8942" spans="1:5" x14ac:dyDescent="0.3">
      <c r="A8942" s="6" t="s">
        <v>6129</v>
      </c>
    </row>
    <row r="8943" spans="1:5" x14ac:dyDescent="0.3">
      <c r="A8943" s="6" t="s">
        <v>8048</v>
      </c>
    </row>
    <row r="8945" spans="1:5" x14ac:dyDescent="0.3">
      <c r="A8945" s="6" t="s">
        <v>8049</v>
      </c>
      <c r="B8945" t="s">
        <v>5746</v>
      </c>
      <c r="C8945" t="s">
        <v>1997</v>
      </c>
      <c r="D8945" s="1">
        <v>9.9999999999999995E-8</v>
      </c>
      <c r="E8945" s="1">
        <v>9.9999999999999995E-8</v>
      </c>
    </row>
    <row r="8946" spans="1:5" x14ac:dyDescent="0.3">
      <c r="A8946" s="6" t="s">
        <v>5258</v>
      </c>
      <c r="B8946" t="s">
        <v>9855</v>
      </c>
      <c r="C8946" t="s">
        <v>850</v>
      </c>
    </row>
    <row r="8947" spans="1:5" x14ac:dyDescent="0.3">
      <c r="A8947" s="6" t="s">
        <v>7465</v>
      </c>
      <c r="B8947" t="s">
        <v>2253</v>
      </c>
      <c r="C8947" t="s">
        <v>1300</v>
      </c>
    </row>
    <row r="8948" spans="1:5" x14ac:dyDescent="0.3">
      <c r="A8948" s="6" t="s">
        <v>8050</v>
      </c>
      <c r="B8948" t="s">
        <v>10052</v>
      </c>
      <c r="C8948" t="s">
        <v>1820</v>
      </c>
      <c r="D8948">
        <v>9</v>
      </c>
      <c r="E8948">
        <v>9</v>
      </c>
    </row>
    <row r="8950" spans="1:5" x14ac:dyDescent="0.3">
      <c r="A8950" s="6" t="s">
        <v>1472</v>
      </c>
    </row>
    <row r="8951" spans="1:5" x14ac:dyDescent="0.3">
      <c r="A8951" s="6" t="s">
        <v>6129</v>
      </c>
    </row>
    <row r="8952" spans="1:5" x14ac:dyDescent="0.3">
      <c r="A8952" s="6" t="s">
        <v>8051</v>
      </c>
    </row>
    <row r="8954" spans="1:5" x14ac:dyDescent="0.3">
      <c r="A8954" s="6" t="s">
        <v>8052</v>
      </c>
      <c r="B8954" t="s">
        <v>5746</v>
      </c>
      <c r="C8954" t="s">
        <v>1997</v>
      </c>
      <c r="D8954" s="1">
        <v>9.9999999999999995E-8</v>
      </c>
      <c r="E8954" s="1">
        <v>9.9999999999999995E-8</v>
      </c>
    </row>
    <row r="8955" spans="1:5" x14ac:dyDescent="0.3">
      <c r="A8955" s="6" t="s">
        <v>5258</v>
      </c>
      <c r="B8955" t="s">
        <v>9855</v>
      </c>
      <c r="C8955" t="s">
        <v>850</v>
      </c>
    </row>
    <row r="8956" spans="1:5" x14ac:dyDescent="0.3">
      <c r="A8956" s="6" t="s">
        <v>7465</v>
      </c>
      <c r="B8956" t="s">
        <v>2253</v>
      </c>
      <c r="C8956" t="s">
        <v>1300</v>
      </c>
    </row>
    <row r="8957" spans="1:5" x14ac:dyDescent="0.3">
      <c r="A8957" s="6" t="s">
        <v>8053</v>
      </c>
      <c r="B8957" t="s">
        <v>10052</v>
      </c>
      <c r="C8957" t="s">
        <v>1908</v>
      </c>
      <c r="D8957">
        <v>5</v>
      </c>
      <c r="E8957">
        <v>5</v>
      </c>
    </row>
    <row r="8959" spans="1:5" x14ac:dyDescent="0.3">
      <c r="A8959" s="6" t="s">
        <v>1472</v>
      </c>
    </row>
    <row r="8960" spans="1:5" x14ac:dyDescent="0.3">
      <c r="A8960" s="6" t="s">
        <v>6129</v>
      </c>
    </row>
    <row r="8961" spans="1:5" x14ac:dyDescent="0.3">
      <c r="A8961" s="6" t="s">
        <v>8054</v>
      </c>
    </row>
    <row r="8963" spans="1:5" x14ac:dyDescent="0.3">
      <c r="A8963" s="6" t="s">
        <v>8055</v>
      </c>
      <c r="B8963" t="s">
        <v>5746</v>
      </c>
      <c r="C8963" t="s">
        <v>1997</v>
      </c>
      <c r="D8963" s="1">
        <v>9.9999999999999995E-8</v>
      </c>
      <c r="E8963" s="1">
        <v>9.9999999999999995E-8</v>
      </c>
    </row>
    <row r="8964" spans="1:5" x14ac:dyDescent="0.3">
      <c r="A8964" s="6" t="s">
        <v>5258</v>
      </c>
      <c r="B8964" t="s">
        <v>9855</v>
      </c>
      <c r="C8964" t="s">
        <v>850</v>
      </c>
    </row>
    <row r="8965" spans="1:5" x14ac:dyDescent="0.3">
      <c r="A8965" s="6" t="s">
        <v>7465</v>
      </c>
      <c r="B8965" t="s">
        <v>2253</v>
      </c>
      <c r="C8965" t="s">
        <v>1300</v>
      </c>
    </row>
    <row r="8966" spans="1:5" x14ac:dyDescent="0.3">
      <c r="A8966" s="6" t="s">
        <v>8056</v>
      </c>
      <c r="B8966" t="s">
        <v>10052</v>
      </c>
      <c r="C8966" t="s">
        <v>2016</v>
      </c>
      <c r="D8966">
        <v>6</v>
      </c>
      <c r="E8966">
        <v>6</v>
      </c>
    </row>
    <row r="8968" spans="1:5" x14ac:dyDescent="0.3">
      <c r="A8968" s="6" t="s">
        <v>1472</v>
      </c>
    </row>
    <row r="8969" spans="1:5" x14ac:dyDescent="0.3">
      <c r="A8969" s="6" t="s">
        <v>6129</v>
      </c>
    </row>
    <row r="8970" spans="1:5" x14ac:dyDescent="0.3">
      <c r="A8970" s="6" t="s">
        <v>8057</v>
      </c>
    </row>
    <row r="8972" spans="1:5" x14ac:dyDescent="0.3">
      <c r="A8972" s="6" t="s">
        <v>8058</v>
      </c>
      <c r="B8972" t="s">
        <v>5746</v>
      </c>
      <c r="C8972" t="s">
        <v>1997</v>
      </c>
      <c r="D8972" s="1">
        <v>9.9999999999999995E-8</v>
      </c>
      <c r="E8972" s="1">
        <v>9.9999999999999995E-8</v>
      </c>
    </row>
    <row r="8973" spans="1:5" x14ac:dyDescent="0.3">
      <c r="A8973" s="6" t="s">
        <v>5258</v>
      </c>
      <c r="B8973" t="s">
        <v>9855</v>
      </c>
      <c r="C8973" t="s">
        <v>850</v>
      </c>
    </row>
    <row r="8974" spans="1:5" x14ac:dyDescent="0.3">
      <c r="A8974" s="6" t="s">
        <v>7465</v>
      </c>
      <c r="B8974" t="s">
        <v>2253</v>
      </c>
      <c r="C8974" t="s">
        <v>1300</v>
      </c>
    </row>
    <row r="8975" spans="1:5" x14ac:dyDescent="0.3">
      <c r="A8975" s="6" t="s">
        <v>8059</v>
      </c>
      <c r="B8975" t="s">
        <v>10052</v>
      </c>
      <c r="C8975" t="s">
        <v>1908</v>
      </c>
      <c r="D8975">
        <v>4</v>
      </c>
      <c r="E8975">
        <v>4</v>
      </c>
    </row>
    <row r="8977" spans="1:5" x14ac:dyDescent="0.3">
      <c r="A8977" s="6" t="s">
        <v>1472</v>
      </c>
    </row>
    <row r="8978" spans="1:5" x14ac:dyDescent="0.3">
      <c r="A8978" s="6" t="s">
        <v>6129</v>
      </c>
    </row>
    <row r="8979" spans="1:5" x14ac:dyDescent="0.3">
      <c r="A8979" s="6" t="s">
        <v>8060</v>
      </c>
    </row>
    <row r="8981" spans="1:5" x14ac:dyDescent="0.3">
      <c r="A8981" s="6" t="s">
        <v>8061</v>
      </c>
      <c r="B8981" t="s">
        <v>5746</v>
      </c>
      <c r="C8981" t="s">
        <v>1997</v>
      </c>
      <c r="D8981" s="1">
        <v>9.9999999999999995E-8</v>
      </c>
      <c r="E8981" s="1">
        <v>9.9999999999999995E-8</v>
      </c>
    </row>
    <row r="8982" spans="1:5" x14ac:dyDescent="0.3">
      <c r="A8982" s="6" t="s">
        <v>5258</v>
      </c>
      <c r="B8982" t="s">
        <v>9855</v>
      </c>
      <c r="C8982" t="s">
        <v>850</v>
      </c>
    </row>
    <row r="8983" spans="1:5" x14ac:dyDescent="0.3">
      <c r="A8983" s="6" t="s">
        <v>7465</v>
      </c>
      <c r="B8983" t="s">
        <v>2253</v>
      </c>
      <c r="C8983" t="s">
        <v>1300</v>
      </c>
    </row>
    <row r="8984" spans="1:5" x14ac:dyDescent="0.3">
      <c r="A8984" s="6" t="s">
        <v>8062</v>
      </c>
      <c r="B8984" t="s">
        <v>10052</v>
      </c>
      <c r="C8984" t="s">
        <v>2006</v>
      </c>
      <c r="D8984">
        <v>4</v>
      </c>
      <c r="E8984">
        <v>4</v>
      </c>
    </row>
    <row r="8986" spans="1:5" x14ac:dyDescent="0.3">
      <c r="A8986" s="6" t="s">
        <v>1472</v>
      </c>
    </row>
    <row r="8987" spans="1:5" x14ac:dyDescent="0.3">
      <c r="A8987" s="6" t="s">
        <v>6129</v>
      </c>
    </row>
    <row r="8988" spans="1:5" x14ac:dyDescent="0.3">
      <c r="A8988" s="6" t="s">
        <v>8063</v>
      </c>
    </row>
    <row r="8990" spans="1:5" x14ac:dyDescent="0.3">
      <c r="A8990" s="6" t="s">
        <v>8064</v>
      </c>
      <c r="B8990" t="s">
        <v>10122</v>
      </c>
      <c r="C8990" t="s">
        <v>2002</v>
      </c>
      <c r="D8990">
        <v>-7</v>
      </c>
      <c r="E8990">
        <v>-7</v>
      </c>
    </row>
    <row r="8991" spans="1:5" x14ac:dyDescent="0.3">
      <c r="A8991" s="6" t="s">
        <v>5258</v>
      </c>
      <c r="B8991" t="s">
        <v>9855</v>
      </c>
      <c r="C8991" t="s">
        <v>850</v>
      </c>
    </row>
    <row r="8992" spans="1:5" x14ac:dyDescent="0.3">
      <c r="A8992" s="6" t="s">
        <v>7465</v>
      </c>
      <c r="B8992" t="s">
        <v>2253</v>
      </c>
      <c r="C8992" t="s">
        <v>1300</v>
      </c>
    </row>
    <row r="8993" spans="1:5" x14ac:dyDescent="0.3">
      <c r="A8993" s="6" t="s">
        <v>8065</v>
      </c>
      <c r="B8993" t="s">
        <v>10052</v>
      </c>
      <c r="C8993" t="s">
        <v>1908</v>
      </c>
      <c r="D8993">
        <v>0</v>
      </c>
      <c r="E8993">
        <v>0</v>
      </c>
    </row>
    <row r="8995" spans="1:5" x14ac:dyDescent="0.3">
      <c r="A8995" s="6" t="s">
        <v>1472</v>
      </c>
    </row>
    <row r="8996" spans="1:5" x14ac:dyDescent="0.3">
      <c r="A8996" s="6" t="s">
        <v>6129</v>
      </c>
    </row>
    <row r="8997" spans="1:5" x14ac:dyDescent="0.3">
      <c r="A8997" s="6" t="s">
        <v>8066</v>
      </c>
    </row>
    <row r="8999" spans="1:5" x14ac:dyDescent="0.3">
      <c r="A8999" s="6" t="s">
        <v>8067</v>
      </c>
      <c r="B8999" t="s">
        <v>5746</v>
      </c>
      <c r="C8999" t="s">
        <v>1997</v>
      </c>
      <c r="D8999" s="1">
        <v>9.9999999999999995E-8</v>
      </c>
      <c r="E8999" s="1">
        <v>9.9999999999999995E-8</v>
      </c>
    </row>
    <row r="9000" spans="1:5" x14ac:dyDescent="0.3">
      <c r="A9000" s="6" t="s">
        <v>5258</v>
      </c>
      <c r="B9000" t="s">
        <v>9855</v>
      </c>
      <c r="C9000" t="s">
        <v>850</v>
      </c>
    </row>
    <row r="9001" spans="1:5" x14ac:dyDescent="0.3">
      <c r="A9001" s="6" t="s">
        <v>7465</v>
      </c>
      <c r="B9001" t="s">
        <v>2253</v>
      </c>
      <c r="C9001" t="s">
        <v>1300</v>
      </c>
    </row>
    <row r="9002" spans="1:5" x14ac:dyDescent="0.3">
      <c r="A9002" s="6" t="s">
        <v>8068</v>
      </c>
      <c r="B9002" t="s">
        <v>10052</v>
      </c>
      <c r="C9002" t="s">
        <v>1908</v>
      </c>
      <c r="D9002">
        <v>1</v>
      </c>
      <c r="E9002">
        <v>1</v>
      </c>
    </row>
    <row r="9004" spans="1:5" x14ac:dyDescent="0.3">
      <c r="A9004" s="6" t="s">
        <v>1472</v>
      </c>
    </row>
    <row r="9005" spans="1:5" x14ac:dyDescent="0.3">
      <c r="A9005" s="6" t="s">
        <v>6129</v>
      </c>
    </row>
    <row r="9006" spans="1:5" x14ac:dyDescent="0.3">
      <c r="A9006" s="6" t="s">
        <v>8069</v>
      </c>
    </row>
    <row r="9008" spans="1:5" x14ac:dyDescent="0.3">
      <c r="A9008" s="6" t="s">
        <v>8070</v>
      </c>
      <c r="B9008" t="s">
        <v>10105</v>
      </c>
      <c r="C9008" t="s">
        <v>1984</v>
      </c>
      <c r="D9008" t="s">
        <v>2017</v>
      </c>
      <c r="E9008" t="s">
        <v>2017</v>
      </c>
    </row>
    <row r="9009" spans="1:5" x14ac:dyDescent="0.3">
      <c r="A9009" s="6" t="s">
        <v>5258</v>
      </c>
      <c r="B9009" t="s">
        <v>9855</v>
      </c>
      <c r="C9009" t="s">
        <v>850</v>
      </c>
    </row>
    <row r="9010" spans="1:5" x14ac:dyDescent="0.3">
      <c r="A9010" s="6" t="s">
        <v>8071</v>
      </c>
      <c r="B9010" t="s">
        <v>1791</v>
      </c>
      <c r="C9010" t="s">
        <v>1588</v>
      </c>
    </row>
    <row r="9011" spans="1:5" x14ac:dyDescent="0.3">
      <c r="A9011" s="6" t="s">
        <v>8072</v>
      </c>
      <c r="B9011" t="s">
        <v>10227</v>
      </c>
      <c r="C9011" t="s">
        <v>2018</v>
      </c>
      <c r="D9011">
        <v>2</v>
      </c>
      <c r="E9011">
        <v>2</v>
      </c>
    </row>
    <row r="9013" spans="1:5" x14ac:dyDescent="0.3">
      <c r="A9013" s="6" t="s">
        <v>1472</v>
      </c>
    </row>
    <row r="9014" spans="1:5" x14ac:dyDescent="0.3">
      <c r="A9014" s="6" t="s">
        <v>6004</v>
      </c>
    </row>
    <row r="9015" spans="1:5" x14ac:dyDescent="0.3">
      <c r="A9015" s="6" t="s">
        <v>8073</v>
      </c>
    </row>
    <row r="9017" spans="1:5" x14ac:dyDescent="0.3">
      <c r="A9017" s="6" t="s">
        <v>8074</v>
      </c>
      <c r="B9017" t="s">
        <v>9874</v>
      </c>
      <c r="C9017" t="s">
        <v>2011</v>
      </c>
      <c r="D9017" t="s">
        <v>2017</v>
      </c>
      <c r="E9017" t="s">
        <v>2017</v>
      </c>
    </row>
    <row r="9018" spans="1:5" x14ac:dyDescent="0.3">
      <c r="A9018" s="6" t="s">
        <v>5258</v>
      </c>
      <c r="B9018" t="s">
        <v>9855</v>
      </c>
      <c r="C9018" t="s">
        <v>850</v>
      </c>
    </row>
    <row r="9019" spans="1:5" x14ac:dyDescent="0.3">
      <c r="A9019" s="6" t="s">
        <v>6032</v>
      </c>
      <c r="B9019" t="s">
        <v>2548</v>
      </c>
      <c r="C9019" t="s">
        <v>1185</v>
      </c>
    </row>
    <row r="9020" spans="1:5" x14ac:dyDescent="0.3">
      <c r="A9020" s="6" t="s">
        <v>8075</v>
      </c>
      <c r="B9020" t="e">
        <f>--MEIT</f>
        <v>#NAME?</v>
      </c>
      <c r="C9020" t="s">
        <v>1413</v>
      </c>
      <c r="D9020">
        <v>2</v>
      </c>
      <c r="E9020">
        <v>2</v>
      </c>
    </row>
    <row r="9022" spans="1:5" x14ac:dyDescent="0.3">
      <c r="A9022" s="6" t="s">
        <v>1472</v>
      </c>
    </row>
    <row r="9023" spans="1:5" x14ac:dyDescent="0.3">
      <c r="A9023" s="6" t="s">
        <v>8076</v>
      </c>
    </row>
    <row r="9024" spans="1:5" x14ac:dyDescent="0.3">
      <c r="A9024" s="6" t="s">
        <v>8077</v>
      </c>
    </row>
    <row r="9026" spans="1:5" x14ac:dyDescent="0.3">
      <c r="A9026" s="6" t="s">
        <v>8078</v>
      </c>
      <c r="B9026" t="s">
        <v>5746</v>
      </c>
      <c r="C9026" t="s">
        <v>2019</v>
      </c>
      <c r="D9026" s="1">
        <v>1.1000000000000001E-7</v>
      </c>
      <c r="E9026" t="s">
        <v>167</v>
      </c>
    </row>
    <row r="9027" spans="1:5" x14ac:dyDescent="0.3">
      <c r="A9027" s="6" t="s">
        <v>5258</v>
      </c>
      <c r="B9027" t="s">
        <v>9855</v>
      </c>
      <c r="C9027" t="s">
        <v>850</v>
      </c>
    </row>
    <row r="9028" spans="1:5" x14ac:dyDescent="0.3">
      <c r="A9028" s="6" t="s">
        <v>8079</v>
      </c>
      <c r="B9028" t="s">
        <v>1081</v>
      </c>
      <c r="C9028" t="s">
        <v>2020</v>
      </c>
    </row>
    <row r="9029" spans="1:5" x14ac:dyDescent="0.3">
      <c r="A9029" s="6" t="s">
        <v>8080</v>
      </c>
      <c r="B9029" t="e">
        <f>--FEIS</f>
        <v>#NAME?</v>
      </c>
      <c r="C9029" t="s">
        <v>2021</v>
      </c>
      <c r="D9029">
        <v>2</v>
      </c>
      <c r="E9029">
        <v>2</v>
      </c>
    </row>
    <row r="9031" spans="1:5" x14ac:dyDescent="0.3">
      <c r="A9031" s="6" t="s">
        <v>1472</v>
      </c>
    </row>
    <row r="9032" spans="1:5" x14ac:dyDescent="0.3">
      <c r="A9032" s="6" t="s">
        <v>8081</v>
      </c>
    </row>
    <row r="9033" spans="1:5" x14ac:dyDescent="0.3">
      <c r="A9033" s="6" t="s">
        <v>8082</v>
      </c>
    </row>
    <row r="9035" spans="1:5" x14ac:dyDescent="0.3">
      <c r="A9035" s="6" t="s">
        <v>8083</v>
      </c>
      <c r="B9035" t="s">
        <v>10133</v>
      </c>
      <c r="C9035" t="s">
        <v>2022</v>
      </c>
      <c r="D9035" t="s">
        <v>2023</v>
      </c>
      <c r="E9035" t="s">
        <v>2023</v>
      </c>
    </row>
    <row r="9036" spans="1:5" x14ac:dyDescent="0.3">
      <c r="A9036" s="6" t="s">
        <v>5258</v>
      </c>
      <c r="B9036" t="s">
        <v>10228</v>
      </c>
      <c r="C9036" t="s">
        <v>2024</v>
      </c>
    </row>
    <row r="9037" spans="1:5" x14ac:dyDescent="0.3">
      <c r="A9037" s="6" t="s">
        <v>8084</v>
      </c>
      <c r="B9037" t="s">
        <v>1081</v>
      </c>
      <c r="C9037" t="s">
        <v>2025</v>
      </c>
    </row>
    <row r="9038" spans="1:5" x14ac:dyDescent="0.3">
      <c r="A9038" s="6" t="s">
        <v>8085</v>
      </c>
      <c r="B9038" t="s">
        <v>10229</v>
      </c>
      <c r="C9038" t="s">
        <v>2026</v>
      </c>
      <c r="D9038">
        <v>78</v>
      </c>
      <c r="E9038">
        <v>78</v>
      </c>
    </row>
    <row r="9040" spans="1:5" x14ac:dyDescent="0.3">
      <c r="A9040" s="6" t="s">
        <v>8086</v>
      </c>
    </row>
    <row r="9041" spans="1:5" x14ac:dyDescent="0.3">
      <c r="A9041" s="6" t="s">
        <v>8087</v>
      </c>
    </row>
    <row r="9042" spans="1:5" x14ac:dyDescent="0.3">
      <c r="A9042" s="6" t="s">
        <v>8088</v>
      </c>
    </row>
    <row r="9044" spans="1:5" x14ac:dyDescent="0.3">
      <c r="A9044" s="6" t="s">
        <v>8089</v>
      </c>
      <c r="B9044" t="s">
        <v>5746</v>
      </c>
      <c r="C9044" t="s">
        <v>2027</v>
      </c>
      <c r="D9044" s="1">
        <v>1.1999999999999999E-7</v>
      </c>
      <c r="E9044" t="s">
        <v>168</v>
      </c>
    </row>
    <row r="9045" spans="1:5" x14ac:dyDescent="0.3">
      <c r="A9045" s="6" t="s">
        <v>5258</v>
      </c>
      <c r="B9045" t="s">
        <v>9855</v>
      </c>
      <c r="C9045" t="s">
        <v>850</v>
      </c>
    </row>
    <row r="9046" spans="1:5" x14ac:dyDescent="0.3">
      <c r="A9046" s="6" t="s">
        <v>7465</v>
      </c>
      <c r="B9046" t="s">
        <v>2253</v>
      </c>
      <c r="C9046" t="s">
        <v>1300</v>
      </c>
    </row>
    <row r="9047" spans="1:5" x14ac:dyDescent="0.3">
      <c r="A9047" s="6" t="s">
        <v>8090</v>
      </c>
      <c r="B9047" t="s">
        <v>10052</v>
      </c>
      <c r="C9047" t="s">
        <v>1820</v>
      </c>
      <c r="D9047">
        <v>9</v>
      </c>
      <c r="E9047">
        <v>9</v>
      </c>
    </row>
    <row r="9049" spans="1:5" x14ac:dyDescent="0.3">
      <c r="A9049" s="6" t="s">
        <v>1472</v>
      </c>
    </row>
    <row r="9050" spans="1:5" x14ac:dyDescent="0.3">
      <c r="A9050" s="6" t="s">
        <v>6129</v>
      </c>
    </row>
    <row r="9051" spans="1:5" x14ac:dyDescent="0.3">
      <c r="A9051" s="6" t="s">
        <v>8091</v>
      </c>
    </row>
    <row r="9053" spans="1:5" x14ac:dyDescent="0.3">
      <c r="A9053" s="6" t="s">
        <v>8092</v>
      </c>
      <c r="B9053" t="s">
        <v>5746</v>
      </c>
      <c r="C9053" t="s">
        <v>2027</v>
      </c>
      <c r="D9053" s="1">
        <v>1.1999999999999999E-7</v>
      </c>
      <c r="E9053" t="s">
        <v>168</v>
      </c>
    </row>
    <row r="9054" spans="1:5" x14ac:dyDescent="0.3">
      <c r="A9054" s="6" t="s">
        <v>5258</v>
      </c>
      <c r="B9054" t="s">
        <v>9855</v>
      </c>
      <c r="C9054" t="s">
        <v>850</v>
      </c>
    </row>
    <row r="9055" spans="1:5" x14ac:dyDescent="0.3">
      <c r="A9055" s="6" t="s">
        <v>8093</v>
      </c>
      <c r="B9055" t="s">
        <v>2787</v>
      </c>
      <c r="C9055" t="s">
        <v>1873</v>
      </c>
    </row>
    <row r="9056" spans="1:5" x14ac:dyDescent="0.3">
      <c r="A9056" s="6" t="s">
        <v>8094</v>
      </c>
      <c r="B9056" t="s">
        <v>10230</v>
      </c>
      <c r="C9056" t="s">
        <v>1874</v>
      </c>
      <c r="D9056">
        <v>5</v>
      </c>
      <c r="E9056">
        <v>5</v>
      </c>
    </row>
    <row r="9058" spans="1:5" x14ac:dyDescent="0.3">
      <c r="A9058" s="6" t="s">
        <v>1472</v>
      </c>
    </row>
    <row r="9059" spans="1:5" x14ac:dyDescent="0.3">
      <c r="A9059" s="6" t="s">
        <v>8095</v>
      </c>
    </row>
    <row r="9060" spans="1:5" x14ac:dyDescent="0.3">
      <c r="A9060" s="6" t="s">
        <v>8096</v>
      </c>
    </row>
    <row r="9062" spans="1:5" x14ac:dyDescent="0.3">
      <c r="A9062" s="6" t="s">
        <v>8097</v>
      </c>
      <c r="B9062" t="s">
        <v>9869</v>
      </c>
      <c r="C9062" t="s">
        <v>1976</v>
      </c>
      <c r="D9062" t="s">
        <v>2028</v>
      </c>
      <c r="E9062" t="s">
        <v>2028</v>
      </c>
    </row>
    <row r="9063" spans="1:5" x14ac:dyDescent="0.3">
      <c r="A9063" s="6" t="s">
        <v>5258</v>
      </c>
      <c r="B9063" t="s">
        <v>9855</v>
      </c>
      <c r="C9063" t="s">
        <v>850</v>
      </c>
    </row>
    <row r="9064" spans="1:5" x14ac:dyDescent="0.3">
      <c r="A9064" s="6" t="s">
        <v>8098</v>
      </c>
      <c r="B9064" t="s">
        <v>9975</v>
      </c>
      <c r="C9064" t="s">
        <v>1057</v>
      </c>
    </row>
    <row r="9065" spans="1:5" x14ac:dyDescent="0.3">
      <c r="A9065" s="6" t="s">
        <v>8099</v>
      </c>
      <c r="B9065" t="s">
        <v>10231</v>
      </c>
      <c r="C9065" t="s">
        <v>2029</v>
      </c>
      <c r="D9065">
        <v>7</v>
      </c>
      <c r="E9065">
        <v>7</v>
      </c>
    </row>
    <row r="9067" spans="1:5" x14ac:dyDescent="0.3">
      <c r="A9067" s="6" t="s">
        <v>1472</v>
      </c>
    </row>
    <row r="9068" spans="1:5" x14ac:dyDescent="0.3">
      <c r="A9068" s="6" t="s">
        <v>8100</v>
      </c>
    </row>
    <row r="9069" spans="1:5" x14ac:dyDescent="0.3">
      <c r="A9069" s="6" t="s">
        <v>8101</v>
      </c>
    </row>
    <row r="9071" spans="1:5" x14ac:dyDescent="0.3">
      <c r="A9071" s="6" t="s">
        <v>8102</v>
      </c>
      <c r="B9071" t="s">
        <v>10122</v>
      </c>
      <c r="C9071" t="s">
        <v>2030</v>
      </c>
      <c r="D9071" s="1">
        <v>1.9999999999999999E-7</v>
      </c>
      <c r="E9071" s="1">
        <v>1.9999999999999999E-7</v>
      </c>
    </row>
    <row r="9072" spans="1:5" x14ac:dyDescent="0.3">
      <c r="A9072" s="6" t="s">
        <v>5258</v>
      </c>
      <c r="B9072" t="s">
        <v>9855</v>
      </c>
      <c r="C9072" t="s">
        <v>850</v>
      </c>
    </row>
    <row r="9073" spans="1:5" x14ac:dyDescent="0.3">
      <c r="A9073" s="6" t="s">
        <v>7839</v>
      </c>
      <c r="B9073" t="s">
        <v>2253</v>
      </c>
      <c r="C9073" t="s">
        <v>1300</v>
      </c>
    </row>
    <row r="9074" spans="1:5" x14ac:dyDescent="0.3">
      <c r="A9074" s="6" t="s">
        <v>8103</v>
      </c>
      <c r="B9074" t="s">
        <v>10052</v>
      </c>
      <c r="C9074" t="s">
        <v>1908</v>
      </c>
      <c r="D9074">
        <v>3</v>
      </c>
      <c r="E9074">
        <v>3</v>
      </c>
    </row>
    <row r="9076" spans="1:5" x14ac:dyDescent="0.3">
      <c r="A9076" s="6" t="s">
        <v>1472</v>
      </c>
    </row>
    <row r="9077" spans="1:5" x14ac:dyDescent="0.3">
      <c r="A9077" s="6" t="s">
        <v>6129</v>
      </c>
    </row>
    <row r="9078" spans="1:5" x14ac:dyDescent="0.3">
      <c r="A9078" s="6" t="s">
        <v>8104</v>
      </c>
    </row>
    <row r="9080" spans="1:5" x14ac:dyDescent="0.3">
      <c r="A9080" s="6" t="s">
        <v>8105</v>
      </c>
      <c r="B9080" t="s">
        <v>10140</v>
      </c>
      <c r="C9080" t="s">
        <v>1984</v>
      </c>
      <c r="D9080" t="s">
        <v>2028</v>
      </c>
      <c r="E9080" t="s">
        <v>2028</v>
      </c>
    </row>
    <row r="9081" spans="1:5" x14ac:dyDescent="0.3">
      <c r="A9081" s="6" t="s">
        <v>5258</v>
      </c>
      <c r="B9081" t="s">
        <v>9855</v>
      </c>
      <c r="C9081" t="s">
        <v>850</v>
      </c>
    </row>
    <row r="9082" spans="1:5" x14ac:dyDescent="0.3">
      <c r="A9082" s="6" t="s">
        <v>7839</v>
      </c>
      <c r="B9082" t="s">
        <v>2253</v>
      </c>
      <c r="C9082" t="s">
        <v>1300</v>
      </c>
    </row>
    <row r="9083" spans="1:5" x14ac:dyDescent="0.3">
      <c r="A9083" s="6" t="s">
        <v>8106</v>
      </c>
      <c r="B9083" t="s">
        <v>10052</v>
      </c>
      <c r="C9083" t="s">
        <v>1908</v>
      </c>
      <c r="D9083">
        <v>2</v>
      </c>
      <c r="E9083">
        <v>2</v>
      </c>
    </row>
    <row r="9085" spans="1:5" x14ac:dyDescent="0.3">
      <c r="A9085" s="6" t="s">
        <v>1472</v>
      </c>
    </row>
    <row r="9086" spans="1:5" x14ac:dyDescent="0.3">
      <c r="A9086" s="6" t="s">
        <v>6129</v>
      </c>
    </row>
    <row r="9087" spans="1:5" x14ac:dyDescent="0.3">
      <c r="A9087" s="6" t="s">
        <v>8107</v>
      </c>
    </row>
    <row r="9089" spans="1:5" x14ac:dyDescent="0.3">
      <c r="A9089" s="6" t="s">
        <v>8108</v>
      </c>
      <c r="B9089" t="s">
        <v>5746</v>
      </c>
      <c r="C9089" t="s">
        <v>2031</v>
      </c>
      <c r="D9089" s="1">
        <v>1.3E-7</v>
      </c>
      <c r="E9089" t="s">
        <v>169</v>
      </c>
    </row>
    <row r="9090" spans="1:5" x14ac:dyDescent="0.3">
      <c r="A9090" s="6" t="s">
        <v>5258</v>
      </c>
      <c r="B9090" t="s">
        <v>9855</v>
      </c>
      <c r="C9090" t="s">
        <v>850</v>
      </c>
    </row>
    <row r="9091" spans="1:5" x14ac:dyDescent="0.3">
      <c r="A9091" s="6" t="s">
        <v>8109</v>
      </c>
      <c r="B9091" t="s">
        <v>1202</v>
      </c>
      <c r="C9091" t="s">
        <v>1152</v>
      </c>
    </row>
    <row r="9092" spans="1:5" x14ac:dyDescent="0.3">
      <c r="A9092" s="6" t="s">
        <v>8110</v>
      </c>
      <c r="B9092" t="s">
        <v>10232</v>
      </c>
      <c r="C9092" t="s">
        <v>2032</v>
      </c>
      <c r="D9092">
        <v>9</v>
      </c>
      <c r="E9092">
        <v>9</v>
      </c>
    </row>
    <row r="9094" spans="1:5" x14ac:dyDescent="0.3">
      <c r="A9094" s="6" t="s">
        <v>1472</v>
      </c>
    </row>
    <row r="9095" spans="1:5" x14ac:dyDescent="0.3">
      <c r="A9095" s="6" t="s">
        <v>8111</v>
      </c>
    </row>
    <row r="9096" spans="1:5" x14ac:dyDescent="0.3">
      <c r="A9096" s="6" t="s">
        <v>8112</v>
      </c>
    </row>
    <row r="9098" spans="1:5" x14ac:dyDescent="0.3">
      <c r="A9098" s="6" t="s">
        <v>8113</v>
      </c>
      <c r="B9098" t="s">
        <v>9982</v>
      </c>
      <c r="C9098" t="s">
        <v>1984</v>
      </c>
      <c r="D9098" t="s">
        <v>2033</v>
      </c>
      <c r="E9098" t="s">
        <v>2033</v>
      </c>
    </row>
    <row r="9099" spans="1:5" x14ac:dyDescent="0.3">
      <c r="A9099" s="6" t="s">
        <v>5258</v>
      </c>
      <c r="B9099" t="s">
        <v>9855</v>
      </c>
      <c r="C9099" t="s">
        <v>850</v>
      </c>
    </row>
    <row r="9100" spans="1:5" x14ac:dyDescent="0.3">
      <c r="A9100" s="6" t="s">
        <v>8114</v>
      </c>
      <c r="B9100" t="s">
        <v>2253</v>
      </c>
      <c r="C9100" t="s">
        <v>1406</v>
      </c>
    </row>
    <row r="9101" spans="1:5" x14ac:dyDescent="0.3">
      <c r="A9101" s="6" t="s">
        <v>8115</v>
      </c>
      <c r="B9101" t="s">
        <v>10233</v>
      </c>
      <c r="C9101" t="s">
        <v>1611</v>
      </c>
      <c r="D9101">
        <v>2</v>
      </c>
      <c r="E9101">
        <v>2</v>
      </c>
    </row>
    <row r="9103" spans="1:5" x14ac:dyDescent="0.3">
      <c r="A9103" s="6" t="s">
        <v>1472</v>
      </c>
    </row>
    <row r="9104" spans="1:5" x14ac:dyDescent="0.3">
      <c r="A9104" s="6" t="s">
        <v>6490</v>
      </c>
    </row>
    <row r="9105" spans="1:5" x14ac:dyDescent="0.3">
      <c r="A9105" s="6" t="s">
        <v>8116</v>
      </c>
    </row>
    <row r="9107" spans="1:5" x14ac:dyDescent="0.3">
      <c r="A9107" s="6" t="s">
        <v>8117</v>
      </c>
      <c r="B9107" t="s">
        <v>9860</v>
      </c>
      <c r="C9107" t="s">
        <v>1984</v>
      </c>
      <c r="D9107" t="s">
        <v>2033</v>
      </c>
      <c r="E9107" t="s">
        <v>2033</v>
      </c>
    </row>
    <row r="9108" spans="1:5" x14ac:dyDescent="0.3">
      <c r="A9108" s="6" t="s">
        <v>5258</v>
      </c>
      <c r="B9108" t="s">
        <v>9855</v>
      </c>
      <c r="C9108" t="s">
        <v>850</v>
      </c>
    </row>
    <row r="9109" spans="1:5" x14ac:dyDescent="0.3">
      <c r="A9109" s="6" t="s">
        <v>8118</v>
      </c>
      <c r="B9109" t="s">
        <v>2034</v>
      </c>
      <c r="C9109" t="e">
        <f>++AFtq</f>
        <v>#NAME?</v>
      </c>
    </row>
    <row r="9110" spans="1:5" x14ac:dyDescent="0.3">
      <c r="A9110" s="6" t="s">
        <v>8119</v>
      </c>
      <c r="B9110" t="s">
        <v>10234</v>
      </c>
      <c r="C9110" t="s">
        <v>2035</v>
      </c>
      <c r="D9110">
        <v>2</v>
      </c>
      <c r="E9110">
        <v>2</v>
      </c>
    </row>
    <row r="9112" spans="1:5" x14ac:dyDescent="0.3">
      <c r="A9112" s="6" t="s">
        <v>1472</v>
      </c>
    </row>
    <row r="9113" spans="1:5" x14ac:dyDescent="0.3">
      <c r="A9113" s="6" t="s">
        <v>8120</v>
      </c>
    </row>
    <row r="9114" spans="1:5" x14ac:dyDescent="0.3">
      <c r="A9114" s="6" t="s">
        <v>8121</v>
      </c>
    </row>
    <row r="9116" spans="1:5" x14ac:dyDescent="0.3">
      <c r="A9116" s="6" t="s">
        <v>8122</v>
      </c>
      <c r="B9116" t="s">
        <v>5746</v>
      </c>
      <c r="C9116" t="s">
        <v>2031</v>
      </c>
      <c r="D9116" s="1">
        <v>1.3E-7</v>
      </c>
      <c r="E9116" t="s">
        <v>169</v>
      </c>
    </row>
    <row r="9117" spans="1:5" x14ac:dyDescent="0.3">
      <c r="A9117" s="6" t="s">
        <v>5258</v>
      </c>
      <c r="B9117" t="s">
        <v>9855</v>
      </c>
      <c r="C9117" t="s">
        <v>850</v>
      </c>
    </row>
    <row r="9118" spans="1:5" x14ac:dyDescent="0.3">
      <c r="A9118" s="6" t="s">
        <v>8123</v>
      </c>
      <c r="B9118" t="s">
        <v>2253</v>
      </c>
      <c r="C9118" t="e">
        <f>+ ++AF+q</f>
        <v>#NAME?</v>
      </c>
    </row>
    <row r="9119" spans="1:5" x14ac:dyDescent="0.3">
      <c r="A9119" s="6" t="s">
        <v>8124</v>
      </c>
      <c r="B9119" t="s">
        <v>10235</v>
      </c>
      <c r="C9119" t="s">
        <v>2036</v>
      </c>
      <c r="D9119">
        <v>2</v>
      </c>
      <c r="E9119">
        <v>2</v>
      </c>
    </row>
    <row r="9121" spans="1:5" x14ac:dyDescent="0.3">
      <c r="A9121" s="6" t="s">
        <v>1472</v>
      </c>
    </row>
    <row r="9122" spans="1:5" x14ac:dyDescent="0.3">
      <c r="A9122" s="6" t="s">
        <v>8125</v>
      </c>
    </row>
    <row r="9123" spans="1:5" x14ac:dyDescent="0.3">
      <c r="A9123" s="6" t="s">
        <v>8126</v>
      </c>
    </row>
    <row r="9125" spans="1:5" x14ac:dyDescent="0.3">
      <c r="A9125" s="6" t="s">
        <v>8127</v>
      </c>
      <c r="B9125" t="s">
        <v>5746</v>
      </c>
      <c r="C9125" t="s">
        <v>2031</v>
      </c>
      <c r="D9125" s="1">
        <v>1.3E-7</v>
      </c>
      <c r="E9125" t="s">
        <v>169</v>
      </c>
    </row>
    <row r="9126" spans="1:5" x14ac:dyDescent="0.3">
      <c r="A9126" s="6" t="s">
        <v>5258</v>
      </c>
      <c r="B9126" t="s">
        <v>9855</v>
      </c>
      <c r="C9126" t="s">
        <v>850</v>
      </c>
    </row>
    <row r="9127" spans="1:5" x14ac:dyDescent="0.3">
      <c r="A9127" s="6" t="s">
        <v>8128</v>
      </c>
      <c r="B9127" t="s">
        <v>6895</v>
      </c>
      <c r="C9127" t="s">
        <v>2037</v>
      </c>
    </row>
    <row r="9128" spans="1:5" x14ac:dyDescent="0.3">
      <c r="A9128" s="6" t="s">
        <v>8129</v>
      </c>
      <c r="B9128" t="e">
        <f>-PLSLS</f>
        <v>#NAME?</v>
      </c>
      <c r="C9128" t="s">
        <v>2038</v>
      </c>
      <c r="D9128">
        <v>2</v>
      </c>
      <c r="E9128">
        <v>2</v>
      </c>
    </row>
    <row r="9130" spans="1:5" x14ac:dyDescent="0.3">
      <c r="A9130" s="6" t="s">
        <v>1472</v>
      </c>
    </row>
    <row r="9131" spans="1:5" x14ac:dyDescent="0.3">
      <c r="A9131" s="6" t="s">
        <v>8130</v>
      </c>
    </row>
    <row r="9132" spans="1:5" x14ac:dyDescent="0.3">
      <c r="A9132" s="6" t="s">
        <v>8131</v>
      </c>
    </row>
    <row r="9134" spans="1:5" x14ac:dyDescent="0.3">
      <c r="A9134" s="6" t="s">
        <v>8132</v>
      </c>
      <c r="B9134" t="s">
        <v>5746</v>
      </c>
      <c r="C9134" t="s">
        <v>2039</v>
      </c>
      <c r="D9134" s="1">
        <v>1.3E-7</v>
      </c>
      <c r="E9134" t="s">
        <v>169</v>
      </c>
    </row>
    <row r="9135" spans="1:5" x14ac:dyDescent="0.3">
      <c r="A9135" s="6" t="s">
        <v>5258</v>
      </c>
      <c r="B9135" t="s">
        <v>9855</v>
      </c>
      <c r="C9135" t="s">
        <v>850</v>
      </c>
    </row>
    <row r="9136" spans="1:5" x14ac:dyDescent="0.3">
      <c r="A9136" s="6" t="s">
        <v>8133</v>
      </c>
      <c r="B9136" t="s">
        <v>2040</v>
      </c>
      <c r="C9136" t="s">
        <v>1406</v>
      </c>
    </row>
    <row r="9137" spans="1:5" x14ac:dyDescent="0.3">
      <c r="A9137" s="6" t="s">
        <v>8134</v>
      </c>
      <c r="B9137" t="s">
        <v>10236</v>
      </c>
      <c r="C9137" t="s">
        <v>2041</v>
      </c>
      <c r="D9137">
        <v>8</v>
      </c>
      <c r="E9137">
        <v>8</v>
      </c>
    </row>
    <row r="9139" spans="1:5" x14ac:dyDescent="0.3">
      <c r="A9139" s="6" t="s">
        <v>1472</v>
      </c>
    </row>
    <row r="9140" spans="1:5" x14ac:dyDescent="0.3">
      <c r="A9140" s="6" t="s">
        <v>8135</v>
      </c>
    </row>
    <row r="9141" spans="1:5" x14ac:dyDescent="0.3">
      <c r="A9141" s="6" t="s">
        <v>8136</v>
      </c>
    </row>
    <row r="9143" spans="1:5" x14ac:dyDescent="0.3">
      <c r="A9143" s="6" t="s">
        <v>8137</v>
      </c>
      <c r="B9143" t="s">
        <v>9881</v>
      </c>
      <c r="C9143" t="s">
        <v>2042</v>
      </c>
      <c r="D9143" t="s">
        <v>2043</v>
      </c>
      <c r="E9143" t="s">
        <v>2043</v>
      </c>
    </row>
    <row r="9144" spans="1:5" x14ac:dyDescent="0.3">
      <c r="A9144" s="6" t="s">
        <v>5258</v>
      </c>
      <c r="B9144" t="s">
        <v>9855</v>
      </c>
      <c r="C9144" t="s">
        <v>850</v>
      </c>
    </row>
    <row r="9145" spans="1:5" x14ac:dyDescent="0.3">
      <c r="A9145" s="6" t="s">
        <v>8138</v>
      </c>
      <c r="B9145" t="s">
        <v>10168</v>
      </c>
      <c r="C9145" t="e">
        <f>++A++q</f>
        <v>#NAME?</v>
      </c>
    </row>
    <row r="9146" spans="1:5" x14ac:dyDescent="0.3">
      <c r="A9146" s="6" t="s">
        <v>8139</v>
      </c>
      <c r="B9146" t="s">
        <v>10237</v>
      </c>
      <c r="C9146" t="s">
        <v>2044</v>
      </c>
      <c r="D9146">
        <v>1</v>
      </c>
      <c r="E9146">
        <v>1</v>
      </c>
    </row>
    <row r="9148" spans="1:5" x14ac:dyDescent="0.3">
      <c r="A9148" s="6" t="s">
        <v>1472</v>
      </c>
    </row>
    <row r="9149" spans="1:5" x14ac:dyDescent="0.3">
      <c r="A9149" s="6" t="s">
        <v>8140</v>
      </c>
    </row>
    <row r="9150" spans="1:5" x14ac:dyDescent="0.3">
      <c r="A9150" s="6" t="s">
        <v>8141</v>
      </c>
    </row>
    <row r="9152" spans="1:5" x14ac:dyDescent="0.3">
      <c r="A9152" s="6" t="s">
        <v>8142</v>
      </c>
      <c r="B9152" t="s">
        <v>5746</v>
      </c>
      <c r="C9152" t="s">
        <v>2045</v>
      </c>
      <c r="D9152" s="1">
        <v>1.4999999999999999E-7</v>
      </c>
      <c r="E9152" t="s">
        <v>170</v>
      </c>
    </row>
    <row r="9153" spans="1:5" x14ac:dyDescent="0.3">
      <c r="A9153" s="6" t="s">
        <v>5258</v>
      </c>
      <c r="B9153" t="s">
        <v>9855</v>
      </c>
      <c r="C9153" t="s">
        <v>850</v>
      </c>
    </row>
    <row r="9154" spans="1:5" x14ac:dyDescent="0.3">
      <c r="A9154" s="6" t="s">
        <v>7220</v>
      </c>
      <c r="B9154" t="s">
        <v>10041</v>
      </c>
      <c r="C9154" t="s">
        <v>1385</v>
      </c>
    </row>
    <row r="9155" spans="1:5" x14ac:dyDescent="0.3">
      <c r="A9155" s="6" t="s">
        <v>8143</v>
      </c>
      <c r="B9155" t="s">
        <v>10225</v>
      </c>
      <c r="C9155" t="s">
        <v>2046</v>
      </c>
      <c r="D9155">
        <v>8</v>
      </c>
      <c r="E9155">
        <v>8</v>
      </c>
    </row>
    <row r="9157" spans="1:5" x14ac:dyDescent="0.3">
      <c r="A9157" s="6" t="s">
        <v>1472</v>
      </c>
    </row>
    <row r="9158" spans="1:5" x14ac:dyDescent="0.3">
      <c r="A9158" s="6" t="s">
        <v>6129</v>
      </c>
    </row>
    <row r="9159" spans="1:5" x14ac:dyDescent="0.3">
      <c r="A9159" s="6" t="s">
        <v>8144</v>
      </c>
    </row>
    <row r="9161" spans="1:5" x14ac:dyDescent="0.3">
      <c r="A9161" s="6" t="s">
        <v>8145</v>
      </c>
      <c r="B9161" t="s">
        <v>5746</v>
      </c>
      <c r="C9161" t="s">
        <v>2045</v>
      </c>
      <c r="D9161" s="1">
        <v>1.4999999999999999E-7</v>
      </c>
      <c r="E9161" t="s">
        <v>170</v>
      </c>
    </row>
    <row r="9162" spans="1:5" x14ac:dyDescent="0.3">
      <c r="A9162" s="6" t="s">
        <v>5258</v>
      </c>
      <c r="B9162" t="s">
        <v>9855</v>
      </c>
      <c r="C9162" t="s">
        <v>850</v>
      </c>
    </row>
    <row r="9163" spans="1:5" x14ac:dyDescent="0.3">
      <c r="A9163" s="6" t="s">
        <v>7220</v>
      </c>
      <c r="B9163" t="s">
        <v>10041</v>
      </c>
      <c r="C9163" t="s">
        <v>1385</v>
      </c>
    </row>
    <row r="9164" spans="1:5" x14ac:dyDescent="0.3">
      <c r="A9164" s="6" t="s">
        <v>8146</v>
      </c>
      <c r="B9164" t="s">
        <v>10225</v>
      </c>
      <c r="C9164" t="s">
        <v>2046</v>
      </c>
      <c r="D9164">
        <v>9</v>
      </c>
      <c r="E9164">
        <v>9</v>
      </c>
    </row>
    <row r="9166" spans="1:5" x14ac:dyDescent="0.3">
      <c r="A9166" s="6" t="s">
        <v>1472</v>
      </c>
    </row>
    <row r="9167" spans="1:5" x14ac:dyDescent="0.3">
      <c r="A9167" s="6" t="s">
        <v>6129</v>
      </c>
    </row>
    <row r="9168" spans="1:5" x14ac:dyDescent="0.3">
      <c r="A9168" s="6" t="s">
        <v>8147</v>
      </c>
    </row>
    <row r="9170" spans="1:5" x14ac:dyDescent="0.3">
      <c r="A9170" s="6" t="s">
        <v>8148</v>
      </c>
      <c r="B9170" t="s">
        <v>10139</v>
      </c>
      <c r="C9170" t="s">
        <v>2047</v>
      </c>
      <c r="D9170" t="s">
        <v>2048</v>
      </c>
      <c r="E9170" t="s">
        <v>2048</v>
      </c>
    </row>
    <row r="9171" spans="1:5" x14ac:dyDescent="0.3">
      <c r="A9171" s="6" t="s">
        <v>5258</v>
      </c>
      <c r="B9171" t="s">
        <v>9855</v>
      </c>
      <c r="C9171" t="s">
        <v>850</v>
      </c>
    </row>
    <row r="9172" spans="1:5" x14ac:dyDescent="0.3">
      <c r="A9172" s="6" t="s">
        <v>7839</v>
      </c>
      <c r="B9172" t="s">
        <v>2253</v>
      </c>
      <c r="C9172" t="s">
        <v>1300</v>
      </c>
    </row>
    <row r="9173" spans="1:5" x14ac:dyDescent="0.3">
      <c r="A9173" s="6" t="s">
        <v>8149</v>
      </c>
      <c r="B9173" t="s">
        <v>10052</v>
      </c>
      <c r="C9173" t="s">
        <v>1908</v>
      </c>
      <c r="D9173">
        <v>7</v>
      </c>
      <c r="E9173">
        <v>7</v>
      </c>
    </row>
    <row r="9175" spans="1:5" x14ac:dyDescent="0.3">
      <c r="A9175" s="6" t="s">
        <v>1472</v>
      </c>
    </row>
    <row r="9176" spans="1:5" x14ac:dyDescent="0.3">
      <c r="A9176" s="6" t="s">
        <v>6129</v>
      </c>
    </row>
    <row r="9177" spans="1:5" x14ac:dyDescent="0.3">
      <c r="A9177" s="6" t="s">
        <v>8150</v>
      </c>
    </row>
    <row r="9179" spans="1:5" x14ac:dyDescent="0.3">
      <c r="A9179" s="6" t="s">
        <v>8151</v>
      </c>
      <c r="B9179" t="s">
        <v>10116</v>
      </c>
      <c r="C9179" t="s">
        <v>2049</v>
      </c>
      <c r="D9179" t="s">
        <v>2048</v>
      </c>
      <c r="E9179" t="s">
        <v>2048</v>
      </c>
    </row>
    <row r="9180" spans="1:5" x14ac:dyDescent="0.3">
      <c r="A9180" s="6" t="s">
        <v>5258</v>
      </c>
      <c r="B9180" t="s">
        <v>9855</v>
      </c>
      <c r="C9180" t="s">
        <v>850</v>
      </c>
    </row>
    <row r="9181" spans="1:5" x14ac:dyDescent="0.3">
      <c r="A9181" s="6" t="s">
        <v>7839</v>
      </c>
      <c r="B9181" t="s">
        <v>2253</v>
      </c>
      <c r="C9181" t="s">
        <v>1300</v>
      </c>
    </row>
    <row r="9182" spans="1:5" x14ac:dyDescent="0.3">
      <c r="A9182" s="6" t="s">
        <v>8152</v>
      </c>
      <c r="B9182" t="s">
        <v>10052</v>
      </c>
      <c r="C9182" t="s">
        <v>1662</v>
      </c>
      <c r="D9182">
        <v>5</v>
      </c>
      <c r="E9182">
        <v>5</v>
      </c>
    </row>
    <row r="9184" spans="1:5" x14ac:dyDescent="0.3">
      <c r="A9184" s="6" t="s">
        <v>1472</v>
      </c>
    </row>
    <row r="9185" spans="1:5" x14ac:dyDescent="0.3">
      <c r="A9185" s="6" t="s">
        <v>6129</v>
      </c>
    </row>
    <row r="9186" spans="1:5" x14ac:dyDescent="0.3">
      <c r="A9186" s="6" t="s">
        <v>8153</v>
      </c>
    </row>
    <row r="9188" spans="1:5" x14ac:dyDescent="0.3">
      <c r="A9188" s="6" t="s">
        <v>8154</v>
      </c>
      <c r="B9188" t="s">
        <v>5746</v>
      </c>
      <c r="C9188" t="s">
        <v>2045</v>
      </c>
      <c r="D9188" s="1">
        <v>1.4999999999999999E-7</v>
      </c>
      <c r="E9188" t="s">
        <v>170</v>
      </c>
    </row>
    <row r="9189" spans="1:5" x14ac:dyDescent="0.3">
      <c r="A9189" s="6" t="s">
        <v>5258</v>
      </c>
      <c r="B9189" t="s">
        <v>9855</v>
      </c>
      <c r="C9189" t="s">
        <v>850</v>
      </c>
    </row>
    <row r="9190" spans="1:5" x14ac:dyDescent="0.3">
      <c r="A9190" s="6" t="s">
        <v>8155</v>
      </c>
      <c r="B9190" t="s">
        <v>2253</v>
      </c>
      <c r="C9190" t="s">
        <v>1300</v>
      </c>
    </row>
    <row r="9191" spans="1:5" x14ac:dyDescent="0.3">
      <c r="A9191" s="6" t="s">
        <v>8156</v>
      </c>
      <c r="B9191" t="s">
        <v>10052</v>
      </c>
      <c r="C9191" t="s">
        <v>1908</v>
      </c>
      <c r="D9191">
        <v>8</v>
      </c>
      <c r="E9191">
        <v>8</v>
      </c>
    </row>
    <row r="9193" spans="1:5" x14ac:dyDescent="0.3">
      <c r="A9193" s="6" t="s">
        <v>1472</v>
      </c>
    </row>
    <row r="9194" spans="1:5" x14ac:dyDescent="0.3">
      <c r="A9194" s="6" t="s">
        <v>6476</v>
      </c>
    </row>
    <row r="9195" spans="1:5" x14ac:dyDescent="0.3">
      <c r="A9195" s="6" t="s">
        <v>8157</v>
      </c>
    </row>
    <row r="9197" spans="1:5" x14ac:dyDescent="0.3">
      <c r="A9197" s="6" t="s">
        <v>8158</v>
      </c>
      <c r="B9197" t="s">
        <v>9878</v>
      </c>
      <c r="C9197" t="s">
        <v>2050</v>
      </c>
      <c r="D9197" t="s">
        <v>2048</v>
      </c>
      <c r="E9197" t="s">
        <v>2048</v>
      </c>
    </row>
    <row r="9198" spans="1:5" x14ac:dyDescent="0.3">
      <c r="A9198" s="6" t="s">
        <v>5258</v>
      </c>
      <c r="B9198" t="s">
        <v>9855</v>
      </c>
      <c r="C9198" t="s">
        <v>850</v>
      </c>
    </row>
    <row r="9199" spans="1:5" x14ac:dyDescent="0.3">
      <c r="A9199" s="6" t="s">
        <v>8159</v>
      </c>
      <c r="B9199" t="s">
        <v>1202</v>
      </c>
      <c r="C9199" t="e">
        <f>+ +vA++q</f>
        <v>#NAME?</v>
      </c>
    </row>
    <row r="9200" spans="1:5" x14ac:dyDescent="0.3">
      <c r="A9200" s="6" t="s">
        <v>8160</v>
      </c>
      <c r="B9200" t="s">
        <v>10238</v>
      </c>
      <c r="C9200" t="s">
        <v>2051</v>
      </c>
      <c r="D9200">
        <v>2</v>
      </c>
      <c r="E9200">
        <v>2</v>
      </c>
    </row>
    <row r="9202" spans="1:5" x14ac:dyDescent="0.3">
      <c r="A9202" s="6" t="s">
        <v>1472</v>
      </c>
    </row>
    <row r="9203" spans="1:5" x14ac:dyDescent="0.3">
      <c r="A9203" s="6" t="s">
        <v>6209</v>
      </c>
    </row>
    <row r="9204" spans="1:5" x14ac:dyDescent="0.3">
      <c r="A9204" s="6" t="s">
        <v>8161</v>
      </c>
    </row>
    <row r="9206" spans="1:5" x14ac:dyDescent="0.3">
      <c r="A9206" s="6" t="s">
        <v>8162</v>
      </c>
      <c r="B9206" t="s">
        <v>9901</v>
      </c>
      <c r="C9206" t="s">
        <v>2052</v>
      </c>
      <c r="D9206" t="s">
        <v>2053</v>
      </c>
      <c r="E9206" t="s">
        <v>2053</v>
      </c>
    </row>
    <row r="9207" spans="1:5" x14ac:dyDescent="0.3">
      <c r="A9207" s="6" t="s">
        <v>5258</v>
      </c>
      <c r="B9207" t="s">
        <v>9855</v>
      </c>
      <c r="C9207" t="s">
        <v>850</v>
      </c>
    </row>
    <row r="9208" spans="1:5" x14ac:dyDescent="0.3">
      <c r="A9208" s="6" t="s">
        <v>8163</v>
      </c>
      <c r="B9208" t="s">
        <v>1636</v>
      </c>
      <c r="C9208" t="s">
        <v>2055</v>
      </c>
    </row>
    <row r="9209" spans="1:5" x14ac:dyDescent="0.3">
      <c r="A9209" s="6" t="s">
        <v>8164</v>
      </c>
      <c r="B9209" t="e">
        <f>--LIVE</f>
        <v>#NAME?</v>
      </c>
      <c r="C9209" t="s">
        <v>2056</v>
      </c>
      <c r="D9209">
        <v>0</v>
      </c>
      <c r="E9209">
        <v>0</v>
      </c>
    </row>
    <row r="9211" spans="1:5" x14ac:dyDescent="0.3">
      <c r="A9211" s="6" t="s">
        <v>1472</v>
      </c>
    </row>
    <row r="9212" spans="1:5" x14ac:dyDescent="0.3">
      <c r="A9212" s="6" t="s">
        <v>8165</v>
      </c>
    </row>
    <row r="9213" spans="1:5" x14ac:dyDescent="0.3">
      <c r="A9213" s="6" t="s">
        <v>8166</v>
      </c>
    </row>
    <row r="9215" spans="1:5" x14ac:dyDescent="0.3">
      <c r="A9215" s="6" t="s">
        <v>8167</v>
      </c>
      <c r="B9215" t="s">
        <v>5746</v>
      </c>
      <c r="C9215" t="s">
        <v>2057</v>
      </c>
      <c r="D9215" s="1">
        <v>1.6E-7</v>
      </c>
      <c r="E9215" t="s">
        <v>171</v>
      </c>
    </row>
    <row r="9216" spans="1:5" x14ac:dyDescent="0.3">
      <c r="A9216" s="6" t="s">
        <v>5258</v>
      </c>
      <c r="B9216" t="s">
        <v>9855</v>
      </c>
      <c r="C9216" t="s">
        <v>850</v>
      </c>
    </row>
    <row r="9217" spans="1:5" x14ac:dyDescent="0.3">
      <c r="A9217" s="6" t="s">
        <v>8163</v>
      </c>
      <c r="B9217" t="s">
        <v>1636</v>
      </c>
      <c r="C9217" t="s">
        <v>2055</v>
      </c>
    </row>
    <row r="9218" spans="1:5" x14ac:dyDescent="0.3">
      <c r="A9218" s="6" t="s">
        <v>8168</v>
      </c>
      <c r="B9218" t="e">
        <f>--LIVE</f>
        <v>#NAME?</v>
      </c>
      <c r="C9218" t="s">
        <v>2056</v>
      </c>
      <c r="D9218">
        <v>0</v>
      </c>
      <c r="E9218">
        <v>0</v>
      </c>
    </row>
    <row r="9220" spans="1:5" x14ac:dyDescent="0.3">
      <c r="A9220" s="6" t="s">
        <v>1472</v>
      </c>
    </row>
    <row r="9221" spans="1:5" x14ac:dyDescent="0.3">
      <c r="A9221" s="6" t="s">
        <v>8165</v>
      </c>
    </row>
    <row r="9222" spans="1:5" x14ac:dyDescent="0.3">
      <c r="A9222" s="6" t="s">
        <v>8169</v>
      </c>
    </row>
    <row r="9224" spans="1:5" x14ac:dyDescent="0.3">
      <c r="A9224" s="6" t="s">
        <v>8170</v>
      </c>
      <c r="B9224" t="s">
        <v>5746</v>
      </c>
      <c r="C9224" t="s">
        <v>2057</v>
      </c>
      <c r="D9224" s="1">
        <v>1.6E-7</v>
      </c>
      <c r="E9224" t="s">
        <v>171</v>
      </c>
    </row>
    <row r="9225" spans="1:5" x14ac:dyDescent="0.3">
      <c r="A9225" s="6" t="s">
        <v>5258</v>
      </c>
      <c r="B9225" t="s">
        <v>9855</v>
      </c>
      <c r="C9225" t="s">
        <v>850</v>
      </c>
    </row>
    <row r="9226" spans="1:5" x14ac:dyDescent="0.3">
      <c r="A9226" s="6" t="s">
        <v>8171</v>
      </c>
      <c r="B9226" t="s">
        <v>1202</v>
      </c>
      <c r="C9226" t="s">
        <v>1429</v>
      </c>
    </row>
    <row r="9227" spans="1:5" x14ac:dyDescent="0.3">
      <c r="A9227" s="6" t="s">
        <v>8172</v>
      </c>
      <c r="B9227" t="s">
        <v>10239</v>
      </c>
      <c r="C9227" t="s">
        <v>2058</v>
      </c>
      <c r="D9227">
        <v>4</v>
      </c>
      <c r="E9227">
        <v>4</v>
      </c>
    </row>
    <row r="9229" spans="1:5" x14ac:dyDescent="0.3">
      <c r="A9229" s="6" t="s">
        <v>1472</v>
      </c>
    </row>
    <row r="9230" spans="1:5" x14ac:dyDescent="0.3">
      <c r="A9230" s="6" t="s">
        <v>6476</v>
      </c>
    </row>
    <row r="9231" spans="1:5" x14ac:dyDescent="0.3">
      <c r="A9231" s="6" t="s">
        <v>8173</v>
      </c>
    </row>
    <row r="9233" spans="1:5" x14ac:dyDescent="0.3">
      <c r="A9233" s="6" t="s">
        <v>8174</v>
      </c>
      <c r="B9233" t="s">
        <v>9862</v>
      </c>
      <c r="C9233" t="s">
        <v>2050</v>
      </c>
      <c r="D9233" t="s">
        <v>2053</v>
      </c>
      <c r="E9233" t="s">
        <v>2053</v>
      </c>
    </row>
    <row r="9234" spans="1:5" x14ac:dyDescent="0.3">
      <c r="A9234" s="6" t="s">
        <v>5258</v>
      </c>
      <c r="B9234" t="s">
        <v>9855</v>
      </c>
      <c r="C9234" t="s">
        <v>850</v>
      </c>
    </row>
    <row r="9235" spans="1:5" x14ac:dyDescent="0.3">
      <c r="A9235" s="6" t="s">
        <v>8175</v>
      </c>
      <c r="B9235" t="s">
        <v>2258</v>
      </c>
      <c r="C9235" t="e">
        <f>+ ++AF+q</f>
        <v>#NAME?</v>
      </c>
    </row>
    <row r="9236" spans="1:5" x14ac:dyDescent="0.3">
      <c r="A9236" s="6" t="s">
        <v>8176</v>
      </c>
      <c r="B9236" t="s">
        <v>10240</v>
      </c>
      <c r="C9236" t="s">
        <v>2059</v>
      </c>
      <c r="D9236">
        <v>2</v>
      </c>
      <c r="E9236">
        <v>2</v>
      </c>
    </row>
    <row r="9238" spans="1:5" x14ac:dyDescent="0.3">
      <c r="A9238" s="6" t="s">
        <v>1472</v>
      </c>
    </row>
    <row r="9239" spans="1:5" x14ac:dyDescent="0.3">
      <c r="A9239" s="6" t="s">
        <v>8177</v>
      </c>
    </row>
    <row r="9240" spans="1:5" x14ac:dyDescent="0.3">
      <c r="A9240" s="6" t="s">
        <v>8178</v>
      </c>
    </row>
    <row r="9242" spans="1:5" x14ac:dyDescent="0.3">
      <c r="A9242" s="6" t="s">
        <v>8179</v>
      </c>
      <c r="B9242" t="s">
        <v>10143</v>
      </c>
      <c r="C9242" t="s">
        <v>2060</v>
      </c>
      <c r="D9242" t="s">
        <v>2061</v>
      </c>
      <c r="E9242" t="s">
        <v>2061</v>
      </c>
    </row>
    <row r="9243" spans="1:5" x14ac:dyDescent="0.3">
      <c r="A9243" s="6" t="s">
        <v>5258</v>
      </c>
      <c r="B9243" t="s">
        <v>9855</v>
      </c>
      <c r="C9243" t="s">
        <v>850</v>
      </c>
    </row>
    <row r="9244" spans="1:5" x14ac:dyDescent="0.3">
      <c r="A9244" s="6" t="s">
        <v>8180</v>
      </c>
      <c r="B9244" t="s">
        <v>1081</v>
      </c>
      <c r="C9244" t="s">
        <v>1385</v>
      </c>
    </row>
    <row r="9245" spans="1:5" x14ac:dyDescent="0.3">
      <c r="A9245" s="6" t="s">
        <v>8181</v>
      </c>
      <c r="B9245" t="e">
        <f>--EEVQ</f>
        <v>#NAME?</v>
      </c>
      <c r="C9245" t="s">
        <v>2062</v>
      </c>
      <c r="D9245">
        <v>44</v>
      </c>
      <c r="E9245">
        <v>44</v>
      </c>
    </row>
    <row r="9247" spans="1:5" x14ac:dyDescent="0.3">
      <c r="A9247" s="6" t="s">
        <v>1472</v>
      </c>
    </row>
    <row r="9248" spans="1:5" x14ac:dyDescent="0.3">
      <c r="A9248" s="6" t="s">
        <v>8182</v>
      </c>
    </row>
    <row r="9249" spans="1:5" x14ac:dyDescent="0.3">
      <c r="A9249" s="6" t="s">
        <v>8183</v>
      </c>
    </row>
    <row r="9251" spans="1:5" x14ac:dyDescent="0.3">
      <c r="A9251" s="6" t="s">
        <v>8184</v>
      </c>
      <c r="B9251" t="s">
        <v>9860</v>
      </c>
      <c r="C9251" t="s">
        <v>2063</v>
      </c>
      <c r="D9251" t="s">
        <v>2064</v>
      </c>
      <c r="E9251" t="s">
        <v>2064</v>
      </c>
    </row>
    <row r="9252" spans="1:5" x14ac:dyDescent="0.3">
      <c r="A9252" s="6" t="s">
        <v>5258</v>
      </c>
      <c r="B9252" t="s">
        <v>9855</v>
      </c>
      <c r="C9252" t="s">
        <v>850</v>
      </c>
    </row>
    <row r="9253" spans="1:5" x14ac:dyDescent="0.3">
      <c r="A9253" s="6" t="s">
        <v>8185</v>
      </c>
      <c r="B9253" t="s">
        <v>2065</v>
      </c>
      <c r="C9253" t="s">
        <v>1506</v>
      </c>
    </row>
    <row r="9254" spans="1:5" x14ac:dyDescent="0.3">
      <c r="A9254" s="6" t="s">
        <v>8186</v>
      </c>
      <c r="B9254" t="s">
        <v>10033</v>
      </c>
      <c r="C9254" t="s">
        <v>2066</v>
      </c>
      <c r="D9254">
        <v>9</v>
      </c>
      <c r="E9254">
        <v>9</v>
      </c>
    </row>
    <row r="9256" spans="1:5" x14ac:dyDescent="0.3">
      <c r="A9256" s="6" t="s">
        <v>1472</v>
      </c>
    </row>
    <row r="9257" spans="1:5" x14ac:dyDescent="0.3">
      <c r="A9257" s="6" t="s">
        <v>8187</v>
      </c>
    </row>
    <row r="9258" spans="1:5" x14ac:dyDescent="0.3">
      <c r="A9258" s="6" t="s">
        <v>8188</v>
      </c>
    </row>
    <row r="9260" spans="1:5" x14ac:dyDescent="0.3">
      <c r="A9260" s="6" t="s">
        <v>8189</v>
      </c>
      <c r="B9260" t="s">
        <v>9860</v>
      </c>
      <c r="C9260" t="s">
        <v>2063</v>
      </c>
      <c r="D9260" t="s">
        <v>2064</v>
      </c>
      <c r="E9260" t="s">
        <v>2064</v>
      </c>
    </row>
    <row r="9261" spans="1:5" x14ac:dyDescent="0.3">
      <c r="A9261" s="6" t="s">
        <v>5258</v>
      </c>
      <c r="B9261" t="s">
        <v>9855</v>
      </c>
      <c r="C9261" t="s">
        <v>850</v>
      </c>
    </row>
    <row r="9262" spans="1:5" x14ac:dyDescent="0.3">
      <c r="A9262" s="6" t="s">
        <v>8185</v>
      </c>
      <c r="B9262" t="s">
        <v>2065</v>
      </c>
      <c r="C9262" t="s">
        <v>1506</v>
      </c>
    </row>
    <row r="9263" spans="1:5" x14ac:dyDescent="0.3">
      <c r="A9263" s="6" t="s">
        <v>8190</v>
      </c>
      <c r="B9263" t="s">
        <v>10033</v>
      </c>
      <c r="C9263" t="s">
        <v>2066</v>
      </c>
      <c r="D9263">
        <v>9</v>
      </c>
      <c r="E9263">
        <v>9</v>
      </c>
    </row>
    <row r="9265" spans="1:5" x14ac:dyDescent="0.3">
      <c r="A9265" s="6" t="s">
        <v>1472</v>
      </c>
    </row>
    <row r="9266" spans="1:5" x14ac:dyDescent="0.3">
      <c r="A9266" s="6" t="s">
        <v>8187</v>
      </c>
    </row>
    <row r="9267" spans="1:5" x14ac:dyDescent="0.3">
      <c r="A9267" s="6" t="s">
        <v>8191</v>
      </c>
    </row>
    <row r="9269" spans="1:5" x14ac:dyDescent="0.3">
      <c r="A9269" s="6" t="s">
        <v>8192</v>
      </c>
      <c r="B9269" t="s">
        <v>5746</v>
      </c>
      <c r="C9269" t="s">
        <v>2067</v>
      </c>
      <c r="D9269" s="1">
        <v>1.6999999999999999E-7</v>
      </c>
      <c r="E9269" t="s">
        <v>172</v>
      </c>
    </row>
    <row r="9270" spans="1:5" x14ac:dyDescent="0.3">
      <c r="A9270" s="6" t="s">
        <v>5258</v>
      </c>
      <c r="B9270" t="s">
        <v>9855</v>
      </c>
      <c r="C9270" t="s">
        <v>850</v>
      </c>
    </row>
    <row r="9271" spans="1:5" x14ac:dyDescent="0.3">
      <c r="A9271" s="6" t="s">
        <v>7469</v>
      </c>
      <c r="B9271" t="s">
        <v>2253</v>
      </c>
      <c r="C9271" t="s">
        <v>1873</v>
      </c>
    </row>
    <row r="9272" spans="1:5" x14ac:dyDescent="0.3">
      <c r="A9272" s="6" t="s">
        <v>8193</v>
      </c>
      <c r="B9272" t="s">
        <v>10241</v>
      </c>
      <c r="C9272" t="s">
        <v>1893</v>
      </c>
      <c r="D9272">
        <v>2</v>
      </c>
      <c r="E9272">
        <v>2</v>
      </c>
    </row>
    <row r="9274" spans="1:5" x14ac:dyDescent="0.3">
      <c r="A9274" s="6" t="s">
        <v>1472</v>
      </c>
    </row>
    <row r="9275" spans="1:5" x14ac:dyDescent="0.3">
      <c r="A9275" s="6" t="s">
        <v>8194</v>
      </c>
    </row>
    <row r="9276" spans="1:5" x14ac:dyDescent="0.3">
      <c r="A9276" s="6" t="s">
        <v>8195</v>
      </c>
    </row>
    <row r="9278" spans="1:5" x14ac:dyDescent="0.3">
      <c r="A9278" s="6" t="s">
        <v>8196</v>
      </c>
      <c r="B9278" t="s">
        <v>9869</v>
      </c>
      <c r="C9278" t="s">
        <v>2049</v>
      </c>
      <c r="D9278" t="s">
        <v>2064</v>
      </c>
      <c r="E9278" t="s">
        <v>2064</v>
      </c>
    </row>
    <row r="9279" spans="1:5" x14ac:dyDescent="0.3">
      <c r="A9279" s="6" t="s">
        <v>5258</v>
      </c>
      <c r="B9279" t="s">
        <v>9855</v>
      </c>
      <c r="C9279" t="s">
        <v>850</v>
      </c>
    </row>
    <row r="9280" spans="1:5" x14ac:dyDescent="0.3">
      <c r="A9280" s="6" t="s">
        <v>8197</v>
      </c>
      <c r="B9280" t="s">
        <v>1791</v>
      </c>
      <c r="C9280" t="s">
        <v>1506</v>
      </c>
    </row>
    <row r="9281" spans="1:5" x14ac:dyDescent="0.3">
      <c r="A9281" s="6" t="s">
        <v>8198</v>
      </c>
      <c r="B9281" t="s">
        <v>10081</v>
      </c>
      <c r="C9281" t="s">
        <v>2068</v>
      </c>
      <c r="D9281">
        <v>5</v>
      </c>
      <c r="E9281">
        <v>5</v>
      </c>
    </row>
    <row r="9283" spans="1:5" x14ac:dyDescent="0.3">
      <c r="A9283" s="6" t="s">
        <v>1472</v>
      </c>
    </row>
    <row r="9284" spans="1:5" x14ac:dyDescent="0.3">
      <c r="A9284" s="6" t="s">
        <v>6713</v>
      </c>
    </row>
    <row r="9285" spans="1:5" x14ac:dyDescent="0.3">
      <c r="A9285" s="6" t="s">
        <v>8199</v>
      </c>
    </row>
    <row r="9287" spans="1:5" x14ac:dyDescent="0.3">
      <c r="A9287" s="6" t="s">
        <v>8200</v>
      </c>
      <c r="B9287" t="s">
        <v>10093</v>
      </c>
      <c r="C9287" t="s">
        <v>2049</v>
      </c>
      <c r="D9287" t="s">
        <v>2064</v>
      </c>
      <c r="E9287" t="s">
        <v>2064</v>
      </c>
    </row>
    <row r="9288" spans="1:5" x14ac:dyDescent="0.3">
      <c r="A9288" s="6" t="s">
        <v>5258</v>
      </c>
      <c r="B9288" t="s">
        <v>9855</v>
      </c>
      <c r="C9288" t="s">
        <v>850</v>
      </c>
    </row>
    <row r="9289" spans="1:5" x14ac:dyDescent="0.3">
      <c r="A9289" s="6" t="s">
        <v>6815</v>
      </c>
      <c r="B9289" t="s">
        <v>1636</v>
      </c>
      <c r="C9289" t="s">
        <v>1406</v>
      </c>
    </row>
    <row r="9290" spans="1:5" x14ac:dyDescent="0.3">
      <c r="A9290" s="6" t="s">
        <v>8201</v>
      </c>
      <c r="B9290" t="s">
        <v>10242</v>
      </c>
      <c r="C9290" t="s">
        <v>1653</v>
      </c>
      <c r="D9290">
        <v>5</v>
      </c>
      <c r="E9290">
        <v>5</v>
      </c>
    </row>
    <row r="9292" spans="1:5" x14ac:dyDescent="0.3">
      <c r="A9292" s="6" t="s">
        <v>1472</v>
      </c>
    </row>
    <row r="9293" spans="1:5" x14ac:dyDescent="0.3">
      <c r="A9293" s="6" t="s">
        <v>6129</v>
      </c>
    </row>
    <row r="9294" spans="1:5" x14ac:dyDescent="0.3">
      <c r="A9294" s="6" t="s">
        <v>8202</v>
      </c>
    </row>
    <row r="9296" spans="1:5" x14ac:dyDescent="0.3">
      <c r="A9296" s="6" t="s">
        <v>8203</v>
      </c>
      <c r="B9296" t="s">
        <v>9866</v>
      </c>
      <c r="C9296" t="s">
        <v>2069</v>
      </c>
      <c r="D9296" t="s">
        <v>2064</v>
      </c>
      <c r="E9296" t="s">
        <v>2064</v>
      </c>
    </row>
    <row r="9297" spans="1:5" x14ac:dyDescent="0.3">
      <c r="A9297" s="6" t="s">
        <v>5258</v>
      </c>
      <c r="B9297" t="s">
        <v>9855</v>
      </c>
      <c r="C9297" t="s">
        <v>850</v>
      </c>
    </row>
    <row r="9298" spans="1:5" x14ac:dyDescent="0.3">
      <c r="A9298" s="6" t="s">
        <v>8204</v>
      </c>
      <c r="B9298" t="s">
        <v>1636</v>
      </c>
      <c r="C9298" t="s">
        <v>2070</v>
      </c>
    </row>
    <row r="9299" spans="1:5" x14ac:dyDescent="0.3">
      <c r="A9299" s="6" t="s">
        <v>8205</v>
      </c>
      <c r="B9299" t="s">
        <v>10243</v>
      </c>
      <c r="C9299" t="s">
        <v>2071</v>
      </c>
      <c r="D9299">
        <v>6</v>
      </c>
      <c r="E9299">
        <v>6</v>
      </c>
    </row>
    <row r="9301" spans="1:5" x14ac:dyDescent="0.3">
      <c r="A9301" s="6" t="s">
        <v>1472</v>
      </c>
    </row>
    <row r="9302" spans="1:5" x14ac:dyDescent="0.3">
      <c r="A9302" s="6" t="s">
        <v>8206</v>
      </c>
    </row>
    <row r="9303" spans="1:5" x14ac:dyDescent="0.3">
      <c r="A9303" s="6" t="s">
        <v>8207</v>
      </c>
    </row>
    <row r="9305" spans="1:5" x14ac:dyDescent="0.3">
      <c r="A9305" s="6" t="s">
        <v>8208</v>
      </c>
      <c r="B9305" t="s">
        <v>10091</v>
      </c>
      <c r="C9305" t="s">
        <v>2072</v>
      </c>
      <c r="D9305" t="s">
        <v>2073</v>
      </c>
      <c r="E9305" t="s">
        <v>2073</v>
      </c>
    </row>
    <row r="9306" spans="1:5" x14ac:dyDescent="0.3">
      <c r="A9306" s="6" t="s">
        <v>5258</v>
      </c>
      <c r="B9306" t="s">
        <v>9855</v>
      </c>
      <c r="C9306" t="s">
        <v>850</v>
      </c>
    </row>
    <row r="9307" spans="1:5" x14ac:dyDescent="0.3">
      <c r="A9307" s="6" t="s">
        <v>6815</v>
      </c>
      <c r="B9307" t="s">
        <v>2253</v>
      </c>
      <c r="C9307" t="s">
        <v>1406</v>
      </c>
    </row>
    <row r="9308" spans="1:5" x14ac:dyDescent="0.3">
      <c r="A9308" s="6" t="s">
        <v>8209</v>
      </c>
      <c r="B9308" t="s">
        <v>10052</v>
      </c>
      <c r="C9308" t="s">
        <v>1986</v>
      </c>
      <c r="D9308">
        <v>1</v>
      </c>
      <c r="E9308">
        <v>1</v>
      </c>
    </row>
    <row r="9310" spans="1:5" x14ac:dyDescent="0.3">
      <c r="A9310" s="6" t="s">
        <v>1472</v>
      </c>
    </row>
    <row r="9311" spans="1:5" x14ac:dyDescent="0.3">
      <c r="A9311" s="6" t="s">
        <v>6129</v>
      </c>
    </row>
    <row r="9312" spans="1:5" x14ac:dyDescent="0.3">
      <c r="A9312" s="6" t="s">
        <v>8210</v>
      </c>
    </row>
    <row r="9314" spans="1:5" x14ac:dyDescent="0.3">
      <c r="A9314" s="6" t="s">
        <v>8211</v>
      </c>
      <c r="B9314" t="s">
        <v>5746</v>
      </c>
      <c r="C9314" t="s">
        <v>2074</v>
      </c>
      <c r="D9314" s="1">
        <v>1.8E-7</v>
      </c>
      <c r="E9314" t="s">
        <v>173</v>
      </c>
    </row>
    <row r="9315" spans="1:5" x14ac:dyDescent="0.3">
      <c r="A9315" s="6" t="s">
        <v>5258</v>
      </c>
      <c r="B9315" t="s">
        <v>9855</v>
      </c>
      <c r="C9315" t="s">
        <v>850</v>
      </c>
    </row>
    <row r="9316" spans="1:5" x14ac:dyDescent="0.3">
      <c r="A9316" s="6" t="s">
        <v>8212</v>
      </c>
      <c r="B9316" t="e">
        <f>+d</f>
        <v>#NAME?</v>
      </c>
      <c r="C9316" t="s">
        <v>2075</v>
      </c>
    </row>
    <row r="9317" spans="1:5" x14ac:dyDescent="0.3">
      <c r="A9317" s="6" t="s">
        <v>8213</v>
      </c>
      <c r="B9317" t="s">
        <v>10244</v>
      </c>
      <c r="C9317" t="s">
        <v>2076</v>
      </c>
      <c r="D9317">
        <v>0</v>
      </c>
      <c r="E9317">
        <v>0</v>
      </c>
    </row>
    <row r="9319" spans="1:5" x14ac:dyDescent="0.3">
      <c r="A9319" s="6" t="s">
        <v>1472</v>
      </c>
    </row>
    <row r="9320" spans="1:5" x14ac:dyDescent="0.3">
      <c r="A9320" s="6" t="s">
        <v>8214</v>
      </c>
    </row>
    <row r="9321" spans="1:5" x14ac:dyDescent="0.3">
      <c r="A9321" s="6" t="s">
        <v>8215</v>
      </c>
    </row>
    <row r="9323" spans="1:5" x14ac:dyDescent="0.3">
      <c r="A9323" s="6" t="s">
        <v>8216</v>
      </c>
      <c r="B9323" t="s">
        <v>5746</v>
      </c>
      <c r="C9323" t="s">
        <v>2074</v>
      </c>
      <c r="D9323" s="1">
        <v>1.8E-7</v>
      </c>
      <c r="E9323" t="s">
        <v>173</v>
      </c>
    </row>
    <row r="9324" spans="1:5" x14ac:dyDescent="0.3">
      <c r="A9324" s="6" t="s">
        <v>5258</v>
      </c>
      <c r="B9324" t="s">
        <v>9855</v>
      </c>
      <c r="C9324" t="s">
        <v>850</v>
      </c>
    </row>
    <row r="9325" spans="1:5" x14ac:dyDescent="0.3">
      <c r="A9325" s="6" t="s">
        <v>8159</v>
      </c>
      <c r="B9325" t="s">
        <v>2258</v>
      </c>
      <c r="C9325" t="e">
        <f>++A++q</f>
        <v>#NAME?</v>
      </c>
    </row>
    <row r="9326" spans="1:5" x14ac:dyDescent="0.3">
      <c r="A9326" s="6" t="s">
        <v>8217</v>
      </c>
      <c r="B9326" t="s">
        <v>10245</v>
      </c>
      <c r="C9326" t="s">
        <v>1805</v>
      </c>
      <c r="D9326">
        <v>2</v>
      </c>
      <c r="E9326">
        <v>2</v>
      </c>
    </row>
    <row r="9328" spans="1:5" x14ac:dyDescent="0.3">
      <c r="A9328" s="6" t="s">
        <v>1472</v>
      </c>
    </row>
    <row r="9329" spans="1:5" x14ac:dyDescent="0.3">
      <c r="A9329" s="6" t="s">
        <v>6209</v>
      </c>
    </row>
    <row r="9330" spans="1:5" x14ac:dyDescent="0.3">
      <c r="A9330" s="6" t="s">
        <v>8218</v>
      </c>
    </row>
    <row r="9332" spans="1:5" x14ac:dyDescent="0.3">
      <c r="A9332" s="6" t="s">
        <v>8219</v>
      </c>
      <c r="B9332" t="s">
        <v>5746</v>
      </c>
      <c r="C9332" t="s">
        <v>2074</v>
      </c>
      <c r="D9332" s="1">
        <v>1.8E-7</v>
      </c>
      <c r="E9332" t="s">
        <v>173</v>
      </c>
    </row>
    <row r="9333" spans="1:5" x14ac:dyDescent="0.3">
      <c r="A9333" s="6" t="s">
        <v>5258</v>
      </c>
      <c r="B9333" t="s">
        <v>9855</v>
      </c>
      <c r="C9333" t="s">
        <v>850</v>
      </c>
    </row>
    <row r="9334" spans="1:5" x14ac:dyDescent="0.3">
      <c r="A9334" s="6" t="s">
        <v>7465</v>
      </c>
      <c r="B9334" t="s">
        <v>2253</v>
      </c>
      <c r="C9334" t="s">
        <v>1300</v>
      </c>
    </row>
    <row r="9335" spans="1:5" x14ac:dyDescent="0.3">
      <c r="A9335" s="6" t="s">
        <v>8220</v>
      </c>
      <c r="B9335" t="s">
        <v>10052</v>
      </c>
      <c r="C9335" t="s">
        <v>1662</v>
      </c>
      <c r="D9335">
        <v>8</v>
      </c>
      <c r="E9335">
        <v>8</v>
      </c>
    </row>
    <row r="9337" spans="1:5" x14ac:dyDescent="0.3">
      <c r="A9337" s="6" t="s">
        <v>1472</v>
      </c>
    </row>
    <row r="9338" spans="1:5" x14ac:dyDescent="0.3">
      <c r="A9338" s="6" t="s">
        <v>8221</v>
      </c>
    </row>
    <row r="9339" spans="1:5" x14ac:dyDescent="0.3">
      <c r="A9339" s="6" t="s">
        <v>8222</v>
      </c>
    </row>
    <row r="9341" spans="1:5" x14ac:dyDescent="0.3">
      <c r="A9341" s="6" t="s">
        <v>8223</v>
      </c>
      <c r="B9341" t="s">
        <v>5746</v>
      </c>
      <c r="C9341" t="s">
        <v>2077</v>
      </c>
      <c r="D9341" s="1">
        <v>1.9000000000000001E-7</v>
      </c>
      <c r="E9341" t="s">
        <v>174</v>
      </c>
    </row>
    <row r="9342" spans="1:5" x14ac:dyDescent="0.3">
      <c r="A9342" s="6" t="s">
        <v>5258</v>
      </c>
      <c r="B9342" t="s">
        <v>9855</v>
      </c>
      <c r="C9342" t="s">
        <v>850</v>
      </c>
    </row>
    <row r="9343" spans="1:5" x14ac:dyDescent="0.3">
      <c r="A9343" s="6" t="s">
        <v>8224</v>
      </c>
      <c r="B9343" t="s">
        <v>1202</v>
      </c>
      <c r="C9343" t="e">
        <f>+vA++q</f>
        <v>#NAME?</v>
      </c>
    </row>
    <row r="9344" spans="1:5" x14ac:dyDescent="0.3">
      <c r="A9344" s="6" t="s">
        <v>8225</v>
      </c>
      <c r="B9344" t="s">
        <v>10246</v>
      </c>
      <c r="C9344" t="s">
        <v>2078</v>
      </c>
      <c r="D9344">
        <v>3</v>
      </c>
      <c r="E9344">
        <v>3</v>
      </c>
    </row>
    <row r="9346" spans="1:5" x14ac:dyDescent="0.3">
      <c r="A9346" s="6" t="s">
        <v>1472</v>
      </c>
    </row>
    <row r="9347" spans="1:5" x14ac:dyDescent="0.3">
      <c r="A9347" s="6" t="s">
        <v>6209</v>
      </c>
    </row>
    <row r="9348" spans="1:5" x14ac:dyDescent="0.3">
      <c r="A9348" s="6" t="s">
        <v>8226</v>
      </c>
    </row>
    <row r="9350" spans="1:5" x14ac:dyDescent="0.3">
      <c r="A9350" s="6" t="s">
        <v>8227</v>
      </c>
      <c r="B9350" t="s">
        <v>5746</v>
      </c>
      <c r="C9350" t="s">
        <v>2077</v>
      </c>
      <c r="D9350" s="1">
        <v>1.9000000000000001E-7</v>
      </c>
      <c r="E9350" t="s">
        <v>174</v>
      </c>
    </row>
    <row r="9351" spans="1:5" x14ac:dyDescent="0.3">
      <c r="A9351" s="6" t="s">
        <v>5797</v>
      </c>
      <c r="B9351" t="s">
        <v>5295</v>
      </c>
      <c r="C9351" t="s">
        <v>1273</v>
      </c>
    </row>
    <row r="9352" spans="1:5" x14ac:dyDescent="0.3">
      <c r="A9352" s="6" t="s">
        <v>7608</v>
      </c>
      <c r="B9352" t="s">
        <v>1375</v>
      </c>
      <c r="C9352" t="s">
        <v>1506</v>
      </c>
    </row>
    <row r="9353" spans="1:5" x14ac:dyDescent="0.3">
      <c r="A9353" s="6" t="s">
        <v>8228</v>
      </c>
      <c r="B9353" t="s">
        <v>10202</v>
      </c>
      <c r="C9353" t="s">
        <v>1918</v>
      </c>
      <c r="D9353">
        <v>2</v>
      </c>
      <c r="E9353">
        <v>2</v>
      </c>
    </row>
    <row r="9355" spans="1:5" x14ac:dyDescent="0.3">
      <c r="A9355" s="6" t="s">
        <v>6063</v>
      </c>
    </row>
    <row r="9356" spans="1:5" x14ac:dyDescent="0.3">
      <c r="A9356" s="6" t="s">
        <v>8229</v>
      </c>
    </row>
    <row r="9357" spans="1:5" x14ac:dyDescent="0.3">
      <c r="A9357" s="6" t="s">
        <v>8230</v>
      </c>
    </row>
    <row r="9359" spans="1:5" x14ac:dyDescent="0.3">
      <c r="A9359" s="6" t="s">
        <v>8231</v>
      </c>
      <c r="B9359" t="s">
        <v>5746</v>
      </c>
      <c r="C9359" t="s">
        <v>2077</v>
      </c>
      <c r="D9359" s="1">
        <v>1.9000000000000001E-7</v>
      </c>
      <c r="E9359" t="s">
        <v>174</v>
      </c>
    </row>
    <row r="9360" spans="1:5" x14ac:dyDescent="0.3">
      <c r="A9360" s="6" t="s">
        <v>5258</v>
      </c>
      <c r="B9360" t="s">
        <v>9855</v>
      </c>
      <c r="C9360" t="s">
        <v>850</v>
      </c>
    </row>
    <row r="9361" spans="1:5" x14ac:dyDescent="0.3">
      <c r="A9361" s="6" t="s">
        <v>8232</v>
      </c>
      <c r="B9361" t="s">
        <v>2253</v>
      </c>
      <c r="C9361" t="s">
        <v>1185</v>
      </c>
    </row>
    <row r="9362" spans="1:5" x14ac:dyDescent="0.3">
      <c r="A9362" s="6" t="s">
        <v>8233</v>
      </c>
      <c r="B9362" t="s">
        <v>10247</v>
      </c>
      <c r="C9362" t="s">
        <v>2079</v>
      </c>
      <c r="D9362">
        <v>6</v>
      </c>
      <c r="E9362">
        <v>6</v>
      </c>
    </row>
    <row r="9364" spans="1:5" x14ac:dyDescent="0.3">
      <c r="A9364" s="6" t="s">
        <v>1472</v>
      </c>
    </row>
    <row r="9365" spans="1:5" x14ac:dyDescent="0.3">
      <c r="A9365" s="6" t="s">
        <v>5829</v>
      </c>
    </row>
    <row r="9366" spans="1:5" x14ac:dyDescent="0.3">
      <c r="A9366" s="6" t="s">
        <v>8234</v>
      </c>
    </row>
    <row r="9368" spans="1:5" x14ac:dyDescent="0.3">
      <c r="A9368" s="6" t="s">
        <v>8235</v>
      </c>
      <c r="B9368" t="s">
        <v>9899</v>
      </c>
      <c r="C9368" t="s">
        <v>2052</v>
      </c>
      <c r="D9368" t="s">
        <v>2080</v>
      </c>
      <c r="E9368" t="s">
        <v>2080</v>
      </c>
    </row>
    <row r="9369" spans="1:5" x14ac:dyDescent="0.3">
      <c r="A9369" s="6" t="s">
        <v>5258</v>
      </c>
      <c r="B9369" t="s">
        <v>9855</v>
      </c>
      <c r="C9369" t="s">
        <v>850</v>
      </c>
    </row>
    <row r="9370" spans="1:5" x14ac:dyDescent="0.3">
      <c r="A9370" s="6" t="s">
        <v>8236</v>
      </c>
      <c r="B9370" t="s">
        <v>1636</v>
      </c>
      <c r="C9370" t="s">
        <v>1185</v>
      </c>
    </row>
    <row r="9371" spans="1:5" x14ac:dyDescent="0.3">
      <c r="A9371" s="6" t="s">
        <v>8237</v>
      </c>
      <c r="B9371" t="e">
        <f>--LKIH</f>
        <v>#NAME?</v>
      </c>
      <c r="C9371" t="s">
        <v>2081</v>
      </c>
      <c r="D9371">
        <v>0</v>
      </c>
      <c r="E9371">
        <v>0</v>
      </c>
    </row>
    <row r="9373" spans="1:5" x14ac:dyDescent="0.3">
      <c r="A9373" s="6" t="s">
        <v>1472</v>
      </c>
    </row>
    <row r="9374" spans="1:5" x14ac:dyDescent="0.3">
      <c r="A9374" s="6" t="s">
        <v>7273</v>
      </c>
    </row>
    <row r="9375" spans="1:5" x14ac:dyDescent="0.3">
      <c r="A9375" s="6" t="s">
        <v>8238</v>
      </c>
    </row>
    <row r="9377" spans="1:5" x14ac:dyDescent="0.3">
      <c r="A9377" s="6" t="s">
        <v>8239</v>
      </c>
      <c r="B9377" t="s">
        <v>10248</v>
      </c>
      <c r="C9377" t="s">
        <v>2082</v>
      </c>
      <c r="D9377">
        <f xml:space="preserve"> 0.0000002</f>
        <v>1.9999999999999999E-7</v>
      </c>
      <c r="E9377">
        <f xml:space="preserve"> 0.0000002</f>
        <v>1.9999999999999999E-7</v>
      </c>
    </row>
    <row r="9378" spans="1:5" x14ac:dyDescent="0.3">
      <c r="A9378" s="6" t="s">
        <v>5258</v>
      </c>
      <c r="B9378" t="s">
        <v>9855</v>
      </c>
      <c r="C9378" t="s">
        <v>850</v>
      </c>
    </row>
    <row r="9379" spans="1:5" x14ac:dyDescent="0.3">
      <c r="A9379" s="6" t="s">
        <v>8171</v>
      </c>
      <c r="B9379" t="s">
        <v>1202</v>
      </c>
      <c r="C9379" t="s">
        <v>1429</v>
      </c>
    </row>
    <row r="9380" spans="1:5" x14ac:dyDescent="0.3">
      <c r="A9380" s="6" t="s">
        <v>8240</v>
      </c>
      <c r="B9380" t="s">
        <v>10239</v>
      </c>
      <c r="C9380" t="s">
        <v>2083</v>
      </c>
      <c r="D9380">
        <v>27</v>
      </c>
      <c r="E9380">
        <v>27</v>
      </c>
    </row>
    <row r="9382" spans="1:5" x14ac:dyDescent="0.3">
      <c r="A9382" s="6" t="s">
        <v>1472</v>
      </c>
    </row>
    <row r="9383" spans="1:5" x14ac:dyDescent="0.3">
      <c r="A9383" s="6" t="s">
        <v>6476</v>
      </c>
    </row>
    <row r="9384" spans="1:5" x14ac:dyDescent="0.3">
      <c r="A9384" s="6" t="s">
        <v>8241</v>
      </c>
    </row>
    <row r="9386" spans="1:5" x14ac:dyDescent="0.3">
      <c r="A9386" s="6" t="s">
        <v>8242</v>
      </c>
      <c r="B9386" t="s">
        <v>9899</v>
      </c>
      <c r="C9386" t="s">
        <v>2047</v>
      </c>
      <c r="D9386" t="s">
        <v>2084</v>
      </c>
      <c r="E9386" t="s">
        <v>2084</v>
      </c>
    </row>
    <row r="9387" spans="1:5" x14ac:dyDescent="0.3">
      <c r="A9387" s="6" t="s">
        <v>5258</v>
      </c>
      <c r="B9387" t="s">
        <v>9855</v>
      </c>
      <c r="C9387" t="s">
        <v>850</v>
      </c>
    </row>
    <row r="9388" spans="1:5" x14ac:dyDescent="0.3">
      <c r="A9388" s="6" t="s">
        <v>8243</v>
      </c>
      <c r="B9388" t="s">
        <v>10117</v>
      </c>
      <c r="C9388" t="s">
        <v>1956</v>
      </c>
    </row>
    <row r="9389" spans="1:5" x14ac:dyDescent="0.3">
      <c r="A9389" s="6" t="s">
        <v>8244</v>
      </c>
      <c r="B9389" t="s">
        <v>10249</v>
      </c>
      <c r="C9389" t="s">
        <v>2085</v>
      </c>
      <c r="D9389">
        <v>7</v>
      </c>
      <c r="E9389">
        <v>7</v>
      </c>
    </row>
    <row r="9391" spans="1:5" x14ac:dyDescent="0.3">
      <c r="A9391" s="6" t="s">
        <v>1472</v>
      </c>
    </row>
    <row r="9392" spans="1:5" x14ac:dyDescent="0.3">
      <c r="A9392" s="6" t="s">
        <v>8245</v>
      </c>
    </row>
    <row r="9393" spans="1:5" x14ac:dyDescent="0.3">
      <c r="A9393" s="6" t="s">
        <v>8246</v>
      </c>
    </row>
    <row r="9395" spans="1:5" x14ac:dyDescent="0.3">
      <c r="A9395" s="6" t="s">
        <v>8247</v>
      </c>
      <c r="B9395" t="s">
        <v>5746</v>
      </c>
      <c r="C9395" t="s">
        <v>2086</v>
      </c>
      <c r="D9395" s="1">
        <v>2.1E-7</v>
      </c>
      <c r="E9395" t="s">
        <v>175</v>
      </c>
    </row>
    <row r="9396" spans="1:5" x14ac:dyDescent="0.3">
      <c r="A9396" s="6" t="s">
        <v>5258</v>
      </c>
      <c r="B9396" t="s">
        <v>9855</v>
      </c>
      <c r="C9396" t="s">
        <v>850</v>
      </c>
    </row>
    <row r="9397" spans="1:5" x14ac:dyDescent="0.3">
      <c r="A9397" s="6" t="s">
        <v>8248</v>
      </c>
      <c r="B9397" t="s">
        <v>1202</v>
      </c>
      <c r="C9397" t="s">
        <v>1109</v>
      </c>
    </row>
    <row r="9398" spans="1:5" x14ac:dyDescent="0.3">
      <c r="A9398" s="6" t="s">
        <v>8249</v>
      </c>
      <c r="B9398" t="s">
        <v>10250</v>
      </c>
      <c r="C9398" t="s">
        <v>2087</v>
      </c>
      <c r="D9398">
        <v>4</v>
      </c>
      <c r="E9398">
        <v>4</v>
      </c>
    </row>
    <row r="9400" spans="1:5" x14ac:dyDescent="0.3">
      <c r="A9400" s="6" t="s">
        <v>1472</v>
      </c>
    </row>
    <row r="9401" spans="1:5" x14ac:dyDescent="0.3">
      <c r="A9401" s="6" t="s">
        <v>8250</v>
      </c>
    </row>
    <row r="9402" spans="1:5" x14ac:dyDescent="0.3">
      <c r="A9402" s="6" t="s">
        <v>8251</v>
      </c>
    </row>
    <row r="9404" spans="1:5" x14ac:dyDescent="0.3">
      <c r="A9404" s="6" t="s">
        <v>8252</v>
      </c>
      <c r="B9404" t="s">
        <v>10120</v>
      </c>
      <c r="C9404" t="s">
        <v>2088</v>
      </c>
      <c r="D9404" t="s">
        <v>2084</v>
      </c>
      <c r="E9404" t="s">
        <v>2084</v>
      </c>
    </row>
    <row r="9405" spans="1:5" x14ac:dyDescent="0.3">
      <c r="A9405" s="6" t="s">
        <v>5258</v>
      </c>
      <c r="B9405" t="s">
        <v>9855</v>
      </c>
      <c r="C9405" t="s">
        <v>850</v>
      </c>
    </row>
    <row r="9406" spans="1:5" x14ac:dyDescent="0.3">
      <c r="A9406" s="6" t="s">
        <v>8253</v>
      </c>
      <c r="B9406" t="s">
        <v>6895</v>
      </c>
      <c r="C9406" t="s">
        <v>1506</v>
      </c>
    </row>
    <row r="9407" spans="1:5" x14ac:dyDescent="0.3">
      <c r="A9407" s="6" t="s">
        <v>8254</v>
      </c>
      <c r="B9407" t="s">
        <v>10251</v>
      </c>
      <c r="C9407" t="s">
        <v>2089</v>
      </c>
      <c r="D9407">
        <v>8</v>
      </c>
      <c r="E9407">
        <v>8</v>
      </c>
    </row>
    <row r="9409" spans="1:5" x14ac:dyDescent="0.3">
      <c r="A9409" s="6" t="s">
        <v>1472</v>
      </c>
    </row>
    <row r="9410" spans="1:5" x14ac:dyDescent="0.3">
      <c r="A9410" s="6" t="s">
        <v>8255</v>
      </c>
    </row>
    <row r="9411" spans="1:5" x14ac:dyDescent="0.3">
      <c r="A9411" s="6" t="s">
        <v>8256</v>
      </c>
    </row>
    <row r="9413" spans="1:5" x14ac:dyDescent="0.3">
      <c r="A9413" s="6" t="s">
        <v>8257</v>
      </c>
      <c r="B9413" t="s">
        <v>5746</v>
      </c>
      <c r="C9413" t="s">
        <v>2086</v>
      </c>
      <c r="D9413" s="1">
        <v>2.1E-7</v>
      </c>
      <c r="E9413" t="s">
        <v>175</v>
      </c>
    </row>
    <row r="9414" spans="1:5" x14ac:dyDescent="0.3">
      <c r="A9414" s="6" t="s">
        <v>5258</v>
      </c>
      <c r="B9414" t="s">
        <v>9855</v>
      </c>
      <c r="C9414" t="s">
        <v>850</v>
      </c>
    </row>
    <row r="9415" spans="1:5" x14ac:dyDescent="0.3">
      <c r="A9415" s="6" t="s">
        <v>8258</v>
      </c>
      <c r="B9415" t="s">
        <v>1202</v>
      </c>
      <c r="C9415" t="s">
        <v>2090</v>
      </c>
    </row>
    <row r="9416" spans="1:5" x14ac:dyDescent="0.3">
      <c r="A9416" s="6" t="s">
        <v>8259</v>
      </c>
      <c r="B9416" t="e">
        <f>--KEVN</f>
        <v>#NAME?</v>
      </c>
      <c r="C9416" t="s">
        <v>2091</v>
      </c>
      <c r="D9416">
        <v>3</v>
      </c>
      <c r="E9416">
        <v>3</v>
      </c>
    </row>
    <row r="9418" spans="1:5" x14ac:dyDescent="0.3">
      <c r="A9418" s="6" t="s">
        <v>1472</v>
      </c>
    </row>
    <row r="9419" spans="1:5" x14ac:dyDescent="0.3">
      <c r="A9419" s="6" t="s">
        <v>6807</v>
      </c>
    </row>
    <row r="9420" spans="1:5" x14ac:dyDescent="0.3">
      <c r="A9420" s="6" t="s">
        <v>8260</v>
      </c>
    </row>
    <row r="9422" spans="1:5" x14ac:dyDescent="0.3">
      <c r="A9422" s="6" t="s">
        <v>8261</v>
      </c>
      <c r="B9422" t="s">
        <v>10122</v>
      </c>
      <c r="C9422" t="s">
        <v>2092</v>
      </c>
      <c r="D9422" s="1">
        <v>9.9999999999999995E-8</v>
      </c>
      <c r="E9422" s="1">
        <v>9.9999999999999995E-8</v>
      </c>
    </row>
    <row r="9423" spans="1:5" x14ac:dyDescent="0.3">
      <c r="A9423" s="6" t="s">
        <v>5258</v>
      </c>
      <c r="B9423" t="s">
        <v>9855</v>
      </c>
      <c r="C9423" t="s">
        <v>850</v>
      </c>
    </row>
    <row r="9424" spans="1:5" x14ac:dyDescent="0.3">
      <c r="A9424" s="6" t="s">
        <v>8262</v>
      </c>
      <c r="B9424" t="e">
        <f>+ A</f>
        <v>#NAME?</v>
      </c>
      <c r="C9424" t="s">
        <v>1429</v>
      </c>
    </row>
    <row r="9425" spans="1:5" x14ac:dyDescent="0.3">
      <c r="A9425" s="6" t="s">
        <v>8263</v>
      </c>
      <c r="B9425" t="e">
        <f>--QEIA</f>
        <v>#NAME?</v>
      </c>
      <c r="C9425" t="s">
        <v>2093</v>
      </c>
      <c r="D9425">
        <v>29</v>
      </c>
      <c r="E9425">
        <v>29</v>
      </c>
    </row>
    <row r="9427" spans="1:5" x14ac:dyDescent="0.3">
      <c r="A9427" s="6" t="s">
        <v>1472</v>
      </c>
    </row>
    <row r="9428" spans="1:5" x14ac:dyDescent="0.3">
      <c r="A9428" s="6" t="s">
        <v>7155</v>
      </c>
    </row>
    <row r="9429" spans="1:5" x14ac:dyDescent="0.3">
      <c r="A9429" s="6" t="s">
        <v>8264</v>
      </c>
    </row>
    <row r="9431" spans="1:5" x14ac:dyDescent="0.3">
      <c r="A9431" s="6" t="s">
        <v>8265</v>
      </c>
      <c r="B9431" t="s">
        <v>5746</v>
      </c>
      <c r="C9431" t="s">
        <v>2086</v>
      </c>
      <c r="D9431" s="1">
        <v>2.1E-7</v>
      </c>
      <c r="E9431" t="s">
        <v>175</v>
      </c>
    </row>
    <row r="9432" spans="1:5" x14ac:dyDescent="0.3">
      <c r="A9432" s="6" t="s">
        <v>5258</v>
      </c>
      <c r="B9432" t="s">
        <v>9855</v>
      </c>
      <c r="C9432" t="s">
        <v>850</v>
      </c>
    </row>
    <row r="9433" spans="1:5" x14ac:dyDescent="0.3">
      <c r="A9433" s="6" t="s">
        <v>8262</v>
      </c>
      <c r="B9433" t="e">
        <f>+ A</f>
        <v>#NAME?</v>
      </c>
      <c r="C9433" t="s">
        <v>1429</v>
      </c>
    </row>
    <row r="9434" spans="1:5" x14ac:dyDescent="0.3">
      <c r="A9434" s="6" t="s">
        <v>8266</v>
      </c>
      <c r="B9434" t="e">
        <f>--QEIA</f>
        <v>#NAME?</v>
      </c>
      <c r="C9434" t="s">
        <v>2094</v>
      </c>
      <c r="D9434">
        <v>2</v>
      </c>
      <c r="E9434">
        <v>2</v>
      </c>
    </row>
    <row r="9436" spans="1:5" x14ac:dyDescent="0.3">
      <c r="A9436" s="6" t="s">
        <v>1472</v>
      </c>
    </row>
    <row r="9437" spans="1:5" x14ac:dyDescent="0.3">
      <c r="A9437" s="6" t="s">
        <v>7155</v>
      </c>
    </row>
    <row r="9438" spans="1:5" x14ac:dyDescent="0.3">
      <c r="A9438" s="6" t="s">
        <v>8267</v>
      </c>
    </row>
    <row r="9440" spans="1:5" x14ac:dyDescent="0.3">
      <c r="A9440" s="6" t="s">
        <v>8268</v>
      </c>
      <c r="B9440" t="s">
        <v>10114</v>
      </c>
      <c r="C9440" t="s">
        <v>2095</v>
      </c>
      <c r="D9440" t="s">
        <v>2096</v>
      </c>
      <c r="E9440" t="s">
        <v>2096</v>
      </c>
    </row>
    <row r="9441" spans="1:5" x14ac:dyDescent="0.3">
      <c r="A9441" s="6" t="s">
        <v>5258</v>
      </c>
      <c r="B9441" t="s">
        <v>9855</v>
      </c>
      <c r="C9441" t="s">
        <v>850</v>
      </c>
    </row>
    <row r="9442" spans="1:5" x14ac:dyDescent="0.3">
      <c r="A9442" s="6" t="s">
        <v>8262</v>
      </c>
      <c r="B9442" t="e">
        <f>+ A</f>
        <v>#NAME?</v>
      </c>
      <c r="C9442" t="s">
        <v>1429</v>
      </c>
    </row>
    <row r="9443" spans="1:5" x14ac:dyDescent="0.3">
      <c r="A9443" s="6" t="s">
        <v>8269</v>
      </c>
      <c r="B9443" t="e">
        <f>--QEIA</f>
        <v>#NAME?</v>
      </c>
      <c r="C9443" t="s">
        <v>2093</v>
      </c>
      <c r="D9443">
        <v>10</v>
      </c>
      <c r="E9443">
        <v>10</v>
      </c>
    </row>
    <row r="9445" spans="1:5" x14ac:dyDescent="0.3">
      <c r="A9445" s="6" t="s">
        <v>1472</v>
      </c>
    </row>
    <row r="9446" spans="1:5" x14ac:dyDescent="0.3">
      <c r="A9446" s="6" t="s">
        <v>7155</v>
      </c>
    </row>
    <row r="9447" spans="1:5" x14ac:dyDescent="0.3">
      <c r="A9447" s="6" t="s">
        <v>8270</v>
      </c>
    </row>
    <row r="9449" spans="1:5" x14ac:dyDescent="0.3">
      <c r="A9449" s="6" t="s">
        <v>8271</v>
      </c>
      <c r="B9449" t="s">
        <v>10104</v>
      </c>
      <c r="C9449" t="s">
        <v>2097</v>
      </c>
      <c r="D9449" s="1">
        <v>2.1E-7</v>
      </c>
      <c r="E9449" t="s">
        <v>175</v>
      </c>
    </row>
    <row r="9450" spans="1:5" x14ac:dyDescent="0.3">
      <c r="A9450" s="6" t="s">
        <v>5258</v>
      </c>
      <c r="B9450" t="s">
        <v>9855</v>
      </c>
      <c r="C9450" t="s">
        <v>850</v>
      </c>
    </row>
    <row r="9451" spans="1:5" x14ac:dyDescent="0.3">
      <c r="A9451" s="6" t="s">
        <v>8262</v>
      </c>
      <c r="B9451" t="e">
        <f>+ A</f>
        <v>#NAME?</v>
      </c>
      <c r="C9451" t="s">
        <v>1429</v>
      </c>
    </row>
    <row r="9452" spans="1:5" x14ac:dyDescent="0.3">
      <c r="A9452" s="6" t="s">
        <v>8272</v>
      </c>
      <c r="B9452" t="e">
        <f>--QEIA</f>
        <v>#NAME?</v>
      </c>
      <c r="C9452" t="s">
        <v>2093</v>
      </c>
      <c r="D9452">
        <v>29</v>
      </c>
      <c r="E9452">
        <v>29</v>
      </c>
    </row>
    <row r="9454" spans="1:5" x14ac:dyDescent="0.3">
      <c r="A9454" s="6" t="s">
        <v>1472</v>
      </c>
    </row>
    <row r="9455" spans="1:5" x14ac:dyDescent="0.3">
      <c r="A9455" s="6" t="s">
        <v>7155</v>
      </c>
    </row>
    <row r="9456" spans="1:5" x14ac:dyDescent="0.3">
      <c r="A9456" s="6" t="s">
        <v>8273</v>
      </c>
    </row>
    <row r="9458" spans="1:5" x14ac:dyDescent="0.3">
      <c r="A9458" s="6" t="s">
        <v>8274</v>
      </c>
      <c r="B9458" t="s">
        <v>10104</v>
      </c>
      <c r="C9458" t="s">
        <v>2097</v>
      </c>
      <c r="D9458" s="1">
        <v>2.1E-7</v>
      </c>
      <c r="E9458" t="s">
        <v>175</v>
      </c>
    </row>
    <row r="9459" spans="1:5" x14ac:dyDescent="0.3">
      <c r="A9459" s="6" t="s">
        <v>5258</v>
      </c>
      <c r="B9459" t="s">
        <v>9855</v>
      </c>
      <c r="C9459" t="s">
        <v>850</v>
      </c>
    </row>
    <row r="9460" spans="1:5" x14ac:dyDescent="0.3">
      <c r="A9460" s="6" t="s">
        <v>8262</v>
      </c>
      <c r="B9460" t="e">
        <f>+ A</f>
        <v>#NAME?</v>
      </c>
      <c r="C9460" t="s">
        <v>1429</v>
      </c>
    </row>
    <row r="9461" spans="1:5" x14ac:dyDescent="0.3">
      <c r="A9461" s="6" t="s">
        <v>8275</v>
      </c>
      <c r="B9461" t="e">
        <f>--QEIA</f>
        <v>#NAME?</v>
      </c>
      <c r="C9461" t="s">
        <v>2093</v>
      </c>
      <c r="D9461">
        <v>28</v>
      </c>
      <c r="E9461">
        <v>28</v>
      </c>
    </row>
    <row r="9463" spans="1:5" x14ac:dyDescent="0.3">
      <c r="A9463" s="6" t="s">
        <v>1472</v>
      </c>
    </row>
    <row r="9464" spans="1:5" x14ac:dyDescent="0.3">
      <c r="A9464" s="6" t="s">
        <v>7155</v>
      </c>
    </row>
    <row r="9465" spans="1:5" x14ac:dyDescent="0.3">
      <c r="A9465" s="6" t="s">
        <v>8276</v>
      </c>
    </row>
    <row r="9467" spans="1:5" x14ac:dyDescent="0.3">
      <c r="A9467" s="6" t="s">
        <v>8277</v>
      </c>
      <c r="B9467" t="s">
        <v>10139</v>
      </c>
      <c r="C9467" t="s">
        <v>2098</v>
      </c>
      <c r="D9467" t="s">
        <v>2099</v>
      </c>
      <c r="E9467" t="s">
        <v>2099</v>
      </c>
    </row>
    <row r="9468" spans="1:5" x14ac:dyDescent="0.3">
      <c r="A9468" s="6" t="s">
        <v>5258</v>
      </c>
      <c r="B9468" t="s">
        <v>9855</v>
      </c>
      <c r="C9468" t="s">
        <v>850</v>
      </c>
    </row>
    <row r="9469" spans="1:5" x14ac:dyDescent="0.3">
      <c r="A9469" s="6" t="s">
        <v>8278</v>
      </c>
      <c r="B9469" t="s">
        <v>2253</v>
      </c>
      <c r="C9469" t="s">
        <v>1300</v>
      </c>
    </row>
    <row r="9470" spans="1:5" x14ac:dyDescent="0.3">
      <c r="A9470" s="6" t="s">
        <v>8279</v>
      </c>
      <c r="B9470" t="s">
        <v>10052</v>
      </c>
      <c r="C9470" t="s">
        <v>1662</v>
      </c>
      <c r="D9470">
        <v>3</v>
      </c>
      <c r="E9470">
        <v>3</v>
      </c>
    </row>
    <row r="9472" spans="1:5" x14ac:dyDescent="0.3">
      <c r="A9472" s="6" t="s">
        <v>1472</v>
      </c>
    </row>
    <row r="9473" spans="1:5" x14ac:dyDescent="0.3">
      <c r="A9473" s="6" t="s">
        <v>6129</v>
      </c>
    </row>
    <row r="9474" spans="1:5" x14ac:dyDescent="0.3">
      <c r="A9474" s="6" t="s">
        <v>8280</v>
      </c>
    </row>
    <row r="9476" spans="1:5" x14ac:dyDescent="0.3">
      <c r="A9476" s="6" t="s">
        <v>8281</v>
      </c>
      <c r="B9476" t="s">
        <v>10116</v>
      </c>
      <c r="C9476" t="s">
        <v>2069</v>
      </c>
      <c r="D9476" t="s">
        <v>2099</v>
      </c>
      <c r="E9476" t="s">
        <v>2099</v>
      </c>
    </row>
    <row r="9477" spans="1:5" x14ac:dyDescent="0.3">
      <c r="A9477" s="6" t="s">
        <v>5258</v>
      </c>
      <c r="B9477" t="s">
        <v>9855</v>
      </c>
      <c r="C9477" t="s">
        <v>850</v>
      </c>
    </row>
    <row r="9478" spans="1:5" x14ac:dyDescent="0.3">
      <c r="A9478" s="6" t="s">
        <v>8278</v>
      </c>
      <c r="B9478" t="s">
        <v>2253</v>
      </c>
      <c r="C9478" t="s">
        <v>1300</v>
      </c>
    </row>
    <row r="9479" spans="1:5" x14ac:dyDescent="0.3">
      <c r="A9479" s="6" t="s">
        <v>8282</v>
      </c>
      <c r="B9479" t="s">
        <v>10052</v>
      </c>
      <c r="C9479" t="s">
        <v>1662</v>
      </c>
      <c r="D9479">
        <v>6</v>
      </c>
      <c r="E9479">
        <v>6</v>
      </c>
    </row>
    <row r="9481" spans="1:5" x14ac:dyDescent="0.3">
      <c r="A9481" s="6" t="s">
        <v>1472</v>
      </c>
    </row>
    <row r="9482" spans="1:5" x14ac:dyDescent="0.3">
      <c r="A9482" s="6" t="s">
        <v>6129</v>
      </c>
    </row>
    <row r="9483" spans="1:5" x14ac:dyDescent="0.3">
      <c r="A9483" s="6" t="s">
        <v>8283</v>
      </c>
    </row>
    <row r="9485" spans="1:5" x14ac:dyDescent="0.3">
      <c r="A9485" s="6" t="s">
        <v>8284</v>
      </c>
      <c r="B9485" t="s">
        <v>5746</v>
      </c>
      <c r="C9485" t="s">
        <v>2100</v>
      </c>
      <c r="D9485" s="1">
        <v>2.2999999999999999E-7</v>
      </c>
      <c r="E9485" t="s">
        <v>176</v>
      </c>
    </row>
    <row r="9486" spans="1:5" x14ac:dyDescent="0.3">
      <c r="A9486" s="6" t="s">
        <v>5258</v>
      </c>
      <c r="B9486" t="s">
        <v>9855</v>
      </c>
      <c r="C9486" t="s">
        <v>850</v>
      </c>
    </row>
    <row r="9487" spans="1:5" x14ac:dyDescent="0.3">
      <c r="A9487" s="6" t="s">
        <v>8285</v>
      </c>
      <c r="B9487" t="e">
        <f>+  A</f>
        <v>#NAME?</v>
      </c>
      <c r="C9487" t="s">
        <v>1993</v>
      </c>
    </row>
    <row r="9488" spans="1:5" x14ac:dyDescent="0.3">
      <c r="A9488" s="6" t="s">
        <v>8286</v>
      </c>
      <c r="B9488" t="s">
        <v>10224</v>
      </c>
      <c r="C9488" t="s">
        <v>2101</v>
      </c>
      <c r="D9488">
        <v>0</v>
      </c>
      <c r="E9488">
        <v>0</v>
      </c>
    </row>
    <row r="9490" spans="1:5" x14ac:dyDescent="0.3">
      <c r="A9490" s="6" t="s">
        <v>1472</v>
      </c>
    </row>
    <row r="9491" spans="1:5" x14ac:dyDescent="0.3">
      <c r="A9491" s="6" t="s">
        <v>6004</v>
      </c>
    </row>
    <row r="9492" spans="1:5" x14ac:dyDescent="0.3">
      <c r="A9492" s="6" t="s">
        <v>8287</v>
      </c>
    </row>
    <row r="9494" spans="1:5" x14ac:dyDescent="0.3">
      <c r="A9494" s="6" t="s">
        <v>8288</v>
      </c>
      <c r="B9494" t="s">
        <v>9910</v>
      </c>
      <c r="C9494" t="s">
        <v>2072</v>
      </c>
      <c r="D9494" t="s">
        <v>2102</v>
      </c>
      <c r="E9494" t="s">
        <v>2102</v>
      </c>
    </row>
    <row r="9495" spans="1:5" x14ac:dyDescent="0.3">
      <c r="A9495" s="6" t="s">
        <v>5258</v>
      </c>
      <c r="B9495" t="s">
        <v>9855</v>
      </c>
      <c r="C9495" t="s">
        <v>850</v>
      </c>
    </row>
    <row r="9496" spans="1:5" x14ac:dyDescent="0.3">
      <c r="A9496" s="6" t="s">
        <v>8285</v>
      </c>
      <c r="B9496" t="e">
        <f>+  A</f>
        <v>#NAME?</v>
      </c>
      <c r="C9496" t="s">
        <v>1993</v>
      </c>
    </row>
    <row r="9497" spans="1:5" x14ac:dyDescent="0.3">
      <c r="A9497" s="6" t="s">
        <v>8289</v>
      </c>
      <c r="B9497" t="s">
        <v>10224</v>
      </c>
      <c r="C9497" t="s">
        <v>2103</v>
      </c>
      <c r="D9497">
        <v>1</v>
      </c>
      <c r="E9497">
        <v>1</v>
      </c>
    </row>
    <row r="9499" spans="1:5" x14ac:dyDescent="0.3">
      <c r="A9499" s="6" t="s">
        <v>1472</v>
      </c>
    </row>
    <row r="9500" spans="1:5" x14ac:dyDescent="0.3">
      <c r="A9500" s="6" t="s">
        <v>6004</v>
      </c>
    </row>
    <row r="9501" spans="1:5" x14ac:dyDescent="0.3">
      <c r="A9501" s="6" t="s">
        <v>8290</v>
      </c>
    </row>
    <row r="9503" spans="1:5" x14ac:dyDescent="0.3">
      <c r="A9503" s="6" t="s">
        <v>8291</v>
      </c>
      <c r="B9503" t="s">
        <v>10114</v>
      </c>
      <c r="C9503" t="s">
        <v>2104</v>
      </c>
      <c r="D9503" t="s">
        <v>2105</v>
      </c>
      <c r="E9503" t="s">
        <v>2105</v>
      </c>
    </row>
    <row r="9504" spans="1:5" x14ac:dyDescent="0.3">
      <c r="A9504" s="6" t="s">
        <v>5258</v>
      </c>
      <c r="B9504" t="s">
        <v>9855</v>
      </c>
      <c r="C9504" t="s">
        <v>850</v>
      </c>
    </row>
    <row r="9505" spans="1:5" x14ac:dyDescent="0.3">
      <c r="A9505" s="6" t="s">
        <v>8285</v>
      </c>
      <c r="B9505" t="e">
        <f>+  A</f>
        <v>#NAME?</v>
      </c>
      <c r="C9505" t="s">
        <v>1993</v>
      </c>
    </row>
    <row r="9506" spans="1:5" x14ac:dyDescent="0.3">
      <c r="A9506" s="6" t="s">
        <v>8292</v>
      </c>
      <c r="B9506" t="s">
        <v>10224</v>
      </c>
      <c r="C9506" t="s">
        <v>2106</v>
      </c>
      <c r="D9506">
        <v>5</v>
      </c>
      <c r="E9506">
        <v>5</v>
      </c>
    </row>
    <row r="9508" spans="1:5" x14ac:dyDescent="0.3">
      <c r="A9508" s="6" t="s">
        <v>1472</v>
      </c>
    </row>
    <row r="9509" spans="1:5" x14ac:dyDescent="0.3">
      <c r="A9509" s="6" t="s">
        <v>6004</v>
      </c>
    </row>
    <row r="9510" spans="1:5" x14ac:dyDescent="0.3">
      <c r="A9510" s="6" t="s">
        <v>8293</v>
      </c>
    </row>
    <row r="9512" spans="1:5" x14ac:dyDescent="0.3">
      <c r="A9512" s="6" t="s">
        <v>8294</v>
      </c>
      <c r="B9512" t="s">
        <v>10252</v>
      </c>
      <c r="C9512" t="s">
        <v>2098</v>
      </c>
      <c r="D9512" t="s">
        <v>2102</v>
      </c>
      <c r="E9512" t="s">
        <v>2102</v>
      </c>
    </row>
    <row r="9513" spans="1:5" x14ac:dyDescent="0.3">
      <c r="A9513" s="6" t="s">
        <v>5258</v>
      </c>
      <c r="B9513" t="s">
        <v>9855</v>
      </c>
      <c r="C9513" t="s">
        <v>850</v>
      </c>
    </row>
    <row r="9514" spans="1:5" x14ac:dyDescent="0.3">
      <c r="A9514" s="6" t="s">
        <v>8285</v>
      </c>
      <c r="B9514" t="e">
        <f>+  A</f>
        <v>#NAME?</v>
      </c>
      <c r="C9514" t="s">
        <v>1993</v>
      </c>
    </row>
    <row r="9515" spans="1:5" x14ac:dyDescent="0.3">
      <c r="A9515" s="6" t="s">
        <v>8295</v>
      </c>
      <c r="B9515" t="s">
        <v>10224</v>
      </c>
      <c r="C9515" t="s">
        <v>2106</v>
      </c>
      <c r="D9515">
        <v>3</v>
      </c>
      <c r="E9515">
        <v>3</v>
      </c>
    </row>
    <row r="9517" spans="1:5" x14ac:dyDescent="0.3">
      <c r="A9517" s="6" t="s">
        <v>1472</v>
      </c>
    </row>
    <row r="9518" spans="1:5" x14ac:dyDescent="0.3">
      <c r="A9518" s="6" t="s">
        <v>6004</v>
      </c>
    </row>
    <row r="9519" spans="1:5" x14ac:dyDescent="0.3">
      <c r="A9519" s="6" t="s">
        <v>8296</v>
      </c>
    </row>
    <row r="9521" spans="1:5" x14ac:dyDescent="0.3">
      <c r="A9521" s="6" t="s">
        <v>8297</v>
      </c>
      <c r="B9521" t="s">
        <v>5746</v>
      </c>
      <c r="C9521" t="s">
        <v>2100</v>
      </c>
      <c r="D9521" s="1">
        <v>2.2999999999999999E-7</v>
      </c>
      <c r="E9521" t="s">
        <v>176</v>
      </c>
    </row>
    <row r="9522" spans="1:5" x14ac:dyDescent="0.3">
      <c r="A9522" s="6" t="s">
        <v>5258</v>
      </c>
      <c r="B9522" t="s">
        <v>9855</v>
      </c>
      <c r="C9522" t="s">
        <v>850</v>
      </c>
    </row>
    <row r="9523" spans="1:5" x14ac:dyDescent="0.3">
      <c r="A9523" s="6" t="s">
        <v>8159</v>
      </c>
      <c r="B9523" t="s">
        <v>2258</v>
      </c>
      <c r="C9523" t="e">
        <f>++A++q</f>
        <v>#NAME?</v>
      </c>
    </row>
    <row r="9524" spans="1:5" x14ac:dyDescent="0.3">
      <c r="A9524" s="6" t="s">
        <v>8298</v>
      </c>
      <c r="B9524" t="s">
        <v>10245</v>
      </c>
      <c r="C9524" t="s">
        <v>1805</v>
      </c>
      <c r="D9524">
        <v>2</v>
      </c>
      <c r="E9524">
        <v>2</v>
      </c>
    </row>
    <row r="9526" spans="1:5" x14ac:dyDescent="0.3">
      <c r="A9526" s="6" t="s">
        <v>1472</v>
      </c>
    </row>
    <row r="9527" spans="1:5" x14ac:dyDescent="0.3">
      <c r="A9527" s="6" t="s">
        <v>6209</v>
      </c>
    </row>
    <row r="9528" spans="1:5" x14ac:dyDescent="0.3">
      <c r="A9528" s="6" t="s">
        <v>8299</v>
      </c>
    </row>
    <row r="9530" spans="1:5" x14ac:dyDescent="0.3">
      <c r="A9530" s="6" t="s">
        <v>8300</v>
      </c>
      <c r="B9530" t="s">
        <v>5746</v>
      </c>
      <c r="C9530" t="s">
        <v>2100</v>
      </c>
      <c r="D9530" s="1">
        <v>2.2999999999999999E-7</v>
      </c>
      <c r="E9530" t="s">
        <v>176</v>
      </c>
    </row>
    <row r="9531" spans="1:5" x14ac:dyDescent="0.3">
      <c r="A9531" s="6" t="s">
        <v>5258</v>
      </c>
      <c r="B9531" t="s">
        <v>9855</v>
      </c>
      <c r="C9531" t="s">
        <v>850</v>
      </c>
    </row>
    <row r="9532" spans="1:5" x14ac:dyDescent="0.3">
      <c r="A9532" s="6" t="s">
        <v>8301</v>
      </c>
      <c r="B9532" t="s">
        <v>1281</v>
      </c>
      <c r="C9532" t="s">
        <v>1956</v>
      </c>
    </row>
    <row r="9533" spans="1:5" x14ac:dyDescent="0.3">
      <c r="A9533" s="6" t="s">
        <v>8302</v>
      </c>
      <c r="B9533" t="s">
        <v>10253</v>
      </c>
      <c r="C9533" t="s">
        <v>2107</v>
      </c>
      <c r="D9533">
        <v>1</v>
      </c>
      <c r="E9533">
        <v>1</v>
      </c>
    </row>
    <row r="9535" spans="1:5" x14ac:dyDescent="0.3">
      <c r="A9535" s="6" t="s">
        <v>1472</v>
      </c>
    </row>
    <row r="9536" spans="1:5" x14ac:dyDescent="0.3">
      <c r="A9536" s="6" t="s">
        <v>6749</v>
      </c>
    </row>
    <row r="9537" spans="1:5" x14ac:dyDescent="0.3">
      <c r="A9537" s="6" t="s">
        <v>8303</v>
      </c>
    </row>
    <row r="9539" spans="1:5" x14ac:dyDescent="0.3">
      <c r="A9539" s="6" t="s">
        <v>8304</v>
      </c>
      <c r="B9539" t="s">
        <v>10122</v>
      </c>
      <c r="C9539" t="s">
        <v>2108</v>
      </c>
      <c r="D9539" s="1">
        <v>2.9999999999999999E-7</v>
      </c>
      <c r="E9539" s="1">
        <v>2.9999999999999999E-7</v>
      </c>
    </row>
    <row r="9540" spans="1:5" x14ac:dyDescent="0.3">
      <c r="A9540" s="6" t="s">
        <v>5797</v>
      </c>
      <c r="B9540" t="s">
        <v>5295</v>
      </c>
      <c r="C9540" t="s">
        <v>1273</v>
      </c>
    </row>
    <row r="9541" spans="1:5" x14ac:dyDescent="0.3">
      <c r="A9541" s="6" t="s">
        <v>7608</v>
      </c>
      <c r="B9541" t="s">
        <v>1375</v>
      </c>
      <c r="C9541" t="s">
        <v>1506</v>
      </c>
    </row>
    <row r="9542" spans="1:5" x14ac:dyDescent="0.3">
      <c r="A9542" s="6" t="s">
        <v>8305</v>
      </c>
      <c r="B9542" t="s">
        <v>10202</v>
      </c>
      <c r="C9542" t="s">
        <v>1918</v>
      </c>
      <c r="D9542">
        <v>3</v>
      </c>
      <c r="E9542">
        <v>3</v>
      </c>
    </row>
    <row r="9544" spans="1:5" x14ac:dyDescent="0.3">
      <c r="A9544" s="6" t="s">
        <v>6063</v>
      </c>
    </row>
    <row r="9545" spans="1:5" x14ac:dyDescent="0.3">
      <c r="A9545" s="6" t="s">
        <v>8229</v>
      </c>
    </row>
    <row r="9546" spans="1:5" x14ac:dyDescent="0.3">
      <c r="A9546" s="6" t="s">
        <v>8306</v>
      </c>
    </row>
    <row r="9548" spans="1:5" x14ac:dyDescent="0.3">
      <c r="A9548" s="6" t="s">
        <v>8307</v>
      </c>
      <c r="B9548" t="s">
        <v>9860</v>
      </c>
      <c r="C9548" t="s">
        <v>2109</v>
      </c>
      <c r="D9548" t="s">
        <v>2110</v>
      </c>
      <c r="E9548" t="s">
        <v>2110</v>
      </c>
    </row>
    <row r="9549" spans="1:5" x14ac:dyDescent="0.3">
      <c r="A9549" s="6" t="s">
        <v>5797</v>
      </c>
      <c r="B9549" t="s">
        <v>5295</v>
      </c>
      <c r="C9549" t="s">
        <v>1273</v>
      </c>
    </row>
    <row r="9550" spans="1:5" x14ac:dyDescent="0.3">
      <c r="A9550" s="6" t="s">
        <v>7608</v>
      </c>
      <c r="B9550" t="s">
        <v>1375</v>
      </c>
      <c r="C9550" t="s">
        <v>1506</v>
      </c>
    </row>
    <row r="9551" spans="1:5" x14ac:dyDescent="0.3">
      <c r="A9551" s="6" t="s">
        <v>8308</v>
      </c>
      <c r="B9551" t="s">
        <v>10202</v>
      </c>
      <c r="C9551" t="s">
        <v>1918</v>
      </c>
      <c r="D9551">
        <v>3</v>
      </c>
      <c r="E9551">
        <v>3</v>
      </c>
    </row>
    <row r="9553" spans="1:5" x14ac:dyDescent="0.3">
      <c r="A9553" s="6" t="s">
        <v>6063</v>
      </c>
    </row>
    <row r="9554" spans="1:5" x14ac:dyDescent="0.3">
      <c r="A9554" s="6" t="s">
        <v>8229</v>
      </c>
    </row>
    <row r="9555" spans="1:5" x14ac:dyDescent="0.3">
      <c r="A9555" s="6" t="s">
        <v>8309</v>
      </c>
    </row>
    <row r="9557" spans="1:5" x14ac:dyDescent="0.3">
      <c r="A9557" s="6" t="s">
        <v>8310</v>
      </c>
      <c r="B9557" t="s">
        <v>5746</v>
      </c>
      <c r="C9557" t="s">
        <v>2111</v>
      </c>
      <c r="D9557" s="1">
        <v>2.3999999999999998E-7</v>
      </c>
      <c r="E9557" t="s">
        <v>177</v>
      </c>
    </row>
    <row r="9558" spans="1:5" x14ac:dyDescent="0.3">
      <c r="A9558" s="6" t="s">
        <v>5258</v>
      </c>
      <c r="B9558" t="s">
        <v>9855</v>
      </c>
      <c r="C9558" t="s">
        <v>850</v>
      </c>
    </row>
    <row r="9559" spans="1:5" x14ac:dyDescent="0.3">
      <c r="A9559" s="6" t="s">
        <v>8311</v>
      </c>
      <c r="B9559" t="s">
        <v>2253</v>
      </c>
      <c r="C9559" t="s">
        <v>2112</v>
      </c>
    </row>
    <row r="9560" spans="1:5" x14ac:dyDescent="0.3">
      <c r="A9560" s="6" t="s">
        <v>8312</v>
      </c>
      <c r="B9560" t="s">
        <v>10254</v>
      </c>
      <c r="C9560" t="s">
        <v>2113</v>
      </c>
      <c r="D9560">
        <v>3</v>
      </c>
      <c r="E9560">
        <v>3</v>
      </c>
    </row>
    <row r="9562" spans="1:5" x14ac:dyDescent="0.3">
      <c r="A9562" s="6" t="s">
        <v>1472</v>
      </c>
    </row>
    <row r="9563" spans="1:5" x14ac:dyDescent="0.3">
      <c r="A9563" s="6" t="s">
        <v>6143</v>
      </c>
    </row>
    <row r="9564" spans="1:5" x14ac:dyDescent="0.3">
      <c r="A9564" s="6" t="s">
        <v>8313</v>
      </c>
    </row>
    <row r="9566" spans="1:5" x14ac:dyDescent="0.3">
      <c r="A9566" s="6" t="s">
        <v>8314</v>
      </c>
      <c r="B9566" t="s">
        <v>5746</v>
      </c>
      <c r="C9566" t="s">
        <v>2111</v>
      </c>
      <c r="D9566" s="1">
        <v>2.3999999999999998E-7</v>
      </c>
      <c r="E9566" t="s">
        <v>177</v>
      </c>
    </row>
    <row r="9567" spans="1:5" x14ac:dyDescent="0.3">
      <c r="A9567" s="6" t="s">
        <v>5258</v>
      </c>
      <c r="B9567" t="s">
        <v>9855</v>
      </c>
      <c r="C9567" t="s">
        <v>850</v>
      </c>
    </row>
    <row r="9568" spans="1:5" x14ac:dyDescent="0.3">
      <c r="A9568" s="6" t="s">
        <v>8315</v>
      </c>
      <c r="B9568" t="s">
        <v>1281</v>
      </c>
      <c r="C9568" t="s">
        <v>1152</v>
      </c>
    </row>
    <row r="9569" spans="1:5" x14ac:dyDescent="0.3">
      <c r="A9569" s="6" t="s">
        <v>8316</v>
      </c>
      <c r="B9569" t="s">
        <v>10255</v>
      </c>
      <c r="C9569" t="s">
        <v>2114</v>
      </c>
      <c r="D9569">
        <v>3</v>
      </c>
      <c r="E9569">
        <v>3</v>
      </c>
    </row>
    <row r="9571" spans="1:5" x14ac:dyDescent="0.3">
      <c r="A9571" s="6" t="s">
        <v>1472</v>
      </c>
    </row>
    <row r="9572" spans="1:5" x14ac:dyDescent="0.3">
      <c r="A9572" s="6" t="s">
        <v>6580</v>
      </c>
    </row>
    <row r="9573" spans="1:5" x14ac:dyDescent="0.3">
      <c r="A9573" s="6" t="s">
        <v>8317</v>
      </c>
    </row>
    <row r="9575" spans="1:5" x14ac:dyDescent="0.3">
      <c r="A9575" s="6" t="s">
        <v>8318</v>
      </c>
      <c r="B9575" t="s">
        <v>10171</v>
      </c>
      <c r="C9575" t="s">
        <v>2098</v>
      </c>
      <c r="D9575" t="s">
        <v>2115</v>
      </c>
      <c r="E9575" t="s">
        <v>2115</v>
      </c>
    </row>
    <row r="9576" spans="1:5" x14ac:dyDescent="0.3">
      <c r="A9576" s="6" t="s">
        <v>5258</v>
      </c>
      <c r="B9576" t="s">
        <v>9855</v>
      </c>
      <c r="C9576" t="s">
        <v>850</v>
      </c>
    </row>
    <row r="9577" spans="1:5" x14ac:dyDescent="0.3">
      <c r="A9577" s="6" t="s">
        <v>8319</v>
      </c>
      <c r="B9577" t="s">
        <v>2258</v>
      </c>
      <c r="C9577" t="s">
        <v>1588</v>
      </c>
    </row>
    <row r="9578" spans="1:5" x14ac:dyDescent="0.3">
      <c r="A9578" s="6" t="s">
        <v>8320</v>
      </c>
      <c r="B9578" t="s">
        <v>10256</v>
      </c>
      <c r="C9578" t="s">
        <v>2116</v>
      </c>
      <c r="D9578">
        <v>3</v>
      </c>
      <c r="E9578">
        <v>3</v>
      </c>
    </row>
    <row r="9580" spans="1:5" x14ac:dyDescent="0.3">
      <c r="A9580" s="6" t="s">
        <v>1472</v>
      </c>
    </row>
    <row r="9581" spans="1:5" x14ac:dyDescent="0.3">
      <c r="A9581" s="6" t="s">
        <v>6004</v>
      </c>
    </row>
    <row r="9582" spans="1:5" x14ac:dyDescent="0.3">
      <c r="A9582" s="6" t="s">
        <v>8321</v>
      </c>
    </row>
    <row r="9584" spans="1:5" x14ac:dyDescent="0.3">
      <c r="A9584" s="6" t="s">
        <v>8322</v>
      </c>
      <c r="B9584" t="s">
        <v>10114</v>
      </c>
      <c r="C9584" t="s">
        <v>2117</v>
      </c>
      <c r="D9584" t="s">
        <v>2118</v>
      </c>
      <c r="E9584" t="s">
        <v>2118</v>
      </c>
    </row>
    <row r="9585" spans="1:5" x14ac:dyDescent="0.3">
      <c r="A9585" s="6" t="s">
        <v>5258</v>
      </c>
      <c r="B9585" t="s">
        <v>9855</v>
      </c>
      <c r="C9585" t="s">
        <v>850</v>
      </c>
    </row>
    <row r="9586" spans="1:5" x14ac:dyDescent="0.3">
      <c r="A9586" s="6" t="s">
        <v>8285</v>
      </c>
      <c r="B9586" t="e">
        <f>+  A</f>
        <v>#NAME?</v>
      </c>
      <c r="C9586" t="s">
        <v>1588</v>
      </c>
    </row>
    <row r="9587" spans="1:5" x14ac:dyDescent="0.3">
      <c r="A9587" s="6" t="s">
        <v>8323</v>
      </c>
      <c r="B9587" t="s">
        <v>10224</v>
      </c>
      <c r="C9587" t="s">
        <v>2119</v>
      </c>
      <c r="D9587">
        <v>9</v>
      </c>
      <c r="E9587">
        <v>9</v>
      </c>
    </row>
    <row r="9589" spans="1:5" x14ac:dyDescent="0.3">
      <c r="A9589" s="6" t="s">
        <v>1472</v>
      </c>
    </row>
    <row r="9590" spans="1:5" x14ac:dyDescent="0.3">
      <c r="A9590" s="6" t="s">
        <v>6004</v>
      </c>
    </row>
    <row r="9591" spans="1:5" x14ac:dyDescent="0.3">
      <c r="A9591" s="6" t="s">
        <v>8324</v>
      </c>
    </row>
    <row r="9593" spans="1:5" x14ac:dyDescent="0.3">
      <c r="A9593" s="6" t="s">
        <v>8325</v>
      </c>
      <c r="B9593" t="s">
        <v>10120</v>
      </c>
      <c r="C9593" t="s">
        <v>2088</v>
      </c>
      <c r="D9593" t="s">
        <v>2120</v>
      </c>
      <c r="E9593" t="s">
        <v>2120</v>
      </c>
    </row>
    <row r="9594" spans="1:5" x14ac:dyDescent="0.3">
      <c r="A9594" s="6" t="s">
        <v>5258</v>
      </c>
      <c r="B9594" t="s">
        <v>9855</v>
      </c>
      <c r="C9594" t="s">
        <v>850</v>
      </c>
    </row>
    <row r="9595" spans="1:5" x14ac:dyDescent="0.3">
      <c r="A9595" s="6" t="s">
        <v>7065</v>
      </c>
      <c r="B9595" t="s">
        <v>2253</v>
      </c>
      <c r="C9595" t="s">
        <v>2121</v>
      </c>
    </row>
    <row r="9596" spans="1:5" x14ac:dyDescent="0.3">
      <c r="A9596" s="6" t="s">
        <v>8326</v>
      </c>
      <c r="B9596" t="s">
        <v>10154</v>
      </c>
      <c r="C9596" t="s">
        <v>2122</v>
      </c>
      <c r="D9596">
        <v>8</v>
      </c>
      <c r="E9596">
        <v>8</v>
      </c>
    </row>
    <row r="9598" spans="1:5" x14ac:dyDescent="0.3">
      <c r="A9598" s="6" t="s">
        <v>1472</v>
      </c>
    </row>
    <row r="9599" spans="1:5" x14ac:dyDescent="0.3">
      <c r="A9599" s="6" t="s">
        <v>6129</v>
      </c>
    </row>
    <row r="9600" spans="1:5" x14ac:dyDescent="0.3">
      <c r="A9600" s="6" t="s">
        <v>8327</v>
      </c>
    </row>
    <row r="9602" spans="1:5" x14ac:dyDescent="0.3">
      <c r="A9602" s="6" t="s">
        <v>8328</v>
      </c>
      <c r="B9602" t="s">
        <v>10116</v>
      </c>
      <c r="C9602" t="s">
        <v>2072</v>
      </c>
      <c r="D9602" t="s">
        <v>2120</v>
      </c>
      <c r="E9602" t="s">
        <v>2120</v>
      </c>
    </row>
    <row r="9603" spans="1:5" x14ac:dyDescent="0.3">
      <c r="A9603" s="6" t="s">
        <v>5258</v>
      </c>
      <c r="B9603" t="s">
        <v>9855</v>
      </c>
      <c r="C9603" t="s">
        <v>850</v>
      </c>
    </row>
    <row r="9604" spans="1:5" x14ac:dyDescent="0.3">
      <c r="A9604" s="6" t="s">
        <v>8329</v>
      </c>
      <c r="B9604" t="s">
        <v>2253</v>
      </c>
      <c r="C9604" t="s">
        <v>1300</v>
      </c>
    </row>
    <row r="9605" spans="1:5" x14ac:dyDescent="0.3">
      <c r="A9605" s="6" t="s">
        <v>8330</v>
      </c>
      <c r="B9605" t="s">
        <v>10052</v>
      </c>
      <c r="C9605" t="s">
        <v>2012</v>
      </c>
      <c r="D9605">
        <v>1</v>
      </c>
      <c r="E9605">
        <v>1</v>
      </c>
    </row>
    <row r="9607" spans="1:5" x14ac:dyDescent="0.3">
      <c r="A9607" s="6" t="s">
        <v>1472</v>
      </c>
    </row>
    <row r="9608" spans="1:5" x14ac:dyDescent="0.3">
      <c r="A9608" s="6" t="s">
        <v>6129</v>
      </c>
    </row>
    <row r="9609" spans="1:5" x14ac:dyDescent="0.3">
      <c r="A9609" s="6" t="s">
        <v>8331</v>
      </c>
    </row>
    <row r="9611" spans="1:5" x14ac:dyDescent="0.3">
      <c r="A9611" s="6" t="s">
        <v>8332</v>
      </c>
      <c r="B9611" t="s">
        <v>9901</v>
      </c>
      <c r="C9611" t="s">
        <v>2123</v>
      </c>
      <c r="D9611" t="s">
        <v>2124</v>
      </c>
      <c r="E9611" t="s">
        <v>2124</v>
      </c>
    </row>
    <row r="9612" spans="1:5" x14ac:dyDescent="0.3">
      <c r="A9612" s="6" t="s">
        <v>5258</v>
      </c>
      <c r="B9612" t="s">
        <v>9855</v>
      </c>
      <c r="C9612" t="s">
        <v>850</v>
      </c>
    </row>
    <row r="9613" spans="1:5" x14ac:dyDescent="0.3">
      <c r="A9613" s="6" t="s">
        <v>7469</v>
      </c>
      <c r="B9613" t="s">
        <v>2253</v>
      </c>
      <c r="C9613" t="s">
        <v>1873</v>
      </c>
    </row>
    <row r="9614" spans="1:5" x14ac:dyDescent="0.3">
      <c r="A9614" s="6" t="s">
        <v>8333</v>
      </c>
      <c r="B9614" t="s">
        <v>10191</v>
      </c>
      <c r="C9614" t="s">
        <v>1893</v>
      </c>
      <c r="D9614">
        <v>5</v>
      </c>
      <c r="E9614">
        <v>5</v>
      </c>
    </row>
    <row r="9616" spans="1:5" x14ac:dyDescent="0.3">
      <c r="A9616" s="6" t="s">
        <v>1472</v>
      </c>
    </row>
    <row r="9617" spans="1:5" x14ac:dyDescent="0.3">
      <c r="A9617" s="6" t="s">
        <v>8334</v>
      </c>
    </row>
    <row r="9618" spans="1:5" x14ac:dyDescent="0.3">
      <c r="A9618" s="6" t="s">
        <v>8335</v>
      </c>
    </row>
    <row r="9620" spans="1:5" x14ac:dyDescent="0.3">
      <c r="A9620" s="6" t="s">
        <v>8336</v>
      </c>
      <c r="B9620" t="s">
        <v>5746</v>
      </c>
      <c r="C9620" t="s">
        <v>2125</v>
      </c>
      <c r="D9620" s="1">
        <v>2.9999999999999999E-7</v>
      </c>
      <c r="E9620" s="1">
        <v>2.9999999999999999E-7</v>
      </c>
    </row>
    <row r="9621" spans="1:5" x14ac:dyDescent="0.3">
      <c r="A9621" s="6" t="s">
        <v>5258</v>
      </c>
      <c r="B9621" t="s">
        <v>9855</v>
      </c>
      <c r="C9621" t="s">
        <v>850</v>
      </c>
    </row>
    <row r="9622" spans="1:5" x14ac:dyDescent="0.3">
      <c r="A9622" s="6" t="s">
        <v>7469</v>
      </c>
      <c r="B9622" t="s">
        <v>2253</v>
      </c>
      <c r="C9622" t="s">
        <v>1873</v>
      </c>
    </row>
    <row r="9623" spans="1:5" x14ac:dyDescent="0.3">
      <c r="A9623" s="6" t="s">
        <v>8337</v>
      </c>
      <c r="B9623" t="s">
        <v>10191</v>
      </c>
      <c r="C9623" t="s">
        <v>1893</v>
      </c>
      <c r="D9623">
        <v>5</v>
      </c>
      <c r="E9623">
        <v>5</v>
      </c>
    </row>
    <row r="9625" spans="1:5" x14ac:dyDescent="0.3">
      <c r="A9625" s="6" t="s">
        <v>1472</v>
      </c>
    </row>
    <row r="9626" spans="1:5" x14ac:dyDescent="0.3">
      <c r="A9626" s="6" t="s">
        <v>8334</v>
      </c>
    </row>
    <row r="9627" spans="1:5" x14ac:dyDescent="0.3">
      <c r="A9627" s="6" t="s">
        <v>8338</v>
      </c>
    </row>
    <row r="9629" spans="1:5" x14ac:dyDescent="0.3">
      <c r="A9629" s="6" t="s">
        <v>8339</v>
      </c>
      <c r="B9629" t="s">
        <v>5746</v>
      </c>
      <c r="C9629" t="s">
        <v>2125</v>
      </c>
      <c r="D9629" s="1">
        <v>2.9999999999999999E-7</v>
      </c>
      <c r="E9629" s="1">
        <v>2.9999999999999999E-7</v>
      </c>
    </row>
    <row r="9630" spans="1:5" x14ac:dyDescent="0.3">
      <c r="A9630" s="6" t="s">
        <v>5258</v>
      </c>
      <c r="B9630" t="s">
        <v>9855</v>
      </c>
      <c r="C9630" t="s">
        <v>850</v>
      </c>
    </row>
    <row r="9631" spans="1:5" x14ac:dyDescent="0.3">
      <c r="A9631" s="6" t="s">
        <v>7469</v>
      </c>
      <c r="B9631" t="s">
        <v>2253</v>
      </c>
      <c r="C9631" t="s">
        <v>1873</v>
      </c>
    </row>
    <row r="9632" spans="1:5" x14ac:dyDescent="0.3">
      <c r="A9632" s="6" t="s">
        <v>8340</v>
      </c>
      <c r="B9632" t="s">
        <v>10191</v>
      </c>
      <c r="C9632" t="s">
        <v>1893</v>
      </c>
      <c r="D9632">
        <v>5</v>
      </c>
      <c r="E9632">
        <v>5</v>
      </c>
    </row>
    <row r="9634" spans="1:5" x14ac:dyDescent="0.3">
      <c r="A9634" s="6" t="s">
        <v>1472</v>
      </c>
    </row>
    <row r="9635" spans="1:5" x14ac:dyDescent="0.3">
      <c r="A9635" s="6" t="s">
        <v>8334</v>
      </c>
    </row>
    <row r="9636" spans="1:5" x14ac:dyDescent="0.3">
      <c r="A9636" s="6" t="s">
        <v>8341</v>
      </c>
    </row>
    <row r="9638" spans="1:5" x14ac:dyDescent="0.3">
      <c r="A9638" s="6" t="s">
        <v>8342</v>
      </c>
      <c r="B9638" t="s">
        <v>10122</v>
      </c>
      <c r="C9638" t="s">
        <v>2126</v>
      </c>
      <c r="D9638" s="1">
        <v>9.9999999999999995E-8</v>
      </c>
      <c r="E9638" s="1">
        <v>9.9999999999999995E-8</v>
      </c>
    </row>
    <row r="9639" spans="1:5" x14ac:dyDescent="0.3">
      <c r="A9639" s="6" t="s">
        <v>5258</v>
      </c>
      <c r="B9639" t="s">
        <v>9855</v>
      </c>
      <c r="C9639" t="s">
        <v>850</v>
      </c>
    </row>
    <row r="9640" spans="1:5" x14ac:dyDescent="0.3">
      <c r="A9640" s="6" t="s">
        <v>8343</v>
      </c>
      <c r="B9640" t="s">
        <v>9749</v>
      </c>
      <c r="C9640" t="s">
        <v>1557</v>
      </c>
    </row>
    <row r="9641" spans="1:5" x14ac:dyDescent="0.3">
      <c r="A9641" s="6" t="s">
        <v>8344</v>
      </c>
      <c r="B9641" t="s">
        <v>10257</v>
      </c>
      <c r="C9641" t="s">
        <v>2127</v>
      </c>
      <c r="D9641">
        <v>8</v>
      </c>
      <c r="E9641">
        <v>8</v>
      </c>
    </row>
    <row r="9643" spans="1:5" x14ac:dyDescent="0.3">
      <c r="A9643" s="6" t="s">
        <v>1472</v>
      </c>
    </row>
    <row r="9644" spans="1:5" x14ac:dyDescent="0.3">
      <c r="A9644" s="6" t="s">
        <v>6604</v>
      </c>
    </row>
    <row r="9645" spans="1:5" x14ac:dyDescent="0.3">
      <c r="A9645" s="6" t="s">
        <v>8345</v>
      </c>
    </row>
    <row r="9647" spans="1:5" x14ac:dyDescent="0.3">
      <c r="A9647" s="6" t="s">
        <v>8346</v>
      </c>
      <c r="B9647" t="s">
        <v>5746</v>
      </c>
      <c r="C9647" t="s">
        <v>2128</v>
      </c>
      <c r="D9647" s="1">
        <v>3.1E-7</v>
      </c>
      <c r="E9647" t="s">
        <v>178</v>
      </c>
    </row>
    <row r="9648" spans="1:5" x14ac:dyDescent="0.3">
      <c r="A9648" s="6" t="s">
        <v>5258</v>
      </c>
      <c r="B9648" t="s">
        <v>9855</v>
      </c>
      <c r="C9648" t="s">
        <v>850</v>
      </c>
    </row>
    <row r="9649" spans="1:5" x14ac:dyDescent="0.3">
      <c r="A9649" s="6" t="s">
        <v>8347</v>
      </c>
      <c r="B9649" t="s">
        <v>1202</v>
      </c>
      <c r="C9649" t="s">
        <v>2129</v>
      </c>
    </row>
    <row r="9650" spans="1:5" x14ac:dyDescent="0.3">
      <c r="A9650" s="6" t="s">
        <v>8348</v>
      </c>
      <c r="B9650" t="s">
        <v>10258</v>
      </c>
      <c r="C9650" t="s">
        <v>2130</v>
      </c>
      <c r="D9650">
        <v>4</v>
      </c>
      <c r="E9650">
        <v>4</v>
      </c>
    </row>
    <row r="9652" spans="1:5" x14ac:dyDescent="0.3">
      <c r="A9652" s="6" t="s">
        <v>1472</v>
      </c>
    </row>
    <row r="9653" spans="1:5" x14ac:dyDescent="0.3">
      <c r="A9653" s="6" t="s">
        <v>8349</v>
      </c>
    </row>
    <row r="9654" spans="1:5" x14ac:dyDescent="0.3">
      <c r="A9654" s="6" t="s">
        <v>8350</v>
      </c>
    </row>
    <row r="9656" spans="1:5" x14ac:dyDescent="0.3">
      <c r="A9656" s="6" t="s">
        <v>8351</v>
      </c>
      <c r="B9656" t="s">
        <v>5746</v>
      </c>
      <c r="C9656" t="s">
        <v>2128</v>
      </c>
      <c r="D9656" s="1">
        <v>3.2000000000000001E-7</v>
      </c>
      <c r="E9656" t="s">
        <v>179</v>
      </c>
    </row>
    <row r="9657" spans="1:5" x14ac:dyDescent="0.3">
      <c r="A9657" s="6" t="s">
        <v>5258</v>
      </c>
      <c r="B9657" t="s">
        <v>9855</v>
      </c>
      <c r="C9657" t="s">
        <v>850</v>
      </c>
    </row>
    <row r="9658" spans="1:5" x14ac:dyDescent="0.3">
      <c r="A9658" s="6" t="s">
        <v>8352</v>
      </c>
      <c r="B9658" t="e">
        <f>+ +A</f>
        <v>#NAME?</v>
      </c>
      <c r="C9658" t="s">
        <v>2131</v>
      </c>
    </row>
    <row r="9659" spans="1:5" x14ac:dyDescent="0.3">
      <c r="A9659" s="6" t="s">
        <v>8353</v>
      </c>
      <c r="B9659" t="s">
        <v>10259</v>
      </c>
      <c r="C9659" t="s">
        <v>2132</v>
      </c>
      <c r="D9659">
        <v>0</v>
      </c>
      <c r="E9659">
        <v>0</v>
      </c>
    </row>
    <row r="9661" spans="1:5" x14ac:dyDescent="0.3">
      <c r="A9661" s="6" t="s">
        <v>1472</v>
      </c>
    </row>
    <row r="9662" spans="1:5" x14ac:dyDescent="0.3">
      <c r="A9662" s="6" t="s">
        <v>8354</v>
      </c>
    </row>
    <row r="9663" spans="1:5" x14ac:dyDescent="0.3">
      <c r="A9663" s="6" t="s">
        <v>8355</v>
      </c>
    </row>
    <row r="9665" spans="1:5" x14ac:dyDescent="0.3">
      <c r="A9665" s="6" t="s">
        <v>8356</v>
      </c>
      <c r="B9665" t="s">
        <v>10260</v>
      </c>
      <c r="C9665" t="s">
        <v>2133</v>
      </c>
      <c r="D9665" t="s">
        <v>2134</v>
      </c>
      <c r="E9665" t="s">
        <v>2134</v>
      </c>
    </row>
    <row r="9666" spans="1:5" x14ac:dyDescent="0.3">
      <c r="A9666" s="6" t="s">
        <v>5258</v>
      </c>
      <c r="B9666" t="s">
        <v>9855</v>
      </c>
      <c r="C9666" t="s">
        <v>850</v>
      </c>
    </row>
    <row r="9667" spans="1:5" x14ac:dyDescent="0.3">
      <c r="A9667" s="6" t="s">
        <v>8357</v>
      </c>
      <c r="B9667" t="s">
        <v>2258</v>
      </c>
      <c r="C9667" t="s">
        <v>1588</v>
      </c>
    </row>
    <row r="9668" spans="1:5" x14ac:dyDescent="0.3">
      <c r="A9668" s="6" t="s">
        <v>8358</v>
      </c>
      <c r="B9668" t="s">
        <v>10256</v>
      </c>
      <c r="C9668" t="s">
        <v>2135</v>
      </c>
      <c r="D9668">
        <v>4</v>
      </c>
      <c r="E9668">
        <v>4</v>
      </c>
    </row>
    <row r="9670" spans="1:5" x14ac:dyDescent="0.3">
      <c r="A9670" s="6" t="s">
        <v>1472</v>
      </c>
    </row>
    <row r="9671" spans="1:5" x14ac:dyDescent="0.3">
      <c r="A9671" s="6" t="s">
        <v>6004</v>
      </c>
    </row>
    <row r="9672" spans="1:5" x14ac:dyDescent="0.3">
      <c r="A9672" s="6" t="s">
        <v>8359</v>
      </c>
    </row>
    <row r="9674" spans="1:5" x14ac:dyDescent="0.3">
      <c r="A9674" s="6" t="s">
        <v>8360</v>
      </c>
      <c r="B9674" t="s">
        <v>9910</v>
      </c>
      <c r="C9674" t="s">
        <v>2136</v>
      </c>
      <c r="D9674" t="s">
        <v>2134</v>
      </c>
      <c r="E9674" t="s">
        <v>2134</v>
      </c>
    </row>
    <row r="9675" spans="1:5" x14ac:dyDescent="0.3">
      <c r="A9675" s="6" t="s">
        <v>5258</v>
      </c>
      <c r="B9675" t="s">
        <v>9855</v>
      </c>
      <c r="C9675" t="s">
        <v>850</v>
      </c>
    </row>
    <row r="9676" spans="1:5" x14ac:dyDescent="0.3">
      <c r="A9676" s="6" t="s">
        <v>8361</v>
      </c>
      <c r="C9676" t="s">
        <v>2137</v>
      </c>
    </row>
    <row r="9677" spans="1:5" x14ac:dyDescent="0.3">
      <c r="A9677" s="6" t="s">
        <v>8362</v>
      </c>
      <c r="B9677" t="s">
        <v>10261</v>
      </c>
      <c r="C9677" t="s">
        <v>2138</v>
      </c>
      <c r="D9677">
        <v>8</v>
      </c>
      <c r="E9677">
        <v>8</v>
      </c>
    </row>
    <row r="9679" spans="1:5" x14ac:dyDescent="0.3">
      <c r="A9679" s="6" t="s">
        <v>1472</v>
      </c>
    </row>
    <row r="9680" spans="1:5" x14ac:dyDescent="0.3">
      <c r="A9680" s="6" t="s">
        <v>8363</v>
      </c>
    </row>
    <row r="9681" spans="1:5" x14ac:dyDescent="0.3">
      <c r="A9681" s="6" t="s">
        <v>8364</v>
      </c>
    </row>
    <row r="9683" spans="1:5" x14ac:dyDescent="0.3">
      <c r="A9683" s="6" t="s">
        <v>8365</v>
      </c>
      <c r="B9683" t="s">
        <v>5746</v>
      </c>
      <c r="C9683" t="s">
        <v>2139</v>
      </c>
      <c r="D9683" s="1">
        <v>3.3999999999999997E-7</v>
      </c>
      <c r="E9683" t="s">
        <v>180</v>
      </c>
    </row>
    <row r="9684" spans="1:5" x14ac:dyDescent="0.3">
      <c r="A9684" s="6" t="s">
        <v>5258</v>
      </c>
      <c r="B9684" t="s">
        <v>9855</v>
      </c>
      <c r="C9684" t="s">
        <v>850</v>
      </c>
    </row>
    <row r="9685" spans="1:5" x14ac:dyDescent="0.3">
      <c r="A9685" s="6" t="s">
        <v>8366</v>
      </c>
      <c r="B9685" t="s">
        <v>1762</v>
      </c>
      <c r="C9685" t="s">
        <v>2140</v>
      </c>
    </row>
    <row r="9686" spans="1:5" x14ac:dyDescent="0.3">
      <c r="A9686" s="6" t="s">
        <v>8367</v>
      </c>
      <c r="B9686" t="s">
        <v>10262</v>
      </c>
      <c r="C9686" t="s">
        <v>2141</v>
      </c>
      <c r="D9686">
        <v>5</v>
      </c>
      <c r="E9686">
        <v>5</v>
      </c>
    </row>
    <row r="9688" spans="1:5" x14ac:dyDescent="0.3">
      <c r="A9688" s="6" t="s">
        <v>1472</v>
      </c>
    </row>
    <row r="9689" spans="1:5" x14ac:dyDescent="0.3">
      <c r="A9689" s="6" t="s">
        <v>8368</v>
      </c>
    </row>
    <row r="9690" spans="1:5" x14ac:dyDescent="0.3">
      <c r="A9690" s="6" t="s">
        <v>8369</v>
      </c>
    </row>
    <row r="9692" spans="1:5" x14ac:dyDescent="0.3">
      <c r="A9692" s="6" t="s">
        <v>8370</v>
      </c>
      <c r="B9692" t="s">
        <v>5746</v>
      </c>
      <c r="C9692" t="s">
        <v>2139</v>
      </c>
      <c r="D9692" s="1">
        <v>3.4999999999999998E-7</v>
      </c>
      <c r="E9692" t="s">
        <v>181</v>
      </c>
    </row>
    <row r="9693" spans="1:5" x14ac:dyDescent="0.3">
      <c r="A9693" s="6" t="s">
        <v>5258</v>
      </c>
      <c r="B9693" t="s">
        <v>9855</v>
      </c>
      <c r="C9693" t="s">
        <v>850</v>
      </c>
    </row>
    <row r="9694" spans="1:5" x14ac:dyDescent="0.3">
      <c r="A9694" s="6" t="s">
        <v>7220</v>
      </c>
      <c r="B9694" t="s">
        <v>10041</v>
      </c>
      <c r="C9694" t="s">
        <v>1406</v>
      </c>
    </row>
    <row r="9695" spans="1:5" x14ac:dyDescent="0.3">
      <c r="A9695" s="6" t="s">
        <v>8371</v>
      </c>
      <c r="B9695" t="s">
        <v>10263</v>
      </c>
      <c r="C9695" t="s">
        <v>2142</v>
      </c>
      <c r="D9695">
        <v>0</v>
      </c>
      <c r="E9695">
        <v>0</v>
      </c>
    </row>
    <row r="9697" spans="1:5" x14ac:dyDescent="0.3">
      <c r="A9697" s="6" t="s">
        <v>1472</v>
      </c>
    </row>
    <row r="9698" spans="1:5" x14ac:dyDescent="0.3">
      <c r="A9698" s="6" t="s">
        <v>6129</v>
      </c>
    </row>
    <row r="9699" spans="1:5" x14ac:dyDescent="0.3">
      <c r="A9699" s="6" t="s">
        <v>8372</v>
      </c>
    </row>
    <row r="9701" spans="1:5" x14ac:dyDescent="0.3">
      <c r="A9701" s="6" t="s">
        <v>8373</v>
      </c>
      <c r="B9701" t="s">
        <v>10122</v>
      </c>
      <c r="C9701" t="s">
        <v>2143</v>
      </c>
      <c r="D9701" s="1">
        <v>7.9999999999999996E-7</v>
      </c>
      <c r="E9701" s="1">
        <v>7.9999999999999996E-7</v>
      </c>
    </row>
    <row r="9702" spans="1:5" x14ac:dyDescent="0.3">
      <c r="A9702" s="6" t="s">
        <v>5258</v>
      </c>
      <c r="B9702" t="s">
        <v>9855</v>
      </c>
      <c r="C9702" t="s">
        <v>850</v>
      </c>
    </row>
    <row r="9703" spans="1:5" x14ac:dyDescent="0.3">
      <c r="A9703" s="6" t="s">
        <v>8224</v>
      </c>
      <c r="B9703" t="s">
        <v>1202</v>
      </c>
      <c r="C9703" t="e">
        <f>+vA++q</f>
        <v>#NAME?</v>
      </c>
    </row>
    <row r="9704" spans="1:5" x14ac:dyDescent="0.3">
      <c r="A9704" s="6" t="s">
        <v>8374</v>
      </c>
      <c r="B9704" t="s">
        <v>10264</v>
      </c>
      <c r="C9704" t="s">
        <v>2078</v>
      </c>
      <c r="D9704">
        <v>3</v>
      </c>
      <c r="E9704">
        <v>3</v>
      </c>
    </row>
    <row r="9706" spans="1:5" x14ac:dyDescent="0.3">
      <c r="A9706" s="6" t="s">
        <v>1472</v>
      </c>
    </row>
    <row r="9707" spans="1:5" x14ac:dyDescent="0.3">
      <c r="A9707" s="6" t="s">
        <v>6209</v>
      </c>
    </row>
    <row r="9708" spans="1:5" x14ac:dyDescent="0.3">
      <c r="A9708" s="6" t="s">
        <v>8375</v>
      </c>
    </row>
    <row r="9710" spans="1:5" x14ac:dyDescent="0.3">
      <c r="A9710" s="6" t="s">
        <v>8376</v>
      </c>
      <c r="B9710" t="s">
        <v>5746</v>
      </c>
      <c r="C9710" t="s">
        <v>2144</v>
      </c>
      <c r="D9710" s="1">
        <v>3.8000000000000001E-7</v>
      </c>
      <c r="E9710" t="s">
        <v>182</v>
      </c>
    </row>
    <row r="9711" spans="1:5" x14ac:dyDescent="0.3">
      <c r="A9711" s="6" t="s">
        <v>5258</v>
      </c>
      <c r="B9711" t="s">
        <v>9855</v>
      </c>
      <c r="C9711" t="s">
        <v>850</v>
      </c>
    </row>
    <row r="9712" spans="1:5" x14ac:dyDescent="0.3">
      <c r="A9712" s="6" t="s">
        <v>8224</v>
      </c>
      <c r="B9712" t="s">
        <v>1202</v>
      </c>
      <c r="C9712" t="e">
        <f>+vA++q</f>
        <v>#NAME?</v>
      </c>
    </row>
    <row r="9713" spans="1:5" x14ac:dyDescent="0.3">
      <c r="A9713" s="6" t="s">
        <v>8377</v>
      </c>
      <c r="B9713" t="s">
        <v>10264</v>
      </c>
      <c r="C9713" t="s">
        <v>2078</v>
      </c>
      <c r="D9713">
        <v>3</v>
      </c>
      <c r="E9713">
        <v>3</v>
      </c>
    </row>
    <row r="9715" spans="1:5" x14ac:dyDescent="0.3">
      <c r="A9715" s="6" t="s">
        <v>1472</v>
      </c>
    </row>
    <row r="9716" spans="1:5" x14ac:dyDescent="0.3">
      <c r="A9716" s="6" t="s">
        <v>6209</v>
      </c>
    </row>
    <row r="9717" spans="1:5" x14ac:dyDescent="0.3">
      <c r="A9717" s="6" t="s">
        <v>8378</v>
      </c>
    </row>
    <row r="9719" spans="1:5" x14ac:dyDescent="0.3">
      <c r="A9719" s="6" t="s">
        <v>8379</v>
      </c>
      <c r="B9719" t="s">
        <v>5746</v>
      </c>
      <c r="C9719" t="s">
        <v>2144</v>
      </c>
      <c r="D9719" s="1">
        <v>3.8000000000000001E-7</v>
      </c>
      <c r="E9719" t="s">
        <v>182</v>
      </c>
    </row>
    <row r="9720" spans="1:5" x14ac:dyDescent="0.3">
      <c r="A9720" s="6" t="s">
        <v>5258</v>
      </c>
      <c r="B9720" t="s">
        <v>9855</v>
      </c>
      <c r="C9720" t="s">
        <v>850</v>
      </c>
    </row>
    <row r="9721" spans="1:5" x14ac:dyDescent="0.3">
      <c r="A9721" s="6" t="s">
        <v>8224</v>
      </c>
      <c r="B9721" t="s">
        <v>1202</v>
      </c>
      <c r="C9721" t="e">
        <f>+vA++q</f>
        <v>#NAME?</v>
      </c>
    </row>
    <row r="9722" spans="1:5" x14ac:dyDescent="0.3">
      <c r="A9722" s="6" t="s">
        <v>8380</v>
      </c>
      <c r="B9722" t="s">
        <v>10264</v>
      </c>
      <c r="C9722" t="s">
        <v>2078</v>
      </c>
      <c r="D9722">
        <v>3</v>
      </c>
      <c r="E9722">
        <v>3</v>
      </c>
    </row>
    <row r="9724" spans="1:5" x14ac:dyDescent="0.3">
      <c r="A9724" s="6" t="s">
        <v>1472</v>
      </c>
    </row>
    <row r="9725" spans="1:5" x14ac:dyDescent="0.3">
      <c r="A9725" s="6" t="s">
        <v>6209</v>
      </c>
    </row>
    <row r="9726" spans="1:5" x14ac:dyDescent="0.3">
      <c r="A9726" s="6" t="s">
        <v>8381</v>
      </c>
    </row>
    <row r="9728" spans="1:5" x14ac:dyDescent="0.3">
      <c r="A9728" s="6" t="s">
        <v>8382</v>
      </c>
      <c r="B9728" t="s">
        <v>5746</v>
      </c>
      <c r="C9728" t="s">
        <v>2144</v>
      </c>
      <c r="D9728" s="1">
        <v>3.8000000000000001E-7</v>
      </c>
      <c r="E9728" t="s">
        <v>182</v>
      </c>
    </row>
    <row r="9729" spans="1:5" x14ac:dyDescent="0.3">
      <c r="A9729" s="6" t="s">
        <v>5258</v>
      </c>
      <c r="B9729" t="s">
        <v>9855</v>
      </c>
      <c r="C9729" t="s">
        <v>850</v>
      </c>
    </row>
    <row r="9730" spans="1:5" x14ac:dyDescent="0.3">
      <c r="A9730" s="6" t="s">
        <v>8224</v>
      </c>
      <c r="B9730" t="s">
        <v>1202</v>
      </c>
      <c r="C9730" t="e">
        <f>+vA++q</f>
        <v>#NAME?</v>
      </c>
    </row>
    <row r="9731" spans="1:5" x14ac:dyDescent="0.3">
      <c r="A9731" s="6" t="s">
        <v>8383</v>
      </c>
      <c r="B9731" t="s">
        <v>10264</v>
      </c>
      <c r="C9731" t="s">
        <v>2078</v>
      </c>
      <c r="D9731">
        <v>3</v>
      </c>
      <c r="E9731">
        <v>3</v>
      </c>
    </row>
    <row r="9733" spans="1:5" x14ac:dyDescent="0.3">
      <c r="A9733" s="6" t="s">
        <v>1472</v>
      </c>
    </row>
    <row r="9734" spans="1:5" x14ac:dyDescent="0.3">
      <c r="A9734" s="6" t="s">
        <v>6209</v>
      </c>
    </row>
    <row r="9735" spans="1:5" x14ac:dyDescent="0.3">
      <c r="A9735" s="6" t="s">
        <v>8384</v>
      </c>
    </row>
    <row r="9737" spans="1:5" x14ac:dyDescent="0.3">
      <c r="A9737" s="6" t="s">
        <v>8385</v>
      </c>
      <c r="B9737" t="s">
        <v>5746</v>
      </c>
      <c r="C9737" t="s">
        <v>2144</v>
      </c>
      <c r="D9737" s="1">
        <v>3.8000000000000001E-7</v>
      </c>
      <c r="E9737" t="s">
        <v>182</v>
      </c>
    </row>
    <row r="9738" spans="1:5" x14ac:dyDescent="0.3">
      <c r="A9738" s="6" t="s">
        <v>5258</v>
      </c>
      <c r="B9738" t="s">
        <v>9855</v>
      </c>
      <c r="C9738" t="s">
        <v>850</v>
      </c>
    </row>
    <row r="9739" spans="1:5" x14ac:dyDescent="0.3">
      <c r="A9739" s="6" t="s">
        <v>8224</v>
      </c>
      <c r="B9739" t="s">
        <v>1202</v>
      </c>
      <c r="C9739" t="e">
        <f>+vA++q</f>
        <v>#NAME?</v>
      </c>
    </row>
    <row r="9740" spans="1:5" x14ac:dyDescent="0.3">
      <c r="A9740" s="6" t="s">
        <v>8386</v>
      </c>
      <c r="B9740" t="s">
        <v>10264</v>
      </c>
      <c r="C9740" t="s">
        <v>2078</v>
      </c>
      <c r="D9740">
        <v>3</v>
      </c>
      <c r="E9740">
        <v>3</v>
      </c>
    </row>
    <row r="9742" spans="1:5" x14ac:dyDescent="0.3">
      <c r="A9742" s="6" t="s">
        <v>1472</v>
      </c>
    </row>
    <row r="9743" spans="1:5" x14ac:dyDescent="0.3">
      <c r="A9743" s="6" t="s">
        <v>6209</v>
      </c>
    </row>
    <row r="9744" spans="1:5" x14ac:dyDescent="0.3">
      <c r="A9744" s="6" t="s">
        <v>8387</v>
      </c>
    </row>
    <row r="9746" spans="1:5" x14ac:dyDescent="0.3">
      <c r="A9746" s="6" t="s">
        <v>8388</v>
      </c>
      <c r="B9746" t="s">
        <v>5746</v>
      </c>
      <c r="C9746" t="s">
        <v>2144</v>
      </c>
      <c r="D9746" s="1">
        <v>3.8000000000000001E-7</v>
      </c>
      <c r="E9746" t="s">
        <v>182</v>
      </c>
    </row>
    <row r="9747" spans="1:5" x14ac:dyDescent="0.3">
      <c r="A9747" s="6" t="s">
        <v>5258</v>
      </c>
      <c r="B9747" t="s">
        <v>9855</v>
      </c>
      <c r="C9747" t="s">
        <v>850</v>
      </c>
    </row>
    <row r="9748" spans="1:5" x14ac:dyDescent="0.3">
      <c r="A9748" s="6" t="s">
        <v>8224</v>
      </c>
      <c r="B9748" t="s">
        <v>1202</v>
      </c>
      <c r="C9748" t="e">
        <f>+vA++q</f>
        <v>#NAME?</v>
      </c>
    </row>
    <row r="9749" spans="1:5" x14ac:dyDescent="0.3">
      <c r="A9749" s="6" t="s">
        <v>8389</v>
      </c>
      <c r="B9749" t="s">
        <v>10264</v>
      </c>
      <c r="C9749" t="s">
        <v>2078</v>
      </c>
      <c r="D9749">
        <v>3</v>
      </c>
      <c r="E9749">
        <v>3</v>
      </c>
    </row>
    <row r="9751" spans="1:5" x14ac:dyDescent="0.3">
      <c r="A9751" s="6" t="s">
        <v>1472</v>
      </c>
    </row>
    <row r="9752" spans="1:5" x14ac:dyDescent="0.3">
      <c r="A9752" s="6" t="s">
        <v>6209</v>
      </c>
    </row>
    <row r="9753" spans="1:5" x14ac:dyDescent="0.3">
      <c r="A9753" s="6" t="s">
        <v>8390</v>
      </c>
    </row>
    <row r="9755" spans="1:5" x14ac:dyDescent="0.3">
      <c r="A9755" s="6" t="s">
        <v>8391</v>
      </c>
      <c r="B9755" t="s">
        <v>9878</v>
      </c>
      <c r="C9755" t="s">
        <v>2145</v>
      </c>
      <c r="D9755" t="s">
        <v>2146</v>
      </c>
      <c r="E9755" t="s">
        <v>2146</v>
      </c>
    </row>
    <row r="9756" spans="1:5" x14ac:dyDescent="0.3">
      <c r="A9756" s="6" t="s">
        <v>5258</v>
      </c>
      <c r="B9756" t="s">
        <v>9855</v>
      </c>
      <c r="C9756" t="s">
        <v>850</v>
      </c>
    </row>
    <row r="9757" spans="1:5" x14ac:dyDescent="0.3">
      <c r="A9757" s="6" t="s">
        <v>8224</v>
      </c>
      <c r="B9757" t="s">
        <v>1202</v>
      </c>
      <c r="C9757" t="e">
        <f>+vA++q</f>
        <v>#NAME?</v>
      </c>
    </row>
    <row r="9758" spans="1:5" x14ac:dyDescent="0.3">
      <c r="A9758" s="6" t="s">
        <v>8392</v>
      </c>
      <c r="B9758" t="s">
        <v>10264</v>
      </c>
      <c r="C9758" t="s">
        <v>2078</v>
      </c>
      <c r="D9758">
        <v>3</v>
      </c>
      <c r="E9758">
        <v>3</v>
      </c>
    </row>
    <row r="9760" spans="1:5" x14ac:dyDescent="0.3">
      <c r="A9760" s="6" t="s">
        <v>1472</v>
      </c>
    </row>
    <row r="9761" spans="1:5" x14ac:dyDescent="0.3">
      <c r="A9761" s="6" t="s">
        <v>6209</v>
      </c>
    </row>
    <row r="9762" spans="1:5" x14ac:dyDescent="0.3">
      <c r="A9762" s="6" t="s">
        <v>8393</v>
      </c>
    </row>
    <row r="9764" spans="1:5" x14ac:dyDescent="0.3">
      <c r="A9764" s="6" t="s">
        <v>8394</v>
      </c>
      <c r="B9764" t="s">
        <v>5746</v>
      </c>
      <c r="C9764" t="s">
        <v>2144</v>
      </c>
      <c r="D9764" s="1">
        <v>3.8000000000000001E-7</v>
      </c>
      <c r="E9764" t="s">
        <v>182</v>
      </c>
    </row>
    <row r="9765" spans="1:5" x14ac:dyDescent="0.3">
      <c r="A9765" s="6" t="s">
        <v>5258</v>
      </c>
      <c r="B9765" t="s">
        <v>9855</v>
      </c>
      <c r="C9765" t="s">
        <v>850</v>
      </c>
    </row>
    <row r="9766" spans="1:5" x14ac:dyDescent="0.3">
      <c r="A9766" s="6" t="s">
        <v>8224</v>
      </c>
      <c r="B9766" t="s">
        <v>1202</v>
      </c>
      <c r="C9766" t="e">
        <f>+vA++q</f>
        <v>#NAME?</v>
      </c>
    </row>
    <row r="9767" spans="1:5" x14ac:dyDescent="0.3">
      <c r="A9767" s="6" t="s">
        <v>8395</v>
      </c>
      <c r="B9767" t="s">
        <v>10264</v>
      </c>
      <c r="C9767" t="s">
        <v>2078</v>
      </c>
      <c r="D9767">
        <v>3</v>
      </c>
      <c r="E9767">
        <v>3</v>
      </c>
    </row>
    <row r="9769" spans="1:5" x14ac:dyDescent="0.3">
      <c r="A9769" s="6" t="s">
        <v>1472</v>
      </c>
    </row>
    <row r="9770" spans="1:5" x14ac:dyDescent="0.3">
      <c r="A9770" s="6" t="s">
        <v>6209</v>
      </c>
    </row>
    <row r="9771" spans="1:5" x14ac:dyDescent="0.3">
      <c r="A9771" s="6" t="s">
        <v>8396</v>
      </c>
    </row>
    <row r="9773" spans="1:5" x14ac:dyDescent="0.3">
      <c r="A9773" s="6" t="s">
        <v>8397</v>
      </c>
      <c r="B9773" t="s">
        <v>5746</v>
      </c>
      <c r="C9773" t="s">
        <v>2144</v>
      </c>
      <c r="D9773" s="1">
        <v>3.8000000000000001E-7</v>
      </c>
      <c r="E9773" t="s">
        <v>182</v>
      </c>
    </row>
    <row r="9774" spans="1:5" x14ac:dyDescent="0.3">
      <c r="A9774" s="6" t="s">
        <v>5258</v>
      </c>
      <c r="B9774" t="s">
        <v>9855</v>
      </c>
      <c r="C9774" t="s">
        <v>850</v>
      </c>
    </row>
    <row r="9775" spans="1:5" x14ac:dyDescent="0.3">
      <c r="A9775" s="6" t="s">
        <v>8224</v>
      </c>
      <c r="B9775" t="s">
        <v>1202</v>
      </c>
      <c r="C9775" t="e">
        <f>+vA++q</f>
        <v>#NAME?</v>
      </c>
    </row>
    <row r="9776" spans="1:5" x14ac:dyDescent="0.3">
      <c r="A9776" s="6" t="s">
        <v>8398</v>
      </c>
      <c r="B9776" t="s">
        <v>10264</v>
      </c>
      <c r="C9776" t="s">
        <v>2078</v>
      </c>
      <c r="D9776">
        <v>3</v>
      </c>
      <c r="E9776">
        <v>3</v>
      </c>
    </row>
    <row r="9778" spans="1:5" x14ac:dyDescent="0.3">
      <c r="A9778" s="6" t="s">
        <v>1472</v>
      </c>
    </row>
    <row r="9779" spans="1:5" x14ac:dyDescent="0.3">
      <c r="A9779" s="6" t="s">
        <v>6209</v>
      </c>
    </row>
    <row r="9780" spans="1:5" x14ac:dyDescent="0.3">
      <c r="A9780" s="6" t="s">
        <v>8399</v>
      </c>
    </row>
    <row r="9782" spans="1:5" x14ac:dyDescent="0.3">
      <c r="A9782" s="6" t="s">
        <v>8400</v>
      </c>
      <c r="B9782" t="s">
        <v>5746</v>
      </c>
      <c r="C9782" t="s">
        <v>2144</v>
      </c>
      <c r="D9782" s="1">
        <v>3.8000000000000001E-7</v>
      </c>
      <c r="E9782" t="s">
        <v>182</v>
      </c>
    </row>
    <row r="9783" spans="1:5" x14ac:dyDescent="0.3">
      <c r="A9783" s="6" t="s">
        <v>5258</v>
      </c>
      <c r="B9783" t="s">
        <v>9855</v>
      </c>
      <c r="C9783" t="s">
        <v>850</v>
      </c>
    </row>
    <row r="9784" spans="1:5" x14ac:dyDescent="0.3">
      <c r="A9784" s="6" t="s">
        <v>8224</v>
      </c>
      <c r="B9784" t="s">
        <v>1202</v>
      </c>
      <c r="C9784" t="e">
        <f>+vA++q</f>
        <v>#NAME?</v>
      </c>
    </row>
    <row r="9785" spans="1:5" x14ac:dyDescent="0.3">
      <c r="A9785" s="6" t="s">
        <v>8401</v>
      </c>
      <c r="B9785" t="s">
        <v>10264</v>
      </c>
      <c r="C9785" t="s">
        <v>2078</v>
      </c>
      <c r="D9785">
        <v>3</v>
      </c>
      <c r="E9785">
        <v>3</v>
      </c>
    </row>
    <row r="9787" spans="1:5" x14ac:dyDescent="0.3">
      <c r="A9787" s="6" t="s">
        <v>1472</v>
      </c>
    </row>
    <row r="9788" spans="1:5" x14ac:dyDescent="0.3">
      <c r="A9788" s="6" t="s">
        <v>6209</v>
      </c>
    </row>
    <row r="9789" spans="1:5" x14ac:dyDescent="0.3">
      <c r="A9789" s="6" t="s">
        <v>8402</v>
      </c>
    </row>
    <row r="9791" spans="1:5" x14ac:dyDescent="0.3">
      <c r="A9791" s="6" t="s">
        <v>8403</v>
      </c>
      <c r="B9791" t="s">
        <v>5746</v>
      </c>
      <c r="C9791" t="s">
        <v>2144</v>
      </c>
      <c r="D9791" s="1">
        <v>3.8000000000000001E-7</v>
      </c>
      <c r="E9791" t="s">
        <v>182</v>
      </c>
    </row>
    <row r="9792" spans="1:5" x14ac:dyDescent="0.3">
      <c r="A9792" s="6" t="s">
        <v>5258</v>
      </c>
      <c r="B9792" t="s">
        <v>9855</v>
      </c>
      <c r="C9792" t="s">
        <v>850</v>
      </c>
    </row>
    <row r="9793" spans="1:5" x14ac:dyDescent="0.3">
      <c r="A9793" s="6" t="s">
        <v>8224</v>
      </c>
      <c r="B9793" t="s">
        <v>1202</v>
      </c>
      <c r="C9793" t="e">
        <f>+vA++q</f>
        <v>#NAME?</v>
      </c>
    </row>
    <row r="9794" spans="1:5" x14ac:dyDescent="0.3">
      <c r="A9794" s="6" t="s">
        <v>8404</v>
      </c>
      <c r="B9794" t="s">
        <v>10264</v>
      </c>
      <c r="C9794" t="s">
        <v>2078</v>
      </c>
      <c r="D9794">
        <v>3</v>
      </c>
      <c r="E9794">
        <v>3</v>
      </c>
    </row>
    <row r="9796" spans="1:5" x14ac:dyDescent="0.3">
      <c r="A9796" s="6" t="s">
        <v>1472</v>
      </c>
    </row>
    <row r="9797" spans="1:5" x14ac:dyDescent="0.3">
      <c r="A9797" s="6" t="s">
        <v>6209</v>
      </c>
    </row>
    <row r="9798" spans="1:5" x14ac:dyDescent="0.3">
      <c r="A9798" s="6" t="s">
        <v>8405</v>
      </c>
    </row>
    <row r="9800" spans="1:5" x14ac:dyDescent="0.3">
      <c r="A9800" s="6" t="s">
        <v>8406</v>
      </c>
      <c r="B9800" t="s">
        <v>5746</v>
      </c>
      <c r="C9800" t="s">
        <v>2144</v>
      </c>
      <c r="D9800" s="1">
        <v>3.8000000000000001E-7</v>
      </c>
      <c r="E9800" t="s">
        <v>182</v>
      </c>
    </row>
    <row r="9801" spans="1:5" x14ac:dyDescent="0.3">
      <c r="A9801" s="6" t="s">
        <v>5258</v>
      </c>
      <c r="B9801" t="s">
        <v>9855</v>
      </c>
      <c r="C9801" t="s">
        <v>850</v>
      </c>
    </row>
    <row r="9802" spans="1:5" x14ac:dyDescent="0.3">
      <c r="A9802" s="6" t="s">
        <v>8224</v>
      </c>
      <c r="B9802" t="s">
        <v>1202</v>
      </c>
      <c r="C9802" t="e">
        <f>+vA++q</f>
        <v>#NAME?</v>
      </c>
    </row>
    <row r="9803" spans="1:5" x14ac:dyDescent="0.3">
      <c r="A9803" s="6" t="s">
        <v>8407</v>
      </c>
      <c r="B9803" t="s">
        <v>10264</v>
      </c>
      <c r="C9803" t="s">
        <v>2078</v>
      </c>
      <c r="D9803">
        <v>3</v>
      </c>
      <c r="E9803">
        <v>3</v>
      </c>
    </row>
    <row r="9805" spans="1:5" x14ac:dyDescent="0.3">
      <c r="A9805" s="6" t="s">
        <v>1472</v>
      </c>
    </row>
    <row r="9806" spans="1:5" x14ac:dyDescent="0.3">
      <c r="A9806" s="6" t="s">
        <v>6209</v>
      </c>
    </row>
    <row r="9807" spans="1:5" x14ac:dyDescent="0.3">
      <c r="A9807" s="6" t="s">
        <v>8408</v>
      </c>
    </row>
    <row r="9809" spans="1:5" x14ac:dyDescent="0.3">
      <c r="A9809" s="6" t="s">
        <v>8409</v>
      </c>
      <c r="B9809" t="s">
        <v>5746</v>
      </c>
      <c r="C9809" t="s">
        <v>2144</v>
      </c>
      <c r="D9809" s="1">
        <v>3.8000000000000001E-7</v>
      </c>
      <c r="E9809" t="s">
        <v>182</v>
      </c>
    </row>
    <row r="9810" spans="1:5" x14ac:dyDescent="0.3">
      <c r="A9810" s="6" t="s">
        <v>5258</v>
      </c>
      <c r="B9810" t="s">
        <v>9855</v>
      </c>
      <c r="C9810" t="s">
        <v>850</v>
      </c>
    </row>
    <row r="9811" spans="1:5" x14ac:dyDescent="0.3">
      <c r="A9811" s="6" t="s">
        <v>8224</v>
      </c>
      <c r="B9811" t="s">
        <v>1202</v>
      </c>
      <c r="C9811" t="e">
        <f>+vA++q</f>
        <v>#NAME?</v>
      </c>
    </row>
    <row r="9812" spans="1:5" x14ac:dyDescent="0.3">
      <c r="A9812" s="6" t="s">
        <v>8410</v>
      </c>
      <c r="B9812" t="s">
        <v>10264</v>
      </c>
      <c r="C9812" t="s">
        <v>2078</v>
      </c>
      <c r="D9812">
        <v>3</v>
      </c>
      <c r="E9812">
        <v>3</v>
      </c>
    </row>
    <row r="9814" spans="1:5" x14ac:dyDescent="0.3">
      <c r="A9814" s="6" t="s">
        <v>1472</v>
      </c>
    </row>
    <row r="9815" spans="1:5" x14ac:dyDescent="0.3">
      <c r="A9815" s="6" t="s">
        <v>6209</v>
      </c>
    </row>
    <row r="9816" spans="1:5" x14ac:dyDescent="0.3">
      <c r="A9816" s="6" t="s">
        <v>8411</v>
      </c>
    </row>
    <row r="9818" spans="1:5" x14ac:dyDescent="0.3">
      <c r="A9818" s="6" t="s">
        <v>8412</v>
      </c>
      <c r="B9818" t="s">
        <v>5746</v>
      </c>
      <c r="C9818" t="s">
        <v>2147</v>
      </c>
      <c r="D9818" s="1">
        <v>8.0000000000000002E-8</v>
      </c>
      <c r="E9818" t="s">
        <v>2148</v>
      </c>
    </row>
    <row r="9819" spans="1:5" x14ac:dyDescent="0.3">
      <c r="A9819" s="6" t="s">
        <v>5258</v>
      </c>
      <c r="B9819" t="s">
        <v>9855</v>
      </c>
      <c r="C9819" t="s">
        <v>850</v>
      </c>
    </row>
    <row r="9820" spans="1:5" x14ac:dyDescent="0.3">
      <c r="A9820" s="6" t="s">
        <v>8224</v>
      </c>
      <c r="B9820" t="s">
        <v>1202</v>
      </c>
      <c r="C9820" t="e">
        <f>+vA++q</f>
        <v>#NAME?</v>
      </c>
    </row>
    <row r="9821" spans="1:5" x14ac:dyDescent="0.3">
      <c r="A9821" s="6" t="s">
        <v>8413</v>
      </c>
      <c r="B9821" t="s">
        <v>10264</v>
      </c>
      <c r="C9821" t="s">
        <v>2149</v>
      </c>
      <c r="D9821">
        <v>4</v>
      </c>
      <c r="E9821">
        <v>4</v>
      </c>
    </row>
    <row r="9823" spans="1:5" x14ac:dyDescent="0.3">
      <c r="A9823" s="6" t="s">
        <v>1472</v>
      </c>
    </row>
    <row r="9824" spans="1:5" x14ac:dyDescent="0.3">
      <c r="A9824" s="6" t="s">
        <v>6209</v>
      </c>
    </row>
    <row r="9825" spans="1:5" x14ac:dyDescent="0.3">
      <c r="A9825" s="6" t="s">
        <v>8414</v>
      </c>
    </row>
    <row r="9827" spans="1:5" x14ac:dyDescent="0.3">
      <c r="A9827" s="6" t="s">
        <v>8415</v>
      </c>
      <c r="B9827" t="s">
        <v>5746</v>
      </c>
      <c r="C9827" t="s">
        <v>2144</v>
      </c>
      <c r="D9827" s="1">
        <v>3.8000000000000001E-7</v>
      </c>
      <c r="E9827" t="s">
        <v>182</v>
      </c>
    </row>
    <row r="9828" spans="1:5" x14ac:dyDescent="0.3">
      <c r="A9828" s="6" t="s">
        <v>5258</v>
      </c>
      <c r="B9828" t="s">
        <v>9855</v>
      </c>
      <c r="C9828" t="s">
        <v>850</v>
      </c>
    </row>
    <row r="9829" spans="1:5" x14ac:dyDescent="0.3">
      <c r="A9829" s="6" t="s">
        <v>7246</v>
      </c>
      <c r="B9829" t="s">
        <v>1081</v>
      </c>
      <c r="C9829" t="s">
        <v>1848</v>
      </c>
    </row>
    <row r="9830" spans="1:5" x14ac:dyDescent="0.3">
      <c r="A9830" s="6" t="s">
        <v>8416</v>
      </c>
      <c r="B9830" t="e">
        <f>--EEIT</f>
        <v>#NAME?</v>
      </c>
      <c r="C9830" t="s">
        <v>2150</v>
      </c>
      <c r="D9830">
        <v>5</v>
      </c>
      <c r="E9830">
        <v>5</v>
      </c>
    </row>
    <row r="9832" spans="1:5" x14ac:dyDescent="0.3">
      <c r="A9832" s="6" t="s">
        <v>1472</v>
      </c>
    </row>
    <row r="9833" spans="1:5" x14ac:dyDescent="0.3">
      <c r="A9833" s="6" t="s">
        <v>8417</v>
      </c>
    </row>
    <row r="9834" spans="1:5" x14ac:dyDescent="0.3">
      <c r="A9834" s="6" t="s">
        <v>8418</v>
      </c>
    </row>
    <row r="9836" spans="1:5" x14ac:dyDescent="0.3">
      <c r="A9836" s="6" t="s">
        <v>8419</v>
      </c>
      <c r="B9836" t="s">
        <v>5746</v>
      </c>
      <c r="C9836" t="s">
        <v>2144</v>
      </c>
      <c r="D9836" s="1">
        <v>3.9999999999999998E-7</v>
      </c>
      <c r="E9836" s="1">
        <v>3.9999999999999998E-7</v>
      </c>
    </row>
    <row r="9837" spans="1:5" x14ac:dyDescent="0.3">
      <c r="A9837" s="6" t="s">
        <v>5258</v>
      </c>
      <c r="B9837" t="s">
        <v>9855</v>
      </c>
      <c r="C9837" t="s">
        <v>850</v>
      </c>
    </row>
    <row r="9838" spans="1:5" x14ac:dyDescent="0.3">
      <c r="A9838" s="6" t="s">
        <v>8420</v>
      </c>
      <c r="B9838" t="s">
        <v>2258</v>
      </c>
      <c r="C9838" t="e">
        <f>+vA++q</f>
        <v>#NAME?</v>
      </c>
    </row>
    <row r="9839" spans="1:5" x14ac:dyDescent="0.3">
      <c r="A9839" s="6" t="s">
        <v>8421</v>
      </c>
      <c r="B9839" t="s">
        <v>10245</v>
      </c>
      <c r="C9839" t="s">
        <v>2078</v>
      </c>
      <c r="D9839">
        <v>3</v>
      </c>
      <c r="E9839">
        <v>3</v>
      </c>
    </row>
    <row r="9841" spans="1:5" x14ac:dyDescent="0.3">
      <c r="A9841" s="6" t="s">
        <v>1472</v>
      </c>
    </row>
    <row r="9842" spans="1:5" x14ac:dyDescent="0.3">
      <c r="A9842" s="6" t="s">
        <v>6209</v>
      </c>
    </row>
    <row r="9843" spans="1:5" x14ac:dyDescent="0.3">
      <c r="A9843" s="6" t="s">
        <v>8422</v>
      </c>
    </row>
    <row r="9845" spans="1:5" x14ac:dyDescent="0.3">
      <c r="A9845" s="6" t="s">
        <v>8423</v>
      </c>
      <c r="B9845" t="s">
        <v>9910</v>
      </c>
      <c r="C9845" t="s">
        <v>2136</v>
      </c>
      <c r="D9845" t="s">
        <v>2151</v>
      </c>
      <c r="E9845" t="s">
        <v>2151</v>
      </c>
    </row>
    <row r="9846" spans="1:5" x14ac:dyDescent="0.3">
      <c r="A9846" s="6" t="s">
        <v>5258</v>
      </c>
      <c r="B9846" t="s">
        <v>9855</v>
      </c>
      <c r="C9846" t="s">
        <v>850</v>
      </c>
    </row>
    <row r="9847" spans="1:5" x14ac:dyDescent="0.3">
      <c r="A9847" s="6" t="s">
        <v>8424</v>
      </c>
      <c r="B9847" t="s">
        <v>1281</v>
      </c>
      <c r="C9847" t="s">
        <v>2152</v>
      </c>
    </row>
    <row r="9848" spans="1:5" x14ac:dyDescent="0.3">
      <c r="A9848" s="6" t="s">
        <v>8425</v>
      </c>
      <c r="B9848" t="s">
        <v>10265</v>
      </c>
      <c r="C9848" t="s">
        <v>2153</v>
      </c>
      <c r="D9848">
        <v>8</v>
      </c>
      <c r="E9848">
        <v>8</v>
      </c>
    </row>
    <row r="9850" spans="1:5" x14ac:dyDescent="0.3">
      <c r="A9850" s="6" t="s">
        <v>1472</v>
      </c>
    </row>
    <row r="9851" spans="1:5" x14ac:dyDescent="0.3">
      <c r="A9851" s="6" t="s">
        <v>8426</v>
      </c>
    </row>
    <row r="9852" spans="1:5" x14ac:dyDescent="0.3">
      <c r="A9852" s="6" t="s">
        <v>8427</v>
      </c>
    </row>
    <row r="9854" spans="1:5" x14ac:dyDescent="0.3">
      <c r="A9854" s="6" t="s">
        <v>8428</v>
      </c>
      <c r="B9854" t="s">
        <v>9901</v>
      </c>
      <c r="C9854" t="s">
        <v>2154</v>
      </c>
      <c r="D9854" t="s">
        <v>2151</v>
      </c>
      <c r="E9854" t="s">
        <v>2151</v>
      </c>
    </row>
    <row r="9855" spans="1:5" x14ac:dyDescent="0.3">
      <c r="A9855" s="6" t="s">
        <v>5258</v>
      </c>
      <c r="B9855" t="s">
        <v>9855</v>
      </c>
      <c r="C9855" t="s">
        <v>850</v>
      </c>
    </row>
    <row r="9856" spans="1:5" x14ac:dyDescent="0.3">
      <c r="A9856" s="6" t="s">
        <v>8429</v>
      </c>
      <c r="B9856" t="s">
        <v>1636</v>
      </c>
      <c r="C9856" t="s">
        <v>1300</v>
      </c>
    </row>
    <row r="9857" spans="1:5" x14ac:dyDescent="0.3">
      <c r="A9857" s="6" t="s">
        <v>8430</v>
      </c>
      <c r="B9857" t="s">
        <v>10266</v>
      </c>
      <c r="C9857" t="s">
        <v>2155</v>
      </c>
      <c r="D9857">
        <v>0</v>
      </c>
      <c r="E9857">
        <v>0</v>
      </c>
    </row>
    <row r="9859" spans="1:5" x14ac:dyDescent="0.3">
      <c r="A9859" s="6" t="s">
        <v>1472</v>
      </c>
    </row>
    <row r="9860" spans="1:5" x14ac:dyDescent="0.3">
      <c r="A9860" s="6" t="s">
        <v>8431</v>
      </c>
    </row>
    <row r="9861" spans="1:5" x14ac:dyDescent="0.3">
      <c r="A9861" s="6" t="s">
        <v>8432</v>
      </c>
    </row>
    <row r="9863" spans="1:5" x14ac:dyDescent="0.3">
      <c r="A9863" s="6" t="s">
        <v>8433</v>
      </c>
      <c r="B9863" t="s">
        <v>10267</v>
      </c>
      <c r="C9863" t="s">
        <v>2154</v>
      </c>
      <c r="D9863" t="s">
        <v>2151</v>
      </c>
      <c r="E9863" t="s">
        <v>2151</v>
      </c>
    </row>
    <row r="9864" spans="1:5" x14ac:dyDescent="0.3">
      <c r="A9864" s="6" t="s">
        <v>5258</v>
      </c>
      <c r="B9864" t="s">
        <v>9855</v>
      </c>
      <c r="C9864" t="s">
        <v>850</v>
      </c>
    </row>
    <row r="9865" spans="1:5" x14ac:dyDescent="0.3">
      <c r="A9865" s="6" t="s">
        <v>8429</v>
      </c>
      <c r="B9865" t="s">
        <v>1636</v>
      </c>
      <c r="C9865" t="s">
        <v>1300</v>
      </c>
    </row>
    <row r="9866" spans="1:5" x14ac:dyDescent="0.3">
      <c r="A9866" s="6" t="s">
        <v>8434</v>
      </c>
      <c r="B9866" t="s">
        <v>10266</v>
      </c>
      <c r="C9866" t="s">
        <v>2156</v>
      </c>
      <c r="D9866">
        <v>0</v>
      </c>
      <c r="E9866">
        <v>0</v>
      </c>
    </row>
    <row r="9868" spans="1:5" x14ac:dyDescent="0.3">
      <c r="A9868" s="6" t="s">
        <v>1472</v>
      </c>
    </row>
    <row r="9869" spans="1:5" x14ac:dyDescent="0.3">
      <c r="A9869" s="6" t="s">
        <v>8431</v>
      </c>
    </row>
    <row r="9870" spans="1:5" x14ac:dyDescent="0.3">
      <c r="A9870" s="6" t="s">
        <v>8435</v>
      </c>
    </row>
    <row r="9872" spans="1:5" x14ac:dyDescent="0.3">
      <c r="A9872" s="6" t="s">
        <v>8436</v>
      </c>
      <c r="B9872" t="s">
        <v>9910</v>
      </c>
      <c r="C9872" t="s">
        <v>2136</v>
      </c>
      <c r="D9872" t="s">
        <v>2157</v>
      </c>
      <c r="E9872" t="s">
        <v>2157</v>
      </c>
    </row>
    <row r="9873" spans="1:5" x14ac:dyDescent="0.3">
      <c r="A9873" s="6" t="s">
        <v>5258</v>
      </c>
      <c r="B9873" t="s">
        <v>9855</v>
      </c>
      <c r="C9873" t="s">
        <v>850</v>
      </c>
    </row>
    <row r="9874" spans="1:5" x14ac:dyDescent="0.3">
      <c r="A9874" s="6" t="s">
        <v>8437</v>
      </c>
      <c r="B9874" t="e">
        <f>++ A</f>
        <v>#NAME?</v>
      </c>
      <c r="C9874" t="s">
        <v>1340</v>
      </c>
    </row>
    <row r="9875" spans="1:5" x14ac:dyDescent="0.3">
      <c r="A9875" s="6" t="s">
        <v>8438</v>
      </c>
      <c r="B9875" t="e">
        <f>--MEVA</f>
        <v>#NAME?</v>
      </c>
      <c r="C9875" t="s">
        <v>2158</v>
      </c>
      <c r="D9875">
        <v>8</v>
      </c>
      <c r="E9875">
        <v>8</v>
      </c>
    </row>
    <row r="9877" spans="1:5" x14ac:dyDescent="0.3">
      <c r="A9877" s="6" t="s">
        <v>1472</v>
      </c>
    </row>
    <row r="9878" spans="1:5" x14ac:dyDescent="0.3">
      <c r="A9878" s="6" t="s">
        <v>7801</v>
      </c>
    </row>
    <row r="9879" spans="1:5" x14ac:dyDescent="0.3">
      <c r="A9879" s="6" t="s">
        <v>8439</v>
      </c>
    </row>
    <row r="9881" spans="1:5" x14ac:dyDescent="0.3">
      <c r="A9881" s="6" t="s">
        <v>8440</v>
      </c>
      <c r="B9881" t="s">
        <v>8441</v>
      </c>
      <c r="C9881" t="s">
        <v>2159</v>
      </c>
      <c r="D9881" t="s">
        <v>2160</v>
      </c>
      <c r="E9881" t="s">
        <v>2160</v>
      </c>
    </row>
    <row r="9882" spans="1:5" x14ac:dyDescent="0.3">
      <c r="A9882" s="6" t="s">
        <v>5258</v>
      </c>
      <c r="B9882" t="s">
        <v>9855</v>
      </c>
      <c r="C9882" t="s">
        <v>850</v>
      </c>
    </row>
    <row r="9883" spans="1:5" x14ac:dyDescent="0.3">
      <c r="A9883" s="6" t="s">
        <v>8442</v>
      </c>
      <c r="B9883" t="s">
        <v>1281</v>
      </c>
      <c r="C9883" t="s">
        <v>2161</v>
      </c>
    </row>
    <row r="9884" spans="1:5" x14ac:dyDescent="0.3">
      <c r="A9884" s="6" t="s">
        <v>8443</v>
      </c>
      <c r="B9884" t="e">
        <f>--LELG</f>
        <v>#NAME?</v>
      </c>
      <c r="C9884" t="s">
        <v>2162</v>
      </c>
    </row>
    <row r="9886" spans="1:5" x14ac:dyDescent="0.3">
      <c r="A9886" s="6" t="s">
        <v>1472</v>
      </c>
    </row>
    <row r="9887" spans="1:5" x14ac:dyDescent="0.3">
      <c r="A9887" s="6" t="s">
        <v>8444</v>
      </c>
    </row>
    <row r="9888" spans="1:5" x14ac:dyDescent="0.3">
      <c r="A9888" s="6" t="s">
        <v>8445</v>
      </c>
    </row>
    <row r="9890" spans="1:5" x14ac:dyDescent="0.3">
      <c r="A9890" s="6" t="s">
        <v>8446</v>
      </c>
      <c r="B9890" t="s">
        <v>9881</v>
      </c>
      <c r="C9890" t="s">
        <v>2163</v>
      </c>
      <c r="D9890" t="s">
        <v>2164</v>
      </c>
      <c r="E9890" t="s">
        <v>2164</v>
      </c>
    </row>
    <row r="9891" spans="1:5" x14ac:dyDescent="0.3">
      <c r="A9891" s="6" t="s">
        <v>5258</v>
      </c>
      <c r="B9891" t="s">
        <v>9855</v>
      </c>
      <c r="C9891" t="s">
        <v>850</v>
      </c>
    </row>
    <row r="9892" spans="1:5" x14ac:dyDescent="0.3">
      <c r="A9892" s="6" t="s">
        <v>8447</v>
      </c>
      <c r="B9892" t="s">
        <v>1636</v>
      </c>
      <c r="C9892" t="s">
        <v>2165</v>
      </c>
    </row>
    <row r="9893" spans="1:5" x14ac:dyDescent="0.3">
      <c r="A9893" s="6" t="s">
        <v>8448</v>
      </c>
      <c r="B9893" t="s">
        <v>10268</v>
      </c>
      <c r="C9893" t="s">
        <v>2166</v>
      </c>
      <c r="D9893">
        <v>2</v>
      </c>
      <c r="E9893">
        <v>2</v>
      </c>
    </row>
    <row r="9895" spans="1:5" x14ac:dyDescent="0.3">
      <c r="A9895" s="6" t="s">
        <v>1472</v>
      </c>
    </row>
    <row r="9896" spans="1:5" x14ac:dyDescent="0.3">
      <c r="A9896" s="6" t="s">
        <v>8449</v>
      </c>
    </row>
    <row r="9897" spans="1:5" x14ac:dyDescent="0.3">
      <c r="A9897" s="6" t="s">
        <v>8450</v>
      </c>
    </row>
    <row r="9899" spans="1:5" x14ac:dyDescent="0.3">
      <c r="A9899" s="6" t="s">
        <v>8451</v>
      </c>
      <c r="B9899" t="s">
        <v>9901</v>
      </c>
      <c r="C9899" t="s">
        <v>2123</v>
      </c>
      <c r="D9899" t="s">
        <v>2167</v>
      </c>
      <c r="E9899" t="s">
        <v>2167</v>
      </c>
    </row>
    <row r="9900" spans="1:5" x14ac:dyDescent="0.3">
      <c r="A9900" s="6" t="s">
        <v>5258</v>
      </c>
      <c r="B9900" t="s">
        <v>9855</v>
      </c>
      <c r="C9900" t="s">
        <v>850</v>
      </c>
    </row>
    <row r="9901" spans="1:5" x14ac:dyDescent="0.3">
      <c r="A9901" s="6" t="s">
        <v>7469</v>
      </c>
      <c r="B9901" t="s">
        <v>2253</v>
      </c>
      <c r="C9901" t="s">
        <v>1873</v>
      </c>
    </row>
    <row r="9902" spans="1:5" x14ac:dyDescent="0.3">
      <c r="A9902" s="6" t="s">
        <v>8452</v>
      </c>
      <c r="B9902" t="s">
        <v>10191</v>
      </c>
      <c r="C9902" t="s">
        <v>1893</v>
      </c>
      <c r="D9902">
        <v>5</v>
      </c>
      <c r="E9902">
        <v>5</v>
      </c>
    </row>
    <row r="9904" spans="1:5" x14ac:dyDescent="0.3">
      <c r="A9904" s="6" t="s">
        <v>1472</v>
      </c>
    </row>
    <row r="9905" spans="1:5" x14ac:dyDescent="0.3">
      <c r="A9905" s="6" t="s">
        <v>8453</v>
      </c>
    </row>
    <row r="9906" spans="1:5" x14ac:dyDescent="0.3">
      <c r="A9906" s="6" t="s">
        <v>8454</v>
      </c>
    </row>
    <row r="9908" spans="1:5" x14ac:dyDescent="0.3">
      <c r="A9908" s="6" t="s">
        <v>8455</v>
      </c>
      <c r="B9908" t="s">
        <v>5746</v>
      </c>
      <c r="C9908" t="s">
        <v>2168</v>
      </c>
      <c r="D9908" s="1">
        <v>4.7999999999999996E-7</v>
      </c>
      <c r="E9908" t="s">
        <v>183</v>
      </c>
    </row>
    <row r="9909" spans="1:5" x14ac:dyDescent="0.3">
      <c r="A9909" s="6" t="s">
        <v>5258</v>
      </c>
      <c r="B9909" t="s">
        <v>9855</v>
      </c>
      <c r="C9909" t="s">
        <v>850</v>
      </c>
    </row>
    <row r="9910" spans="1:5" x14ac:dyDescent="0.3">
      <c r="A9910" s="6" t="s">
        <v>8456</v>
      </c>
      <c r="C9910" t="e">
        <f>+G+vAF+q</f>
        <v>#NAME?</v>
      </c>
    </row>
    <row r="9911" spans="1:5" x14ac:dyDescent="0.3">
      <c r="A9911" s="6" t="s">
        <v>8457</v>
      </c>
      <c r="B9911" t="e">
        <f>--FVVP</f>
        <v>#NAME?</v>
      </c>
      <c r="C9911" t="s">
        <v>2169</v>
      </c>
      <c r="D9911">
        <v>1</v>
      </c>
      <c r="E9911">
        <v>1</v>
      </c>
    </row>
    <row r="9913" spans="1:5" x14ac:dyDescent="0.3">
      <c r="A9913" s="6" t="s">
        <v>1472</v>
      </c>
    </row>
    <row r="9914" spans="1:5" x14ac:dyDescent="0.3">
      <c r="A9914" s="6" t="s">
        <v>8458</v>
      </c>
    </row>
    <row r="9915" spans="1:5" x14ac:dyDescent="0.3">
      <c r="A9915" s="6" t="s">
        <v>8459</v>
      </c>
    </row>
    <row r="9917" spans="1:5" x14ac:dyDescent="0.3">
      <c r="A9917" s="6" t="s">
        <v>8460</v>
      </c>
      <c r="B9917" t="s">
        <v>5746</v>
      </c>
      <c r="C9917" t="s">
        <v>2170</v>
      </c>
      <c r="D9917" s="1">
        <v>8.0000000000000002E-8</v>
      </c>
      <c r="E9917" t="s">
        <v>2148</v>
      </c>
    </row>
    <row r="9918" spans="1:5" x14ac:dyDescent="0.3">
      <c r="A9918" s="6" t="s">
        <v>5258</v>
      </c>
      <c r="B9918" t="s">
        <v>9855</v>
      </c>
      <c r="C9918" t="s">
        <v>850</v>
      </c>
    </row>
    <row r="9919" spans="1:5" x14ac:dyDescent="0.3">
      <c r="A9919" s="6" t="s">
        <v>8456</v>
      </c>
      <c r="C9919" t="e">
        <f>+G+vAF+q</f>
        <v>#NAME?</v>
      </c>
    </row>
    <row r="9920" spans="1:5" x14ac:dyDescent="0.3">
      <c r="A9920" s="6" t="s">
        <v>8461</v>
      </c>
      <c r="B9920" t="e">
        <f>--FVVP</f>
        <v>#NAME?</v>
      </c>
      <c r="C9920" t="s">
        <v>2171</v>
      </c>
    </row>
    <row r="9922" spans="1:5" x14ac:dyDescent="0.3">
      <c r="A9922" s="6" t="s">
        <v>1472</v>
      </c>
    </row>
    <row r="9923" spans="1:5" x14ac:dyDescent="0.3">
      <c r="A9923" s="6" t="s">
        <v>8458</v>
      </c>
    </row>
    <row r="9924" spans="1:5" x14ac:dyDescent="0.3">
      <c r="A9924" s="6" t="s">
        <v>8462</v>
      </c>
    </row>
    <row r="9926" spans="1:5" x14ac:dyDescent="0.3">
      <c r="A9926" s="6" t="s">
        <v>8463</v>
      </c>
      <c r="B9926" t="s">
        <v>10165</v>
      </c>
      <c r="C9926" t="s">
        <v>2123</v>
      </c>
      <c r="D9926" t="s">
        <v>2172</v>
      </c>
      <c r="E9926" t="s">
        <v>2172</v>
      </c>
    </row>
    <row r="9927" spans="1:5" x14ac:dyDescent="0.3">
      <c r="A9927" s="6" t="s">
        <v>7241</v>
      </c>
      <c r="B9927" t="s">
        <v>5295</v>
      </c>
      <c r="C9927" t="s">
        <v>1273</v>
      </c>
    </row>
    <row r="9928" spans="1:5" x14ac:dyDescent="0.3">
      <c r="A9928" s="6" t="s">
        <v>8464</v>
      </c>
      <c r="B9928" t="s">
        <v>1636</v>
      </c>
      <c r="C9928" t="s">
        <v>2173</v>
      </c>
    </row>
    <row r="9929" spans="1:5" x14ac:dyDescent="0.3">
      <c r="A9929" s="6" t="s">
        <v>8465</v>
      </c>
      <c r="B9929" t="s">
        <v>10269</v>
      </c>
      <c r="C9929" t="s">
        <v>2174</v>
      </c>
      <c r="D9929">
        <v>4</v>
      </c>
      <c r="E9929">
        <v>4</v>
      </c>
    </row>
    <row r="9931" spans="1:5" x14ac:dyDescent="0.3">
      <c r="A9931" s="6" t="s">
        <v>6063</v>
      </c>
    </row>
    <row r="9932" spans="1:5" x14ac:dyDescent="0.3">
      <c r="A9932" s="6" t="s">
        <v>8466</v>
      </c>
    </row>
    <row r="9933" spans="1:5" x14ac:dyDescent="0.3">
      <c r="A9933" s="6" t="s">
        <v>8467</v>
      </c>
    </row>
    <row r="9935" spans="1:5" x14ac:dyDescent="0.3">
      <c r="A9935" s="6" t="s">
        <v>8468</v>
      </c>
      <c r="B9935" t="s">
        <v>9910</v>
      </c>
      <c r="C9935" t="s">
        <v>2136</v>
      </c>
      <c r="D9935" t="s">
        <v>2172</v>
      </c>
      <c r="E9935" t="s">
        <v>2172</v>
      </c>
    </row>
    <row r="9936" spans="1:5" x14ac:dyDescent="0.3">
      <c r="A9936" s="6" t="s">
        <v>7241</v>
      </c>
      <c r="B9936" t="s">
        <v>5295</v>
      </c>
      <c r="C9936" t="s">
        <v>1273</v>
      </c>
    </row>
    <row r="9937" spans="1:5" x14ac:dyDescent="0.3">
      <c r="A9937" s="6" t="s">
        <v>8464</v>
      </c>
      <c r="B9937" t="s">
        <v>1636</v>
      </c>
      <c r="C9937" t="s">
        <v>2173</v>
      </c>
    </row>
    <row r="9938" spans="1:5" x14ac:dyDescent="0.3">
      <c r="A9938" s="6" t="s">
        <v>8469</v>
      </c>
      <c r="B9938" t="s">
        <v>10269</v>
      </c>
      <c r="C9938" t="s">
        <v>2175</v>
      </c>
      <c r="D9938">
        <v>7</v>
      </c>
      <c r="E9938">
        <v>7</v>
      </c>
    </row>
    <row r="9940" spans="1:5" x14ac:dyDescent="0.3">
      <c r="A9940" s="6" t="s">
        <v>6063</v>
      </c>
    </row>
    <row r="9941" spans="1:5" x14ac:dyDescent="0.3">
      <c r="A9941" s="6" t="s">
        <v>8466</v>
      </c>
    </row>
    <row r="9942" spans="1:5" x14ac:dyDescent="0.3">
      <c r="A9942" s="6" t="s">
        <v>8470</v>
      </c>
    </row>
    <row r="9944" spans="1:5" x14ac:dyDescent="0.3">
      <c r="A9944" s="6" t="s">
        <v>8471</v>
      </c>
      <c r="B9944" t="s">
        <v>10270</v>
      </c>
      <c r="C9944" t="s">
        <v>2123</v>
      </c>
      <c r="D9944" t="s">
        <v>2172</v>
      </c>
      <c r="E9944" t="s">
        <v>2172</v>
      </c>
    </row>
    <row r="9945" spans="1:5" x14ac:dyDescent="0.3">
      <c r="A9945" s="6" t="s">
        <v>7241</v>
      </c>
      <c r="B9945" t="s">
        <v>5295</v>
      </c>
      <c r="C9945" t="s">
        <v>1273</v>
      </c>
    </row>
    <row r="9946" spans="1:5" x14ac:dyDescent="0.3">
      <c r="A9946" s="6" t="s">
        <v>8464</v>
      </c>
      <c r="B9946" t="s">
        <v>1636</v>
      </c>
      <c r="C9946" t="s">
        <v>2173</v>
      </c>
    </row>
    <row r="9947" spans="1:5" x14ac:dyDescent="0.3">
      <c r="A9947" s="6" t="s">
        <v>8472</v>
      </c>
      <c r="B9947" t="s">
        <v>10269</v>
      </c>
      <c r="C9947" t="s">
        <v>2176</v>
      </c>
      <c r="D9947">
        <v>4</v>
      </c>
      <c r="E9947">
        <v>4</v>
      </c>
    </row>
    <row r="9949" spans="1:5" x14ac:dyDescent="0.3">
      <c r="A9949" s="6" t="s">
        <v>6063</v>
      </c>
    </row>
    <row r="9950" spans="1:5" x14ac:dyDescent="0.3">
      <c r="A9950" s="6" t="s">
        <v>8466</v>
      </c>
    </row>
    <row r="9951" spans="1:5" x14ac:dyDescent="0.3">
      <c r="A9951" s="6" t="s">
        <v>8473</v>
      </c>
    </row>
    <row r="9953" spans="1:5" x14ac:dyDescent="0.3">
      <c r="A9953" s="6" t="s">
        <v>8474</v>
      </c>
      <c r="B9953" t="s">
        <v>9910</v>
      </c>
      <c r="C9953" t="s">
        <v>2136</v>
      </c>
      <c r="D9953" t="s">
        <v>2172</v>
      </c>
      <c r="E9953" t="s">
        <v>2172</v>
      </c>
    </row>
    <row r="9954" spans="1:5" x14ac:dyDescent="0.3">
      <c r="A9954" s="6" t="s">
        <v>7241</v>
      </c>
      <c r="B9954" t="s">
        <v>5295</v>
      </c>
      <c r="C9954" t="s">
        <v>1273</v>
      </c>
    </row>
    <row r="9955" spans="1:5" x14ac:dyDescent="0.3">
      <c r="A9955" s="6" t="s">
        <v>8464</v>
      </c>
      <c r="B9955" t="s">
        <v>1636</v>
      </c>
      <c r="C9955" t="s">
        <v>2173</v>
      </c>
    </row>
    <row r="9956" spans="1:5" x14ac:dyDescent="0.3">
      <c r="A9956" s="6" t="s">
        <v>8475</v>
      </c>
      <c r="B9956" t="s">
        <v>10269</v>
      </c>
      <c r="C9956" t="s">
        <v>2175</v>
      </c>
      <c r="D9956">
        <v>7</v>
      </c>
      <c r="E9956">
        <v>7</v>
      </c>
    </row>
    <row r="9958" spans="1:5" x14ac:dyDescent="0.3">
      <c r="A9958" s="6" t="s">
        <v>6063</v>
      </c>
    </row>
    <row r="9959" spans="1:5" x14ac:dyDescent="0.3">
      <c r="A9959" s="6" t="s">
        <v>8466</v>
      </c>
    </row>
    <row r="9960" spans="1:5" x14ac:dyDescent="0.3">
      <c r="A9960" s="6" t="s">
        <v>8476</v>
      </c>
    </row>
    <row r="9962" spans="1:5" x14ac:dyDescent="0.3">
      <c r="A9962" s="6" t="s">
        <v>8477</v>
      </c>
      <c r="B9962" t="s">
        <v>5746</v>
      </c>
      <c r="C9962" t="s">
        <v>2177</v>
      </c>
      <c r="D9962" s="1">
        <v>5.3000000000000001E-7</v>
      </c>
      <c r="E9962" t="s">
        <v>184</v>
      </c>
    </row>
    <row r="9963" spans="1:5" x14ac:dyDescent="0.3">
      <c r="A9963" s="6" t="s">
        <v>5258</v>
      </c>
      <c r="B9963" t="s">
        <v>9855</v>
      </c>
      <c r="C9963" t="s">
        <v>850</v>
      </c>
    </row>
    <row r="9964" spans="1:5" x14ac:dyDescent="0.3">
      <c r="A9964" s="6" t="s">
        <v>8478</v>
      </c>
      <c r="B9964" t="s">
        <v>2253</v>
      </c>
      <c r="C9964" t="s">
        <v>1300</v>
      </c>
    </row>
    <row r="9965" spans="1:5" x14ac:dyDescent="0.3">
      <c r="A9965" s="6" t="s">
        <v>8479</v>
      </c>
      <c r="B9965" t="s">
        <v>10271</v>
      </c>
      <c r="C9965" t="s">
        <v>1551</v>
      </c>
      <c r="D9965">
        <v>0</v>
      </c>
      <c r="E9965">
        <v>0</v>
      </c>
    </row>
    <row r="9967" spans="1:5" x14ac:dyDescent="0.3">
      <c r="A9967" s="6" t="s">
        <v>1472</v>
      </c>
    </row>
    <row r="9968" spans="1:5" x14ac:dyDescent="0.3">
      <c r="A9968" s="6" t="s">
        <v>6129</v>
      </c>
    </row>
    <row r="9969" spans="1:5" x14ac:dyDescent="0.3">
      <c r="A9969" s="6" t="s">
        <v>8480</v>
      </c>
    </row>
    <row r="9971" spans="1:5" x14ac:dyDescent="0.3">
      <c r="A9971" s="6" t="s">
        <v>8481</v>
      </c>
      <c r="B9971" t="s">
        <v>5746</v>
      </c>
      <c r="C9971" t="s">
        <v>2177</v>
      </c>
      <c r="D9971" s="1">
        <v>5.3000000000000001E-7</v>
      </c>
      <c r="E9971" t="s">
        <v>184</v>
      </c>
    </row>
    <row r="9972" spans="1:5" x14ac:dyDescent="0.3">
      <c r="A9972" s="6" t="s">
        <v>5258</v>
      </c>
      <c r="B9972" t="s">
        <v>9855</v>
      </c>
      <c r="C9972" t="s">
        <v>850</v>
      </c>
    </row>
    <row r="9973" spans="1:5" x14ac:dyDescent="0.3">
      <c r="A9973" s="6" t="s">
        <v>8478</v>
      </c>
      <c r="B9973" t="s">
        <v>2253</v>
      </c>
      <c r="C9973" t="s">
        <v>1300</v>
      </c>
    </row>
    <row r="9974" spans="1:5" x14ac:dyDescent="0.3">
      <c r="A9974" s="6" t="s">
        <v>8482</v>
      </c>
      <c r="B9974" t="s">
        <v>10271</v>
      </c>
      <c r="C9974" t="s">
        <v>1669</v>
      </c>
      <c r="D9974">
        <v>3</v>
      </c>
      <c r="E9974">
        <v>3</v>
      </c>
    </row>
    <row r="9976" spans="1:5" x14ac:dyDescent="0.3">
      <c r="A9976" s="6" t="s">
        <v>1472</v>
      </c>
    </row>
    <row r="9977" spans="1:5" x14ac:dyDescent="0.3">
      <c r="A9977" s="6" t="s">
        <v>6129</v>
      </c>
    </row>
    <row r="9978" spans="1:5" x14ac:dyDescent="0.3">
      <c r="A9978" s="6" t="s">
        <v>8483</v>
      </c>
    </row>
    <row r="9980" spans="1:5" x14ac:dyDescent="0.3">
      <c r="A9980" s="6" t="s">
        <v>8484</v>
      </c>
      <c r="B9980" t="s">
        <v>5746</v>
      </c>
      <c r="C9980" t="s">
        <v>2178</v>
      </c>
      <c r="D9980" s="1">
        <v>5.7000000000000005E-7</v>
      </c>
      <c r="E9980" t="s">
        <v>185</v>
      </c>
    </row>
    <row r="9981" spans="1:5" x14ac:dyDescent="0.3">
      <c r="A9981" s="6" t="s">
        <v>5258</v>
      </c>
      <c r="B9981" t="s">
        <v>9855</v>
      </c>
      <c r="C9981" t="s">
        <v>850</v>
      </c>
    </row>
    <row r="9982" spans="1:5" x14ac:dyDescent="0.3">
      <c r="A9982" s="6" t="s">
        <v>8485</v>
      </c>
      <c r="B9982" t="s">
        <v>1281</v>
      </c>
      <c r="C9982" t="e">
        <f>+ evAF+q</f>
        <v>#NAME?</v>
      </c>
    </row>
    <row r="9983" spans="1:5" x14ac:dyDescent="0.3">
      <c r="A9983" s="6" t="s">
        <v>8486</v>
      </c>
      <c r="B9983" t="s">
        <v>10272</v>
      </c>
      <c r="C9983" t="s">
        <v>2179</v>
      </c>
      <c r="D9983">
        <v>5</v>
      </c>
      <c r="E9983">
        <v>5</v>
      </c>
    </row>
    <row r="9985" spans="1:5" x14ac:dyDescent="0.3">
      <c r="A9985" s="6" t="s">
        <v>1472</v>
      </c>
    </row>
    <row r="9986" spans="1:5" x14ac:dyDescent="0.3">
      <c r="A9986" s="6" t="s">
        <v>7008</v>
      </c>
    </row>
    <row r="9987" spans="1:5" x14ac:dyDescent="0.3">
      <c r="A9987" s="6" t="s">
        <v>8487</v>
      </c>
    </row>
    <row r="9989" spans="1:5" x14ac:dyDescent="0.3">
      <c r="A9989" s="6" t="s">
        <v>8488</v>
      </c>
      <c r="B9989" t="s">
        <v>5746</v>
      </c>
      <c r="C9989" t="s">
        <v>2180</v>
      </c>
      <c r="D9989" s="1">
        <v>5.7000000000000005E-7</v>
      </c>
      <c r="E9989" t="s">
        <v>185</v>
      </c>
    </row>
    <row r="9990" spans="1:5" x14ac:dyDescent="0.3">
      <c r="A9990" s="6" t="s">
        <v>5258</v>
      </c>
      <c r="B9990" t="s">
        <v>9855</v>
      </c>
      <c r="C9990" t="s">
        <v>850</v>
      </c>
    </row>
    <row r="9991" spans="1:5" x14ac:dyDescent="0.3">
      <c r="A9991" s="6" t="s">
        <v>8489</v>
      </c>
      <c r="B9991" t="s">
        <v>2253</v>
      </c>
      <c r="C9991" t="s">
        <v>2181</v>
      </c>
    </row>
    <row r="9992" spans="1:5" x14ac:dyDescent="0.3">
      <c r="A9992" s="6" t="s">
        <v>8490</v>
      </c>
      <c r="B9992" t="e">
        <f>--LTLT</f>
        <v>#NAME?</v>
      </c>
      <c r="C9992" t="s">
        <v>2182</v>
      </c>
      <c r="D9992">
        <v>8</v>
      </c>
      <c r="E9992">
        <v>8</v>
      </c>
    </row>
    <row r="9994" spans="1:5" x14ac:dyDescent="0.3">
      <c r="A9994" s="6" t="s">
        <v>1472</v>
      </c>
    </row>
    <row r="9995" spans="1:5" x14ac:dyDescent="0.3">
      <c r="A9995" s="6" t="s">
        <v>8491</v>
      </c>
    </row>
    <row r="9996" spans="1:5" x14ac:dyDescent="0.3">
      <c r="A9996" s="6" t="s">
        <v>8492</v>
      </c>
    </row>
    <row r="9998" spans="1:5" x14ac:dyDescent="0.3">
      <c r="A9998" s="6" t="s">
        <v>8493</v>
      </c>
      <c r="B9998" t="s">
        <v>9913</v>
      </c>
      <c r="C9998" t="s">
        <v>2183</v>
      </c>
      <c r="D9998" t="s">
        <v>2184</v>
      </c>
      <c r="E9998" t="s">
        <v>2184</v>
      </c>
    </row>
    <row r="9999" spans="1:5" x14ac:dyDescent="0.3">
      <c r="A9999" s="6" t="s">
        <v>5258</v>
      </c>
      <c r="B9999" t="s">
        <v>9855</v>
      </c>
      <c r="C9999" t="s">
        <v>850</v>
      </c>
    </row>
    <row r="10000" spans="1:5" x14ac:dyDescent="0.3">
      <c r="A10000" s="6" t="s">
        <v>8489</v>
      </c>
      <c r="B10000" t="s">
        <v>2253</v>
      </c>
      <c r="C10000" t="s">
        <v>2181</v>
      </c>
    </row>
    <row r="10001" spans="1:5" x14ac:dyDescent="0.3">
      <c r="A10001" s="6" t="s">
        <v>8494</v>
      </c>
      <c r="B10001" t="e">
        <f>--LTLT</f>
        <v>#NAME?</v>
      </c>
      <c r="C10001" t="s">
        <v>2185</v>
      </c>
      <c r="D10001">
        <v>1</v>
      </c>
      <c r="E10001">
        <v>1</v>
      </c>
    </row>
    <row r="10003" spans="1:5" x14ac:dyDescent="0.3">
      <c r="A10003" s="6" t="s">
        <v>1472</v>
      </c>
    </row>
    <row r="10004" spans="1:5" x14ac:dyDescent="0.3">
      <c r="A10004" s="6" t="s">
        <v>8491</v>
      </c>
    </row>
    <row r="10005" spans="1:5" x14ac:dyDescent="0.3">
      <c r="A10005" s="6" t="s">
        <v>8495</v>
      </c>
    </row>
    <row r="10007" spans="1:5" x14ac:dyDescent="0.3">
      <c r="A10007" s="6" t="s">
        <v>8496</v>
      </c>
      <c r="B10007" t="s">
        <v>5746</v>
      </c>
      <c r="C10007" t="s">
        <v>2186</v>
      </c>
      <c r="D10007" s="1">
        <v>6.1999999999999999E-7</v>
      </c>
      <c r="E10007" t="s">
        <v>186</v>
      </c>
    </row>
    <row r="10008" spans="1:5" x14ac:dyDescent="0.3">
      <c r="A10008" s="6" t="s">
        <v>5258</v>
      </c>
      <c r="B10008" t="s">
        <v>9855</v>
      </c>
      <c r="C10008" t="s">
        <v>850</v>
      </c>
    </row>
    <row r="10009" spans="1:5" x14ac:dyDescent="0.3">
      <c r="A10009" s="6" t="s">
        <v>8497</v>
      </c>
      <c r="B10009" t="s">
        <v>1202</v>
      </c>
      <c r="C10009" t="s">
        <v>2161</v>
      </c>
    </row>
    <row r="10010" spans="1:5" x14ac:dyDescent="0.3">
      <c r="A10010" s="6" t="s">
        <v>8498</v>
      </c>
      <c r="B10010" t="s">
        <v>10273</v>
      </c>
      <c r="C10010" t="s">
        <v>2187</v>
      </c>
      <c r="D10010">
        <v>5</v>
      </c>
      <c r="E10010">
        <v>5</v>
      </c>
    </row>
    <row r="10012" spans="1:5" x14ac:dyDescent="0.3">
      <c r="A10012" s="6" t="s">
        <v>1472</v>
      </c>
    </row>
    <row r="10013" spans="1:5" x14ac:dyDescent="0.3">
      <c r="A10013" s="6" t="s">
        <v>8499</v>
      </c>
    </row>
    <row r="10014" spans="1:5" x14ac:dyDescent="0.3">
      <c r="A10014" s="6" t="s">
        <v>8500</v>
      </c>
    </row>
    <row r="10016" spans="1:5" x14ac:dyDescent="0.3">
      <c r="A10016" s="6" t="s">
        <v>8501</v>
      </c>
      <c r="B10016" t="s">
        <v>5746</v>
      </c>
      <c r="C10016" t="s">
        <v>2186</v>
      </c>
      <c r="D10016" s="1">
        <v>6.1999999999999999E-7</v>
      </c>
      <c r="E10016" t="s">
        <v>186</v>
      </c>
    </row>
    <row r="10017" spans="1:5" x14ac:dyDescent="0.3">
      <c r="A10017" s="6" t="s">
        <v>5258</v>
      </c>
      <c r="B10017" t="s">
        <v>9855</v>
      </c>
      <c r="C10017" t="s">
        <v>850</v>
      </c>
    </row>
    <row r="10018" spans="1:5" x14ac:dyDescent="0.3">
      <c r="A10018" s="6" t="s">
        <v>8502</v>
      </c>
      <c r="B10018" t="s">
        <v>1202</v>
      </c>
      <c r="C10018" t="e">
        <f>+ e+AF+q</f>
        <v>#NAME?</v>
      </c>
    </row>
    <row r="10019" spans="1:5" x14ac:dyDescent="0.3">
      <c r="A10019" s="6" t="s">
        <v>8503</v>
      </c>
      <c r="B10019" t="s">
        <v>10274</v>
      </c>
      <c r="C10019" t="s">
        <v>2188</v>
      </c>
      <c r="D10019">
        <v>6</v>
      </c>
      <c r="E10019">
        <v>6</v>
      </c>
    </row>
    <row r="10021" spans="1:5" x14ac:dyDescent="0.3">
      <c r="A10021" s="6" t="s">
        <v>1472</v>
      </c>
    </row>
    <row r="10022" spans="1:5" x14ac:dyDescent="0.3">
      <c r="A10022" s="6" t="s">
        <v>8504</v>
      </c>
    </row>
    <row r="10023" spans="1:5" x14ac:dyDescent="0.3">
      <c r="A10023" s="6" t="s">
        <v>8505</v>
      </c>
    </row>
    <row r="10025" spans="1:5" x14ac:dyDescent="0.3">
      <c r="A10025" s="6" t="s">
        <v>8506</v>
      </c>
      <c r="B10025" t="s">
        <v>5746</v>
      </c>
      <c r="C10025" t="s">
        <v>2189</v>
      </c>
      <c r="D10025" s="1">
        <v>6.7000000000000004E-7</v>
      </c>
      <c r="E10025" t="s">
        <v>187</v>
      </c>
    </row>
    <row r="10026" spans="1:5" x14ac:dyDescent="0.3">
      <c r="A10026" s="6" t="s">
        <v>5258</v>
      </c>
      <c r="B10026" t="s">
        <v>9855</v>
      </c>
      <c r="C10026" t="s">
        <v>850</v>
      </c>
    </row>
    <row r="10027" spans="1:5" x14ac:dyDescent="0.3">
      <c r="A10027" s="6" t="s">
        <v>8507</v>
      </c>
      <c r="B10027" t="s">
        <v>10168</v>
      </c>
      <c r="C10027" t="e">
        <f>++A++q</f>
        <v>#NAME?</v>
      </c>
    </row>
    <row r="10028" spans="1:5" x14ac:dyDescent="0.3">
      <c r="A10028" s="6" t="s">
        <v>8508</v>
      </c>
      <c r="B10028" t="s">
        <v>10237</v>
      </c>
      <c r="C10028" t="s">
        <v>2044</v>
      </c>
      <c r="D10028">
        <v>1</v>
      </c>
      <c r="E10028">
        <v>1</v>
      </c>
    </row>
    <row r="10030" spans="1:5" x14ac:dyDescent="0.3">
      <c r="A10030" s="6" t="s">
        <v>1472</v>
      </c>
    </row>
    <row r="10031" spans="1:5" x14ac:dyDescent="0.3">
      <c r="A10031" s="6" t="s">
        <v>8140</v>
      </c>
    </row>
    <row r="10032" spans="1:5" x14ac:dyDescent="0.3">
      <c r="A10032" s="6" t="s">
        <v>8509</v>
      </c>
    </row>
    <row r="10034" spans="1:5" x14ac:dyDescent="0.3">
      <c r="A10034" s="6" t="s">
        <v>8510</v>
      </c>
      <c r="B10034" t="s">
        <v>5746</v>
      </c>
      <c r="C10034" t="s">
        <v>2189</v>
      </c>
      <c r="D10034" s="1">
        <v>6.7000000000000004E-7</v>
      </c>
      <c r="E10034" t="s">
        <v>187</v>
      </c>
    </row>
    <row r="10035" spans="1:5" x14ac:dyDescent="0.3">
      <c r="A10035" s="6" t="s">
        <v>5258</v>
      </c>
      <c r="B10035" t="s">
        <v>9855</v>
      </c>
      <c r="C10035" t="s">
        <v>850</v>
      </c>
    </row>
    <row r="10036" spans="1:5" x14ac:dyDescent="0.3">
      <c r="A10036" s="6" t="s">
        <v>8507</v>
      </c>
      <c r="B10036" t="s">
        <v>10168</v>
      </c>
      <c r="C10036" t="e">
        <f>++A++q</f>
        <v>#NAME?</v>
      </c>
    </row>
    <row r="10037" spans="1:5" x14ac:dyDescent="0.3">
      <c r="A10037" s="6" t="s">
        <v>8511</v>
      </c>
      <c r="B10037" t="s">
        <v>10237</v>
      </c>
      <c r="C10037" t="s">
        <v>1805</v>
      </c>
      <c r="D10037">
        <v>0</v>
      </c>
      <c r="E10037">
        <v>0</v>
      </c>
    </row>
    <row r="10039" spans="1:5" x14ac:dyDescent="0.3">
      <c r="A10039" s="6" t="s">
        <v>1472</v>
      </c>
    </row>
    <row r="10040" spans="1:5" x14ac:dyDescent="0.3">
      <c r="A10040" s="6" t="s">
        <v>8140</v>
      </c>
    </row>
    <row r="10041" spans="1:5" x14ac:dyDescent="0.3">
      <c r="A10041" s="6" t="s">
        <v>8512</v>
      </c>
    </row>
    <row r="10043" spans="1:5" x14ac:dyDescent="0.3">
      <c r="A10043" s="6" t="s">
        <v>8513</v>
      </c>
      <c r="B10043" t="s">
        <v>9899</v>
      </c>
      <c r="C10043" t="s">
        <v>2190</v>
      </c>
      <c r="D10043" t="s">
        <v>2191</v>
      </c>
      <c r="E10043" t="s">
        <v>2191</v>
      </c>
    </row>
    <row r="10044" spans="1:5" x14ac:dyDescent="0.3">
      <c r="A10044" s="6" t="s">
        <v>5258</v>
      </c>
      <c r="B10044" t="s">
        <v>9855</v>
      </c>
      <c r="C10044" t="s">
        <v>850</v>
      </c>
    </row>
    <row r="10045" spans="1:5" x14ac:dyDescent="0.3">
      <c r="A10045" s="6" t="s">
        <v>8514</v>
      </c>
      <c r="B10045" t="e">
        <f>+ A</f>
        <v>#NAME?</v>
      </c>
      <c r="C10045" t="e">
        <f>+ e+A++q</f>
        <v>#NAME?</v>
      </c>
    </row>
    <row r="10046" spans="1:5" x14ac:dyDescent="0.3">
      <c r="A10046" s="6" t="s">
        <v>8515</v>
      </c>
      <c r="B10046" t="s">
        <v>10275</v>
      </c>
      <c r="C10046" t="s">
        <v>2192</v>
      </c>
      <c r="D10046">
        <v>3</v>
      </c>
      <c r="E10046">
        <v>3</v>
      </c>
    </row>
    <row r="10048" spans="1:5" x14ac:dyDescent="0.3">
      <c r="A10048" s="6" t="s">
        <v>1472</v>
      </c>
    </row>
    <row r="10049" spans="1:5" x14ac:dyDescent="0.3">
      <c r="A10049" s="6" t="s">
        <v>8516</v>
      </c>
    </row>
    <row r="10050" spans="1:5" x14ac:dyDescent="0.3">
      <c r="A10050" s="6" t="s">
        <v>8517</v>
      </c>
    </row>
    <row r="10052" spans="1:5" x14ac:dyDescent="0.3">
      <c r="A10052" s="6" t="s">
        <v>8518</v>
      </c>
      <c r="B10052" t="s">
        <v>5746</v>
      </c>
      <c r="C10052" t="s">
        <v>2193</v>
      </c>
      <c r="D10052" s="1">
        <v>7.3E-7</v>
      </c>
      <c r="E10052" t="s">
        <v>188</v>
      </c>
    </row>
    <row r="10053" spans="1:5" x14ac:dyDescent="0.3">
      <c r="A10053" s="6" t="s">
        <v>5258</v>
      </c>
      <c r="B10053" t="s">
        <v>9855</v>
      </c>
      <c r="C10053" t="s">
        <v>850</v>
      </c>
    </row>
    <row r="10054" spans="1:5" x14ac:dyDescent="0.3">
      <c r="A10054" s="6" t="s">
        <v>8519</v>
      </c>
      <c r="B10054" t="s">
        <v>2754</v>
      </c>
      <c r="C10054" t="s">
        <v>1406</v>
      </c>
    </row>
    <row r="10055" spans="1:5" x14ac:dyDescent="0.3">
      <c r="A10055" s="6" t="s">
        <v>8520</v>
      </c>
      <c r="B10055" t="s">
        <v>10276</v>
      </c>
      <c r="C10055" t="s">
        <v>2194</v>
      </c>
      <c r="D10055">
        <v>1</v>
      </c>
      <c r="E10055">
        <v>1</v>
      </c>
    </row>
    <row r="10057" spans="1:5" x14ac:dyDescent="0.3">
      <c r="A10057" s="6" t="s">
        <v>1472</v>
      </c>
    </row>
    <row r="10058" spans="1:5" x14ac:dyDescent="0.3">
      <c r="A10058" s="6" t="s">
        <v>8521</v>
      </c>
    </row>
    <row r="10059" spans="1:5" x14ac:dyDescent="0.3">
      <c r="A10059" s="6" t="s">
        <v>8522</v>
      </c>
    </row>
    <row r="10061" spans="1:5" x14ac:dyDescent="0.3">
      <c r="A10061" s="6" t="s">
        <v>8523</v>
      </c>
      <c r="B10061" t="s">
        <v>5746</v>
      </c>
      <c r="C10061" t="s">
        <v>2193</v>
      </c>
      <c r="D10061" s="1">
        <v>7.4000000000000001E-7</v>
      </c>
      <c r="E10061" t="s">
        <v>189</v>
      </c>
    </row>
    <row r="10062" spans="1:5" x14ac:dyDescent="0.3">
      <c r="A10062" s="6" t="s">
        <v>8524</v>
      </c>
      <c r="B10062" t="s">
        <v>10176</v>
      </c>
      <c r="C10062" t="s">
        <v>2195</v>
      </c>
    </row>
    <row r="10063" spans="1:5" x14ac:dyDescent="0.3">
      <c r="A10063" s="6" t="s">
        <v>8525</v>
      </c>
      <c r="B10063" t="s">
        <v>1202</v>
      </c>
      <c r="C10063" t="s">
        <v>2196</v>
      </c>
    </row>
    <row r="10064" spans="1:5" x14ac:dyDescent="0.3">
      <c r="A10064" s="6" t="s">
        <v>8526</v>
      </c>
      <c r="B10064" t="s">
        <v>10277</v>
      </c>
      <c r="C10064" t="s">
        <v>2197</v>
      </c>
      <c r="D10064">
        <v>7</v>
      </c>
      <c r="E10064">
        <v>7</v>
      </c>
    </row>
    <row r="10066" spans="1:5" x14ac:dyDescent="0.3">
      <c r="A10066" s="6" t="s">
        <v>8527</v>
      </c>
    </row>
    <row r="10067" spans="1:5" x14ac:dyDescent="0.3">
      <c r="A10067" s="6" t="s">
        <v>8528</v>
      </c>
    </row>
    <row r="10068" spans="1:5" x14ac:dyDescent="0.3">
      <c r="A10068" s="6" t="s">
        <v>8529</v>
      </c>
    </row>
    <row r="10070" spans="1:5" x14ac:dyDescent="0.3">
      <c r="A10070" s="6" t="s">
        <v>8530</v>
      </c>
      <c r="B10070" t="s">
        <v>9910</v>
      </c>
      <c r="C10070" t="s">
        <v>2198</v>
      </c>
      <c r="D10070" t="s">
        <v>2199</v>
      </c>
      <c r="E10070" t="s">
        <v>2199</v>
      </c>
    </row>
    <row r="10071" spans="1:5" x14ac:dyDescent="0.3">
      <c r="A10071" s="6" t="s">
        <v>5258</v>
      </c>
      <c r="B10071" t="s">
        <v>9855</v>
      </c>
      <c r="C10071" t="s">
        <v>850</v>
      </c>
    </row>
    <row r="10072" spans="1:5" x14ac:dyDescent="0.3">
      <c r="A10072" s="6" t="s">
        <v>7799</v>
      </c>
      <c r="B10072" t="s">
        <v>1281</v>
      </c>
      <c r="C10072" t="s">
        <v>1756</v>
      </c>
    </row>
    <row r="10073" spans="1:5" x14ac:dyDescent="0.3">
      <c r="A10073" s="6" t="s">
        <v>8531</v>
      </c>
      <c r="B10073" t="s">
        <v>10000</v>
      </c>
      <c r="C10073" t="s">
        <v>2200</v>
      </c>
      <c r="D10073">
        <v>8</v>
      </c>
      <c r="E10073">
        <v>8</v>
      </c>
    </row>
    <row r="10075" spans="1:5" x14ac:dyDescent="0.3">
      <c r="A10075" s="6" t="s">
        <v>1472</v>
      </c>
    </row>
    <row r="10076" spans="1:5" x14ac:dyDescent="0.3">
      <c r="A10076" s="6" t="s">
        <v>6604</v>
      </c>
    </row>
    <row r="10077" spans="1:5" x14ac:dyDescent="0.3">
      <c r="A10077" s="6" t="s">
        <v>8532</v>
      </c>
    </row>
    <row r="10079" spans="1:5" x14ac:dyDescent="0.3">
      <c r="A10079" s="6" t="s">
        <v>8533</v>
      </c>
      <c r="B10079" t="s">
        <v>9865</v>
      </c>
      <c r="C10079" t="s">
        <v>2201</v>
      </c>
      <c r="D10079" t="s">
        <v>2199</v>
      </c>
      <c r="E10079" t="s">
        <v>2199</v>
      </c>
    </row>
    <row r="10080" spans="1:5" x14ac:dyDescent="0.3">
      <c r="A10080" s="6" t="s">
        <v>5258</v>
      </c>
      <c r="B10080" t="s">
        <v>9855</v>
      </c>
      <c r="C10080" t="s">
        <v>850</v>
      </c>
    </row>
    <row r="10081" spans="1:5" x14ac:dyDescent="0.3">
      <c r="A10081" s="6" t="s">
        <v>8534</v>
      </c>
      <c r="B10081" t="s">
        <v>1281</v>
      </c>
      <c r="C10081" t="s">
        <v>1275</v>
      </c>
    </row>
    <row r="10082" spans="1:5" x14ac:dyDescent="0.3">
      <c r="A10082" s="6" t="s">
        <v>8535</v>
      </c>
      <c r="B10082" t="s">
        <v>10090</v>
      </c>
      <c r="C10082" t="s">
        <v>2202</v>
      </c>
      <c r="D10082">
        <v>4</v>
      </c>
      <c r="E10082">
        <v>4</v>
      </c>
    </row>
    <row r="10084" spans="1:5" x14ac:dyDescent="0.3">
      <c r="A10084" s="6" t="s">
        <v>6837</v>
      </c>
    </row>
    <row r="10085" spans="1:5" x14ac:dyDescent="0.3">
      <c r="A10085" s="6" t="s">
        <v>8536</v>
      </c>
    </row>
    <row r="10086" spans="1:5" x14ac:dyDescent="0.3">
      <c r="A10086" s="6" t="s">
        <v>8537</v>
      </c>
    </row>
    <row r="10088" spans="1:5" x14ac:dyDescent="0.3">
      <c r="A10088" s="6" t="s">
        <v>8538</v>
      </c>
      <c r="B10088" t="s">
        <v>10120</v>
      </c>
      <c r="C10088" t="s">
        <v>2190</v>
      </c>
      <c r="D10088" t="s">
        <v>2203</v>
      </c>
      <c r="E10088" t="s">
        <v>2203</v>
      </c>
    </row>
    <row r="10089" spans="1:5" x14ac:dyDescent="0.3">
      <c r="A10089" s="6" t="s">
        <v>5258</v>
      </c>
      <c r="B10089" t="s">
        <v>9855</v>
      </c>
      <c r="C10089" t="s">
        <v>850</v>
      </c>
    </row>
    <row r="10090" spans="1:5" x14ac:dyDescent="0.3">
      <c r="A10090" s="6" t="s">
        <v>8539</v>
      </c>
      <c r="B10090" t="s">
        <v>2253</v>
      </c>
      <c r="C10090" t="s">
        <v>1275</v>
      </c>
    </row>
    <row r="10091" spans="1:5" x14ac:dyDescent="0.3">
      <c r="A10091" s="6" t="s">
        <v>8540</v>
      </c>
      <c r="B10091" t="s">
        <v>10278</v>
      </c>
      <c r="C10091" t="s">
        <v>2204</v>
      </c>
      <c r="D10091">
        <v>3</v>
      </c>
      <c r="E10091">
        <v>3</v>
      </c>
    </row>
    <row r="10093" spans="1:5" x14ac:dyDescent="0.3">
      <c r="A10093" s="6" t="s">
        <v>1472</v>
      </c>
    </row>
    <row r="10094" spans="1:5" x14ac:dyDescent="0.3">
      <c r="A10094" s="6" t="s">
        <v>6970</v>
      </c>
    </row>
    <row r="10095" spans="1:5" x14ac:dyDescent="0.3">
      <c r="A10095" s="6" t="s">
        <v>8541</v>
      </c>
    </row>
    <row r="10097" spans="1:5" x14ac:dyDescent="0.3">
      <c r="A10097" s="6" t="s">
        <v>8542</v>
      </c>
      <c r="B10097" t="s">
        <v>9993</v>
      </c>
      <c r="C10097" t="s">
        <v>2205</v>
      </c>
      <c r="D10097" t="s">
        <v>2206</v>
      </c>
      <c r="E10097" t="s">
        <v>2206</v>
      </c>
    </row>
    <row r="10098" spans="1:5" x14ac:dyDescent="0.3">
      <c r="A10098" s="6" t="s">
        <v>5258</v>
      </c>
      <c r="B10098" t="s">
        <v>9855</v>
      </c>
      <c r="C10098" t="s">
        <v>850</v>
      </c>
    </row>
    <row r="10099" spans="1:5" x14ac:dyDescent="0.3">
      <c r="A10099" s="6" t="s">
        <v>8543</v>
      </c>
      <c r="B10099" t="s">
        <v>1636</v>
      </c>
      <c r="C10099" t="s">
        <v>2207</v>
      </c>
    </row>
    <row r="10100" spans="1:5" x14ac:dyDescent="0.3">
      <c r="A10100" s="6" t="s">
        <v>8544</v>
      </c>
      <c r="B10100" t="e">
        <f>--LSVP</f>
        <v>#NAME?</v>
      </c>
      <c r="C10100" t="s">
        <v>2208</v>
      </c>
      <c r="D10100">
        <v>9</v>
      </c>
      <c r="E10100">
        <v>9</v>
      </c>
    </row>
    <row r="10102" spans="1:5" x14ac:dyDescent="0.3">
      <c r="A10102" s="6" t="s">
        <v>1472</v>
      </c>
    </row>
    <row r="10103" spans="1:5" x14ac:dyDescent="0.3">
      <c r="A10103" s="6" t="s">
        <v>8545</v>
      </c>
    </row>
    <row r="10104" spans="1:5" x14ac:dyDescent="0.3">
      <c r="A10104" s="6" t="s">
        <v>8546</v>
      </c>
    </row>
    <row r="10106" spans="1:5" x14ac:dyDescent="0.3">
      <c r="A10106" s="6" t="s">
        <v>8547</v>
      </c>
      <c r="B10106" t="s">
        <v>5746</v>
      </c>
      <c r="C10106" t="s">
        <v>2209</v>
      </c>
      <c r="D10106" s="1">
        <v>8.2999999999999999E-7</v>
      </c>
      <c r="E10106" t="s">
        <v>190</v>
      </c>
    </row>
    <row r="10107" spans="1:5" x14ac:dyDescent="0.3">
      <c r="A10107" s="6" t="s">
        <v>5258</v>
      </c>
      <c r="B10107" t="s">
        <v>9855</v>
      </c>
      <c r="C10107" t="s">
        <v>850</v>
      </c>
    </row>
    <row r="10108" spans="1:5" x14ac:dyDescent="0.3">
      <c r="A10108" s="6" t="s">
        <v>8548</v>
      </c>
      <c r="B10108" t="s">
        <v>1636</v>
      </c>
      <c r="C10108" t="s">
        <v>1956</v>
      </c>
    </row>
    <row r="10109" spans="1:5" x14ac:dyDescent="0.3">
      <c r="A10109" s="6" t="s">
        <v>8549</v>
      </c>
      <c r="B10109" t="e">
        <f>--LVVP</f>
        <v>#NAME?</v>
      </c>
      <c r="C10109" t="s">
        <v>2210</v>
      </c>
      <c r="D10109">
        <v>5</v>
      </c>
      <c r="E10109">
        <v>5</v>
      </c>
    </row>
    <row r="10111" spans="1:5" x14ac:dyDescent="0.3">
      <c r="A10111" s="6" t="s">
        <v>1472</v>
      </c>
    </row>
    <row r="10112" spans="1:5" x14ac:dyDescent="0.3">
      <c r="A10112" s="6" t="s">
        <v>8550</v>
      </c>
    </row>
    <row r="10113" spans="1:5" x14ac:dyDescent="0.3">
      <c r="A10113" s="6" t="s">
        <v>8551</v>
      </c>
    </row>
    <row r="10115" spans="1:5" x14ac:dyDescent="0.3">
      <c r="A10115" s="6" t="s">
        <v>8552</v>
      </c>
      <c r="B10115" t="s">
        <v>5746</v>
      </c>
      <c r="C10115" t="s">
        <v>2209</v>
      </c>
      <c r="D10115" s="1">
        <v>8.4E-7</v>
      </c>
      <c r="E10115" t="s">
        <v>191</v>
      </c>
    </row>
    <row r="10116" spans="1:5" x14ac:dyDescent="0.3">
      <c r="A10116" s="6" t="s">
        <v>5797</v>
      </c>
      <c r="B10116" t="s">
        <v>5295</v>
      </c>
      <c r="C10116" t="s">
        <v>1273</v>
      </c>
    </row>
    <row r="10117" spans="1:5" x14ac:dyDescent="0.3">
      <c r="A10117" s="6" t="s">
        <v>8553</v>
      </c>
      <c r="B10117" t="s">
        <v>1375</v>
      </c>
      <c r="C10117" t="s">
        <v>1506</v>
      </c>
    </row>
    <row r="10118" spans="1:5" x14ac:dyDescent="0.3">
      <c r="A10118" s="6" t="s">
        <v>8554</v>
      </c>
      <c r="B10118" t="s">
        <v>10202</v>
      </c>
      <c r="C10118" t="s">
        <v>2211</v>
      </c>
      <c r="D10118">
        <v>9</v>
      </c>
      <c r="E10118">
        <v>9</v>
      </c>
    </row>
    <row r="10120" spans="1:5" x14ac:dyDescent="0.3">
      <c r="A10120" s="6" t="s">
        <v>6063</v>
      </c>
    </row>
    <row r="10121" spans="1:5" x14ac:dyDescent="0.3">
      <c r="A10121" s="6" t="s">
        <v>8555</v>
      </c>
    </row>
    <row r="10122" spans="1:5" x14ac:dyDescent="0.3">
      <c r="A10122" s="6" t="s">
        <v>8556</v>
      </c>
    </row>
    <row r="10124" spans="1:5" x14ac:dyDescent="0.3">
      <c r="A10124" s="6" t="s">
        <v>8557</v>
      </c>
      <c r="B10124" t="s">
        <v>9910</v>
      </c>
      <c r="C10124" t="s">
        <v>2212</v>
      </c>
      <c r="D10124" t="s">
        <v>2213</v>
      </c>
      <c r="E10124" t="s">
        <v>2213</v>
      </c>
    </row>
    <row r="10125" spans="1:5" x14ac:dyDescent="0.3">
      <c r="A10125" s="6" t="s">
        <v>5258</v>
      </c>
      <c r="B10125" t="s">
        <v>9855</v>
      </c>
      <c r="C10125" t="s">
        <v>850</v>
      </c>
    </row>
    <row r="10126" spans="1:5" x14ac:dyDescent="0.3">
      <c r="A10126" s="6" t="s">
        <v>8558</v>
      </c>
      <c r="B10126" t="s">
        <v>10117</v>
      </c>
      <c r="C10126" t="s">
        <v>1340</v>
      </c>
    </row>
    <row r="10127" spans="1:5" x14ac:dyDescent="0.3">
      <c r="A10127" s="6" t="s">
        <v>8559</v>
      </c>
      <c r="B10127" t="s">
        <v>10279</v>
      </c>
      <c r="C10127" t="s">
        <v>2214</v>
      </c>
      <c r="D10127">
        <v>0</v>
      </c>
      <c r="E10127">
        <v>0</v>
      </c>
    </row>
    <row r="10129" spans="1:5" x14ac:dyDescent="0.3">
      <c r="A10129" s="6" t="s">
        <v>1472</v>
      </c>
    </row>
    <row r="10130" spans="1:5" x14ac:dyDescent="0.3">
      <c r="A10130" s="6" t="s">
        <v>7801</v>
      </c>
    </row>
    <row r="10131" spans="1:5" x14ac:dyDescent="0.3">
      <c r="A10131" s="6" t="s">
        <v>8560</v>
      </c>
    </row>
    <row r="10133" spans="1:5" x14ac:dyDescent="0.3">
      <c r="A10133" s="6" t="s">
        <v>8561</v>
      </c>
      <c r="B10133" t="s">
        <v>5746</v>
      </c>
      <c r="C10133" t="s">
        <v>2215</v>
      </c>
      <c r="D10133" s="1">
        <v>8.9999999999999996E-7</v>
      </c>
      <c r="E10133" s="1">
        <v>8.9999999999999996E-7</v>
      </c>
    </row>
    <row r="10134" spans="1:5" x14ac:dyDescent="0.3">
      <c r="A10134" s="6" t="s">
        <v>5258</v>
      </c>
      <c r="B10134" t="s">
        <v>9855</v>
      </c>
      <c r="C10134" t="s">
        <v>850</v>
      </c>
    </row>
    <row r="10135" spans="1:5" x14ac:dyDescent="0.3">
      <c r="A10135" s="6" t="s">
        <v>8562</v>
      </c>
      <c r="B10135" t="s">
        <v>2253</v>
      </c>
      <c r="C10135" t="s">
        <v>1300</v>
      </c>
    </row>
    <row r="10136" spans="1:5" x14ac:dyDescent="0.3">
      <c r="A10136" s="6" t="s">
        <v>8563</v>
      </c>
      <c r="B10136" t="s">
        <v>10052</v>
      </c>
      <c r="C10136" t="s">
        <v>2216</v>
      </c>
      <c r="D10136">
        <v>2</v>
      </c>
      <c r="E10136">
        <v>2</v>
      </c>
    </row>
    <row r="10138" spans="1:5" x14ac:dyDescent="0.3">
      <c r="A10138" s="6" t="s">
        <v>1472</v>
      </c>
    </row>
    <row r="10139" spans="1:5" x14ac:dyDescent="0.3">
      <c r="A10139" s="6" t="s">
        <v>8564</v>
      </c>
    </row>
    <row r="10140" spans="1:5" x14ac:dyDescent="0.3">
      <c r="A10140" s="6" t="s">
        <v>8565</v>
      </c>
    </row>
    <row r="10142" spans="1:5" x14ac:dyDescent="0.3">
      <c r="A10142" s="6" t="s">
        <v>8566</v>
      </c>
      <c r="B10142" t="s">
        <v>9917</v>
      </c>
      <c r="C10142" t="s">
        <v>2217</v>
      </c>
      <c r="D10142" t="s">
        <v>2218</v>
      </c>
      <c r="E10142" t="s">
        <v>2218</v>
      </c>
    </row>
    <row r="10143" spans="1:5" x14ac:dyDescent="0.3">
      <c r="A10143" s="6" t="s">
        <v>5258</v>
      </c>
      <c r="B10143" t="s">
        <v>9855</v>
      </c>
      <c r="C10143" t="s">
        <v>850</v>
      </c>
    </row>
    <row r="10144" spans="1:5" x14ac:dyDescent="0.3">
      <c r="A10144" s="6" t="s">
        <v>8567</v>
      </c>
      <c r="B10144" t="s">
        <v>9749</v>
      </c>
      <c r="C10144" t="s">
        <v>2219</v>
      </c>
    </row>
    <row r="10145" spans="1:5" x14ac:dyDescent="0.3">
      <c r="A10145" s="6" t="s">
        <v>8568</v>
      </c>
      <c r="B10145" t="s">
        <v>10280</v>
      </c>
      <c r="C10145" t="s">
        <v>2220</v>
      </c>
      <c r="D10145">
        <v>7</v>
      </c>
      <c r="E10145">
        <v>7</v>
      </c>
    </row>
    <row r="10147" spans="1:5" x14ac:dyDescent="0.3">
      <c r="A10147" s="6" t="s">
        <v>1472</v>
      </c>
    </row>
    <row r="10148" spans="1:5" x14ac:dyDescent="0.3">
      <c r="A10148" s="6" t="s">
        <v>6704</v>
      </c>
    </row>
    <row r="10149" spans="1:5" x14ac:dyDescent="0.3">
      <c r="A10149" s="6" t="s">
        <v>8569</v>
      </c>
    </row>
    <row r="10151" spans="1:5" x14ac:dyDescent="0.3">
      <c r="A10151" s="6" t="s">
        <v>8570</v>
      </c>
      <c r="B10151" t="s">
        <v>10281</v>
      </c>
      <c r="C10151" t="s">
        <v>2221</v>
      </c>
      <c r="D10151" t="s">
        <v>2218</v>
      </c>
      <c r="E10151" t="s">
        <v>2218</v>
      </c>
    </row>
    <row r="10152" spans="1:5" x14ac:dyDescent="0.3">
      <c r="A10152" s="6" t="s">
        <v>5258</v>
      </c>
      <c r="B10152" t="s">
        <v>9855</v>
      </c>
      <c r="C10152" t="s">
        <v>850</v>
      </c>
    </row>
    <row r="10153" spans="1:5" x14ac:dyDescent="0.3">
      <c r="A10153" s="6" t="s">
        <v>8567</v>
      </c>
      <c r="B10153" t="s">
        <v>9749</v>
      </c>
      <c r="C10153" t="s">
        <v>2219</v>
      </c>
    </row>
    <row r="10154" spans="1:5" x14ac:dyDescent="0.3">
      <c r="A10154" s="6" t="s">
        <v>8571</v>
      </c>
      <c r="B10154" t="s">
        <v>10280</v>
      </c>
      <c r="C10154" t="s">
        <v>2222</v>
      </c>
      <c r="D10154">
        <v>4</v>
      </c>
      <c r="E10154">
        <v>4</v>
      </c>
    </row>
    <row r="10156" spans="1:5" x14ac:dyDescent="0.3">
      <c r="A10156" s="6" t="s">
        <v>1472</v>
      </c>
    </row>
    <row r="10157" spans="1:5" x14ac:dyDescent="0.3">
      <c r="A10157" s="6" t="s">
        <v>6704</v>
      </c>
    </row>
    <row r="10158" spans="1:5" x14ac:dyDescent="0.3">
      <c r="A10158" s="6" t="s">
        <v>8572</v>
      </c>
    </row>
    <row r="10160" spans="1:5" x14ac:dyDescent="0.3">
      <c r="A10160" s="6" t="s">
        <v>8573</v>
      </c>
      <c r="B10160" t="s">
        <v>10281</v>
      </c>
      <c r="C10160" t="s">
        <v>2221</v>
      </c>
      <c r="D10160" t="s">
        <v>2218</v>
      </c>
      <c r="E10160" t="s">
        <v>2218</v>
      </c>
    </row>
    <row r="10161" spans="1:5" x14ac:dyDescent="0.3">
      <c r="A10161" s="6" t="s">
        <v>5258</v>
      </c>
      <c r="B10161" t="s">
        <v>9855</v>
      </c>
      <c r="C10161" t="s">
        <v>850</v>
      </c>
    </row>
    <row r="10162" spans="1:5" x14ac:dyDescent="0.3">
      <c r="A10162" s="6" t="s">
        <v>8567</v>
      </c>
      <c r="B10162" t="s">
        <v>9749</v>
      </c>
      <c r="C10162" t="s">
        <v>2219</v>
      </c>
    </row>
    <row r="10163" spans="1:5" x14ac:dyDescent="0.3">
      <c r="A10163" s="6" t="s">
        <v>8574</v>
      </c>
      <c r="B10163" t="s">
        <v>10280</v>
      </c>
      <c r="C10163" t="s">
        <v>2222</v>
      </c>
      <c r="D10163">
        <v>4</v>
      </c>
      <c r="E10163">
        <v>4</v>
      </c>
    </row>
    <row r="10165" spans="1:5" x14ac:dyDescent="0.3">
      <c r="A10165" s="6" t="s">
        <v>1472</v>
      </c>
    </row>
    <row r="10166" spans="1:5" x14ac:dyDescent="0.3">
      <c r="A10166" s="6" t="s">
        <v>6704</v>
      </c>
    </row>
    <row r="10167" spans="1:5" x14ac:dyDescent="0.3">
      <c r="A10167" s="6" t="s">
        <v>8575</v>
      </c>
    </row>
    <row r="10169" spans="1:5" x14ac:dyDescent="0.3">
      <c r="A10169" s="6" t="s">
        <v>8576</v>
      </c>
      <c r="B10169" t="s">
        <v>5746</v>
      </c>
      <c r="C10169" t="s">
        <v>2223</v>
      </c>
      <c r="D10169" s="1">
        <v>9.5000000000000001E-7</v>
      </c>
      <c r="E10169" t="s">
        <v>192</v>
      </c>
    </row>
    <row r="10170" spans="1:5" x14ac:dyDescent="0.3">
      <c r="A10170" s="6" t="s">
        <v>8577</v>
      </c>
      <c r="B10170" t="s">
        <v>5295</v>
      </c>
      <c r="C10170" t="s">
        <v>1273</v>
      </c>
    </row>
    <row r="10171" spans="1:5" x14ac:dyDescent="0.3">
      <c r="A10171" s="6" t="s">
        <v>8578</v>
      </c>
      <c r="B10171" t="s">
        <v>2054</v>
      </c>
      <c r="C10171" t="s">
        <v>2224</v>
      </c>
    </row>
    <row r="10172" spans="1:5" x14ac:dyDescent="0.3">
      <c r="A10172" s="6" t="s">
        <v>8579</v>
      </c>
      <c r="B10172" t="s">
        <v>10282</v>
      </c>
      <c r="C10172" t="s">
        <v>2225</v>
      </c>
      <c r="D10172">
        <v>5</v>
      </c>
      <c r="E10172">
        <v>5</v>
      </c>
    </row>
    <row r="10174" spans="1:5" x14ac:dyDescent="0.3">
      <c r="A10174" s="6" t="s">
        <v>6063</v>
      </c>
    </row>
    <row r="10175" spans="1:5" x14ac:dyDescent="0.3">
      <c r="A10175" s="6" t="s">
        <v>6129</v>
      </c>
    </row>
    <row r="10176" spans="1:5" x14ac:dyDescent="0.3">
      <c r="A10176" s="6" t="s">
        <v>8580</v>
      </c>
    </row>
    <row r="10178" spans="1:5" x14ac:dyDescent="0.3">
      <c r="A10178" s="6" t="s">
        <v>8581</v>
      </c>
      <c r="B10178" t="s">
        <v>9910</v>
      </c>
      <c r="C10178" t="s">
        <v>2226</v>
      </c>
      <c r="D10178" t="s">
        <v>2227</v>
      </c>
      <c r="E10178" t="s">
        <v>2227</v>
      </c>
    </row>
    <row r="10179" spans="1:5" x14ac:dyDescent="0.3">
      <c r="A10179" s="6" t="s">
        <v>5258</v>
      </c>
      <c r="B10179" t="s">
        <v>9855</v>
      </c>
      <c r="C10179" t="s">
        <v>850</v>
      </c>
    </row>
    <row r="10180" spans="1:5" x14ac:dyDescent="0.3">
      <c r="A10180" s="6" t="s">
        <v>8582</v>
      </c>
      <c r="B10180" t="s">
        <v>10117</v>
      </c>
      <c r="C10180" t="s">
        <v>1340</v>
      </c>
    </row>
    <row r="10181" spans="1:5" x14ac:dyDescent="0.3">
      <c r="A10181" s="6" t="s">
        <v>8583</v>
      </c>
      <c r="B10181" t="s">
        <v>10283</v>
      </c>
      <c r="C10181" t="s">
        <v>2158</v>
      </c>
      <c r="D10181">
        <v>5</v>
      </c>
      <c r="E10181">
        <v>5</v>
      </c>
    </row>
    <row r="10183" spans="1:5" x14ac:dyDescent="0.3">
      <c r="A10183" s="6" t="s">
        <v>1472</v>
      </c>
    </row>
    <row r="10184" spans="1:5" x14ac:dyDescent="0.3">
      <c r="A10184" s="6" t="s">
        <v>6604</v>
      </c>
    </row>
    <row r="10185" spans="1:5" x14ac:dyDescent="0.3">
      <c r="A10185" s="6" t="s">
        <v>8584</v>
      </c>
    </row>
    <row r="10187" spans="1:5" x14ac:dyDescent="0.3">
      <c r="A10187" s="6" t="s">
        <v>8585</v>
      </c>
      <c r="B10187" t="s">
        <v>9854</v>
      </c>
      <c r="C10187" t="s">
        <v>2228</v>
      </c>
      <c r="D10187" t="s">
        <v>2229</v>
      </c>
      <c r="E10187" t="s">
        <v>2229</v>
      </c>
    </row>
    <row r="10188" spans="1:5" x14ac:dyDescent="0.3">
      <c r="A10188" s="6" t="s">
        <v>5258</v>
      </c>
      <c r="B10188" t="s">
        <v>9855</v>
      </c>
      <c r="C10188" t="s">
        <v>850</v>
      </c>
    </row>
    <row r="10189" spans="1:5" x14ac:dyDescent="0.3">
      <c r="A10189" s="6" t="s">
        <v>8586</v>
      </c>
      <c r="B10189" t="s">
        <v>2253</v>
      </c>
      <c r="C10189" t="e">
        <f>+ AFt</f>
        <v>#NAME?</v>
      </c>
    </row>
    <row r="10190" spans="1:5" x14ac:dyDescent="0.3">
      <c r="A10190" s="6" t="s">
        <v>8587</v>
      </c>
      <c r="B10190" t="s">
        <v>10284</v>
      </c>
      <c r="C10190" t="s">
        <v>2230</v>
      </c>
      <c r="D10190">
        <v>6</v>
      </c>
      <c r="E10190">
        <v>6</v>
      </c>
    </row>
    <row r="10192" spans="1:5" x14ac:dyDescent="0.3">
      <c r="A10192" s="6" t="s">
        <v>1472</v>
      </c>
    </row>
    <row r="10193" spans="1:5" x14ac:dyDescent="0.3">
      <c r="A10193" s="6" t="s">
        <v>8588</v>
      </c>
    </row>
    <row r="10194" spans="1:5" x14ac:dyDescent="0.3">
      <c r="A10194" s="6" t="s">
        <v>8589</v>
      </c>
    </row>
    <row r="10196" spans="1:5" x14ac:dyDescent="0.3">
      <c r="A10196" s="6" t="s">
        <v>8590</v>
      </c>
      <c r="B10196" t="s">
        <v>5746</v>
      </c>
      <c r="C10196" t="s">
        <v>2231</v>
      </c>
      <c r="D10196" s="1">
        <v>1.3999999999999999E-6</v>
      </c>
      <c r="E10196" t="s">
        <v>193</v>
      </c>
    </row>
    <row r="10197" spans="1:5" x14ac:dyDescent="0.3">
      <c r="A10197" s="6" t="s">
        <v>5258</v>
      </c>
      <c r="B10197" t="s">
        <v>9855</v>
      </c>
      <c r="C10197" t="s">
        <v>850</v>
      </c>
    </row>
    <row r="10198" spans="1:5" x14ac:dyDescent="0.3">
      <c r="A10198" s="6" t="s">
        <v>8586</v>
      </c>
      <c r="B10198" t="s">
        <v>2253</v>
      </c>
      <c r="C10198" t="e">
        <f>+ AFt</f>
        <v>#NAME?</v>
      </c>
    </row>
    <row r="10199" spans="1:5" x14ac:dyDescent="0.3">
      <c r="A10199" s="6" t="s">
        <v>8591</v>
      </c>
      <c r="B10199" t="s">
        <v>10284</v>
      </c>
      <c r="C10199" t="s">
        <v>2232</v>
      </c>
      <c r="D10199">
        <v>2</v>
      </c>
      <c r="E10199">
        <v>2</v>
      </c>
    </row>
    <row r="10201" spans="1:5" x14ac:dyDescent="0.3">
      <c r="A10201" s="6" t="s">
        <v>1472</v>
      </c>
    </row>
    <row r="10202" spans="1:5" x14ac:dyDescent="0.3">
      <c r="A10202" s="6" t="s">
        <v>8588</v>
      </c>
    </row>
    <row r="10203" spans="1:5" x14ac:dyDescent="0.3">
      <c r="A10203" s="6" t="s">
        <v>8592</v>
      </c>
    </row>
    <row r="10205" spans="1:5" x14ac:dyDescent="0.3">
      <c r="A10205" s="6" t="s">
        <v>8593</v>
      </c>
      <c r="B10205" t="s">
        <v>5746</v>
      </c>
      <c r="C10205" t="s">
        <v>2233</v>
      </c>
      <c r="D10205" s="1">
        <v>1.5999999999999999E-6</v>
      </c>
      <c r="E10205" t="s">
        <v>194</v>
      </c>
    </row>
    <row r="10206" spans="1:5" x14ac:dyDescent="0.3">
      <c r="A10206" s="6" t="s">
        <v>5258</v>
      </c>
      <c r="B10206" t="s">
        <v>9855</v>
      </c>
      <c r="C10206" t="s">
        <v>850</v>
      </c>
    </row>
    <row r="10207" spans="1:5" x14ac:dyDescent="0.3">
      <c r="A10207" s="6" t="s">
        <v>8594</v>
      </c>
      <c r="B10207" t="s">
        <v>2234</v>
      </c>
      <c r="C10207" t="s">
        <v>1488</v>
      </c>
    </row>
    <row r="10208" spans="1:5" x14ac:dyDescent="0.3">
      <c r="A10208" s="6" t="s">
        <v>8595</v>
      </c>
      <c r="B10208" t="s">
        <v>10285</v>
      </c>
      <c r="C10208" t="s">
        <v>2235</v>
      </c>
      <c r="D10208">
        <v>1</v>
      </c>
      <c r="E10208">
        <v>1</v>
      </c>
    </row>
    <row r="10210" spans="1:5" x14ac:dyDescent="0.3">
      <c r="A10210" s="6" t="s">
        <v>1472</v>
      </c>
    </row>
    <row r="10211" spans="1:5" x14ac:dyDescent="0.3">
      <c r="A10211" s="6" t="s">
        <v>8596</v>
      </c>
    </row>
    <row r="10212" spans="1:5" x14ac:dyDescent="0.3">
      <c r="A10212" s="6" t="s">
        <v>8597</v>
      </c>
    </row>
    <row r="10214" spans="1:5" x14ac:dyDescent="0.3">
      <c r="A10214" s="6" t="s">
        <v>8598</v>
      </c>
      <c r="B10214" t="s">
        <v>5746</v>
      </c>
      <c r="C10214" t="s">
        <v>2236</v>
      </c>
      <c r="D10214" s="1">
        <v>1.7999999999999999E-6</v>
      </c>
      <c r="E10214" t="s">
        <v>195</v>
      </c>
    </row>
    <row r="10215" spans="1:5" x14ac:dyDescent="0.3">
      <c r="A10215" s="6" t="s">
        <v>5258</v>
      </c>
      <c r="B10215" t="s">
        <v>9855</v>
      </c>
      <c r="C10215" t="s">
        <v>850</v>
      </c>
    </row>
    <row r="10216" spans="1:5" x14ac:dyDescent="0.3">
      <c r="A10216" s="6" t="s">
        <v>8599</v>
      </c>
      <c r="B10216" t="s">
        <v>2253</v>
      </c>
      <c r="C10216" t="s">
        <v>1185</v>
      </c>
    </row>
    <row r="10217" spans="1:5" x14ac:dyDescent="0.3">
      <c r="A10217" s="6" t="s">
        <v>8600</v>
      </c>
      <c r="B10217" t="s">
        <v>10286</v>
      </c>
      <c r="C10217" t="s">
        <v>2237</v>
      </c>
      <c r="D10217">
        <v>0</v>
      </c>
      <c r="E10217">
        <v>0</v>
      </c>
    </row>
    <row r="10219" spans="1:5" x14ac:dyDescent="0.3">
      <c r="A10219" s="6" t="s">
        <v>1472</v>
      </c>
    </row>
    <row r="10220" spans="1:5" x14ac:dyDescent="0.3">
      <c r="A10220" s="6" t="s">
        <v>6604</v>
      </c>
    </row>
    <row r="10221" spans="1:5" x14ac:dyDescent="0.3">
      <c r="A10221" s="6" t="s">
        <v>8601</v>
      </c>
    </row>
    <row r="10223" spans="1:5" x14ac:dyDescent="0.3">
      <c r="A10223" s="6" t="s">
        <v>8602</v>
      </c>
      <c r="B10223" t="s">
        <v>10287</v>
      </c>
      <c r="C10223" t="s">
        <v>2238</v>
      </c>
      <c r="D10223" t="s">
        <v>2239</v>
      </c>
      <c r="E10223" t="s">
        <v>2239</v>
      </c>
    </row>
    <row r="10224" spans="1:5" x14ac:dyDescent="0.3">
      <c r="A10224" s="6" t="s">
        <v>5258</v>
      </c>
      <c r="B10224" t="s">
        <v>9855</v>
      </c>
      <c r="C10224" t="s">
        <v>850</v>
      </c>
    </row>
    <row r="10225" spans="1:5" x14ac:dyDescent="0.3">
      <c r="A10225" s="6" t="s">
        <v>8603</v>
      </c>
      <c r="B10225" t="s">
        <v>1636</v>
      </c>
      <c r="C10225" t="s">
        <v>1763</v>
      </c>
    </row>
    <row r="10226" spans="1:5" x14ac:dyDescent="0.3">
      <c r="A10226" s="6" t="s">
        <v>8604</v>
      </c>
      <c r="B10226" t="s">
        <v>10288</v>
      </c>
      <c r="C10226" t="s">
        <v>2240</v>
      </c>
      <c r="D10226">
        <v>8</v>
      </c>
      <c r="E10226">
        <v>8</v>
      </c>
    </row>
    <row r="10228" spans="1:5" x14ac:dyDescent="0.3">
      <c r="A10228" s="6" t="s">
        <v>1472</v>
      </c>
    </row>
    <row r="10229" spans="1:5" x14ac:dyDescent="0.3">
      <c r="A10229" s="6" t="s">
        <v>6970</v>
      </c>
    </row>
    <row r="10230" spans="1:5" x14ac:dyDescent="0.3">
      <c r="A10230" s="6" t="s">
        <v>8605</v>
      </c>
    </row>
    <row r="10232" spans="1:5" x14ac:dyDescent="0.3">
      <c r="A10232" s="6" t="s">
        <v>8606</v>
      </c>
      <c r="B10232" t="s">
        <v>5746</v>
      </c>
      <c r="C10232" t="s">
        <v>2236</v>
      </c>
      <c r="D10232" s="1">
        <v>1.7999999999999999E-6</v>
      </c>
      <c r="E10232" t="s">
        <v>195</v>
      </c>
    </row>
    <row r="10233" spans="1:5" x14ac:dyDescent="0.3">
      <c r="A10233" s="6" t="s">
        <v>5258</v>
      </c>
      <c r="B10233" t="s">
        <v>9855</v>
      </c>
      <c r="C10233" t="s">
        <v>850</v>
      </c>
    </row>
    <row r="10234" spans="1:5" x14ac:dyDescent="0.3">
      <c r="A10234" s="6" t="s">
        <v>8607</v>
      </c>
      <c r="B10234" t="s">
        <v>2258</v>
      </c>
      <c r="C10234" t="s">
        <v>1076</v>
      </c>
    </row>
    <row r="10235" spans="1:5" x14ac:dyDescent="0.3">
      <c r="A10235" s="6" t="s">
        <v>8608</v>
      </c>
      <c r="B10235" t="s">
        <v>10289</v>
      </c>
      <c r="C10235" t="s">
        <v>1943</v>
      </c>
      <c r="D10235">
        <v>5</v>
      </c>
      <c r="E10235">
        <v>5</v>
      </c>
    </row>
    <row r="10237" spans="1:5" x14ac:dyDescent="0.3">
      <c r="A10237" s="6" t="s">
        <v>1472</v>
      </c>
    </row>
    <row r="10238" spans="1:5" x14ac:dyDescent="0.3">
      <c r="A10238" s="6" t="s">
        <v>8609</v>
      </c>
    </row>
    <row r="10239" spans="1:5" x14ac:dyDescent="0.3">
      <c r="A10239" s="6" t="s">
        <v>8610</v>
      </c>
    </row>
    <row r="10241" spans="1:5" x14ac:dyDescent="0.3">
      <c r="A10241" s="6" t="s">
        <v>8611</v>
      </c>
      <c r="B10241" t="s">
        <v>9854</v>
      </c>
      <c r="C10241" t="s">
        <v>2241</v>
      </c>
      <c r="D10241" t="s">
        <v>2242</v>
      </c>
      <c r="E10241" t="s">
        <v>2242</v>
      </c>
    </row>
    <row r="10242" spans="1:5" x14ac:dyDescent="0.3">
      <c r="A10242" s="6" t="s">
        <v>5258</v>
      </c>
      <c r="B10242" t="s">
        <v>9855</v>
      </c>
      <c r="C10242" t="s">
        <v>850</v>
      </c>
    </row>
    <row r="10243" spans="1:5" x14ac:dyDescent="0.3">
      <c r="A10243" s="6" t="s">
        <v>8612</v>
      </c>
      <c r="B10243" t="s">
        <v>2243</v>
      </c>
      <c r="C10243" t="s">
        <v>1401</v>
      </c>
    </row>
    <row r="10244" spans="1:5" x14ac:dyDescent="0.3">
      <c r="A10244" s="6" t="s">
        <v>8613</v>
      </c>
      <c r="B10244" t="e">
        <f>--LELQ</f>
        <v>#NAME?</v>
      </c>
      <c r="C10244" t="s">
        <v>2244</v>
      </c>
      <c r="D10244">
        <v>1</v>
      </c>
      <c r="E10244">
        <v>1</v>
      </c>
    </row>
    <row r="10246" spans="1:5" x14ac:dyDescent="0.3">
      <c r="A10246" s="6" t="s">
        <v>1472</v>
      </c>
    </row>
    <row r="10247" spans="1:5" x14ac:dyDescent="0.3">
      <c r="A10247" s="6" t="s">
        <v>8614</v>
      </c>
    </row>
    <row r="10248" spans="1:5" x14ac:dyDescent="0.3">
      <c r="A10248" s="6" t="s">
        <v>8615</v>
      </c>
    </row>
    <row r="10250" spans="1:5" x14ac:dyDescent="0.3">
      <c r="A10250" s="6" t="s">
        <v>8616</v>
      </c>
      <c r="B10250" t="s">
        <v>10171</v>
      </c>
      <c r="C10250" t="s">
        <v>2245</v>
      </c>
      <c r="D10250" t="s">
        <v>2242</v>
      </c>
      <c r="E10250" t="s">
        <v>2242</v>
      </c>
    </row>
    <row r="10251" spans="1:5" x14ac:dyDescent="0.3">
      <c r="A10251" s="6" t="s">
        <v>5258</v>
      </c>
      <c r="B10251" t="s">
        <v>9855</v>
      </c>
      <c r="C10251" t="s">
        <v>850</v>
      </c>
    </row>
    <row r="10252" spans="1:5" x14ac:dyDescent="0.3">
      <c r="A10252" s="6" t="s">
        <v>8617</v>
      </c>
      <c r="B10252" t="s">
        <v>1202</v>
      </c>
      <c r="C10252" t="s">
        <v>1588</v>
      </c>
    </row>
    <row r="10253" spans="1:5" x14ac:dyDescent="0.3">
      <c r="A10253" s="6" t="s">
        <v>8618</v>
      </c>
      <c r="B10253" t="s">
        <v>10290</v>
      </c>
      <c r="C10253" t="s">
        <v>2116</v>
      </c>
      <c r="D10253">
        <v>2</v>
      </c>
      <c r="E10253">
        <v>2</v>
      </c>
    </row>
    <row r="10255" spans="1:5" x14ac:dyDescent="0.3">
      <c r="A10255" s="6" t="s">
        <v>1472</v>
      </c>
    </row>
    <row r="10256" spans="1:5" x14ac:dyDescent="0.3">
      <c r="A10256" s="6" t="s">
        <v>8619</v>
      </c>
    </row>
    <row r="10257" spans="1:5" x14ac:dyDescent="0.3">
      <c r="A10257" s="6" t="s">
        <v>8620</v>
      </c>
    </row>
    <row r="10259" spans="1:5" x14ac:dyDescent="0.3">
      <c r="A10259" s="6" t="s">
        <v>8621</v>
      </c>
      <c r="B10259" t="s">
        <v>5746</v>
      </c>
      <c r="C10259" t="s">
        <v>2246</v>
      </c>
      <c r="D10259" s="1">
        <v>1.9E-6</v>
      </c>
      <c r="E10259" t="s">
        <v>196</v>
      </c>
    </row>
    <row r="10260" spans="1:5" x14ac:dyDescent="0.3">
      <c r="A10260" s="6" t="s">
        <v>5258</v>
      </c>
      <c r="B10260" t="s">
        <v>9855</v>
      </c>
      <c r="C10260" t="s">
        <v>850</v>
      </c>
    </row>
    <row r="10261" spans="1:5" x14ac:dyDescent="0.3">
      <c r="A10261" s="6" t="s">
        <v>8622</v>
      </c>
      <c r="B10261" t="s">
        <v>2253</v>
      </c>
      <c r="C10261" t="s">
        <v>1152</v>
      </c>
    </row>
    <row r="10262" spans="1:5" x14ac:dyDescent="0.3">
      <c r="A10262" s="6" t="s">
        <v>8623</v>
      </c>
      <c r="B10262" t="s">
        <v>10291</v>
      </c>
      <c r="C10262" t="s">
        <v>2247</v>
      </c>
      <c r="D10262">
        <v>0</v>
      </c>
      <c r="E10262">
        <v>0</v>
      </c>
    </row>
    <row r="10264" spans="1:5" x14ac:dyDescent="0.3">
      <c r="A10264" s="6" t="s">
        <v>1472</v>
      </c>
    </row>
    <row r="10265" spans="1:5" x14ac:dyDescent="0.3">
      <c r="A10265" s="6" t="s">
        <v>6604</v>
      </c>
    </row>
    <row r="10266" spans="1:5" x14ac:dyDescent="0.3">
      <c r="A10266" s="6" t="s">
        <v>8624</v>
      </c>
    </row>
    <row r="10268" spans="1:5" x14ac:dyDescent="0.3">
      <c r="A10268" s="6" t="s">
        <v>8625</v>
      </c>
      <c r="B10268" t="s">
        <v>10140</v>
      </c>
      <c r="C10268" t="s">
        <v>2241</v>
      </c>
      <c r="D10268" t="s">
        <v>2248</v>
      </c>
      <c r="E10268" t="s">
        <v>2248</v>
      </c>
    </row>
    <row r="10269" spans="1:5" x14ac:dyDescent="0.3">
      <c r="A10269" s="6" t="s">
        <v>8577</v>
      </c>
      <c r="B10269" t="s">
        <v>5295</v>
      </c>
      <c r="C10269" t="s">
        <v>1273</v>
      </c>
    </row>
    <row r="10270" spans="1:5" x14ac:dyDescent="0.3">
      <c r="A10270" s="6" t="s">
        <v>8626</v>
      </c>
      <c r="B10270" t="s">
        <v>2054</v>
      </c>
      <c r="C10270" t="s">
        <v>2224</v>
      </c>
    </row>
    <row r="10271" spans="1:5" x14ac:dyDescent="0.3">
      <c r="A10271" s="6" t="s">
        <v>8627</v>
      </c>
      <c r="B10271" t="s">
        <v>10282</v>
      </c>
      <c r="C10271" t="s">
        <v>2249</v>
      </c>
      <c r="D10271">
        <v>0</v>
      </c>
      <c r="E10271">
        <v>0</v>
      </c>
    </row>
    <row r="10273" spans="1:5" x14ac:dyDescent="0.3">
      <c r="A10273" s="6" t="s">
        <v>6063</v>
      </c>
    </row>
    <row r="10274" spans="1:5" x14ac:dyDescent="0.3">
      <c r="A10274" s="6" t="s">
        <v>6129</v>
      </c>
    </row>
    <row r="10275" spans="1:5" x14ac:dyDescent="0.3">
      <c r="A10275" s="6" t="s">
        <v>8628</v>
      </c>
    </row>
    <row r="10277" spans="1:5" x14ac:dyDescent="0.3">
      <c r="A10277" s="6" t="s">
        <v>8629</v>
      </c>
      <c r="B10277" t="s">
        <v>10260</v>
      </c>
      <c r="C10277" t="s">
        <v>2238</v>
      </c>
      <c r="D10277" t="s">
        <v>2250</v>
      </c>
      <c r="E10277" t="s">
        <v>2250</v>
      </c>
    </row>
    <row r="10278" spans="1:5" x14ac:dyDescent="0.3">
      <c r="A10278" s="6" t="s">
        <v>5258</v>
      </c>
      <c r="B10278" t="s">
        <v>9855</v>
      </c>
      <c r="C10278" t="s">
        <v>850</v>
      </c>
    </row>
    <row r="10279" spans="1:5" x14ac:dyDescent="0.3">
      <c r="A10279" s="6" t="s">
        <v>8630</v>
      </c>
      <c r="B10279" t="s">
        <v>1081</v>
      </c>
      <c r="C10279" t="s">
        <v>1588</v>
      </c>
    </row>
    <row r="10280" spans="1:5" x14ac:dyDescent="0.3">
      <c r="A10280" s="6" t="s">
        <v>8631</v>
      </c>
      <c r="B10280" t="s">
        <v>10292</v>
      </c>
      <c r="C10280" t="s">
        <v>2251</v>
      </c>
      <c r="D10280">
        <v>8</v>
      </c>
      <c r="E10280">
        <v>8</v>
      </c>
    </row>
    <row r="10282" spans="1:5" x14ac:dyDescent="0.3">
      <c r="A10282" s="6" t="s">
        <v>1472</v>
      </c>
    </row>
    <row r="10283" spans="1:5" x14ac:dyDescent="0.3">
      <c r="A10283" s="6" t="s">
        <v>8632</v>
      </c>
    </row>
    <row r="10284" spans="1:5" x14ac:dyDescent="0.3">
      <c r="A10284" s="6" t="s">
        <v>8633</v>
      </c>
    </row>
    <row r="10286" spans="1:5" x14ac:dyDescent="0.3">
      <c r="A10286" s="6" t="s">
        <v>8634</v>
      </c>
      <c r="B10286" t="s">
        <v>5746</v>
      </c>
      <c r="C10286" t="s">
        <v>2252</v>
      </c>
      <c r="D10286" s="1">
        <v>2.3999999999999999E-6</v>
      </c>
      <c r="E10286" t="s">
        <v>197</v>
      </c>
    </row>
    <row r="10287" spans="1:5" x14ac:dyDescent="0.3">
      <c r="A10287" s="6" t="s">
        <v>5258</v>
      </c>
      <c r="B10287" t="s">
        <v>9855</v>
      </c>
      <c r="C10287" t="s">
        <v>850</v>
      </c>
    </row>
    <row r="10288" spans="1:5" x14ac:dyDescent="0.3">
      <c r="A10288" s="6" t="s">
        <v>8635</v>
      </c>
      <c r="B10288" t="s">
        <v>2253</v>
      </c>
      <c r="C10288" t="e">
        <f>+ AFt</f>
        <v>#NAME?</v>
      </c>
    </row>
    <row r="10289" spans="1:5" x14ac:dyDescent="0.3">
      <c r="A10289" s="6" t="s">
        <v>8636</v>
      </c>
      <c r="B10289" t="s">
        <v>10293</v>
      </c>
      <c r="C10289" t="s">
        <v>2254</v>
      </c>
      <c r="D10289">
        <v>4</v>
      </c>
      <c r="E10289">
        <v>4</v>
      </c>
    </row>
    <row r="10291" spans="1:5" x14ac:dyDescent="0.3">
      <c r="A10291" s="6" t="s">
        <v>1472</v>
      </c>
    </row>
    <row r="10292" spans="1:5" x14ac:dyDescent="0.3">
      <c r="A10292" s="6" t="s">
        <v>8637</v>
      </c>
    </row>
    <row r="10293" spans="1:5" x14ac:dyDescent="0.3">
      <c r="A10293" s="6" t="s">
        <v>8638</v>
      </c>
    </row>
    <row r="10295" spans="1:5" x14ac:dyDescent="0.3">
      <c r="A10295" s="6" t="s">
        <v>8639</v>
      </c>
      <c r="B10295" t="s">
        <v>5746</v>
      </c>
      <c r="C10295" t="s">
        <v>2252</v>
      </c>
      <c r="D10295" s="1">
        <v>2.3999999999999999E-6</v>
      </c>
      <c r="E10295" t="s">
        <v>197</v>
      </c>
    </row>
    <row r="10296" spans="1:5" x14ac:dyDescent="0.3">
      <c r="A10296" s="6" t="s">
        <v>5258</v>
      </c>
      <c r="B10296" t="s">
        <v>9855</v>
      </c>
      <c r="C10296" t="s">
        <v>850</v>
      </c>
    </row>
    <row r="10297" spans="1:5" x14ac:dyDescent="0.3">
      <c r="A10297" s="6" t="s">
        <v>8635</v>
      </c>
      <c r="B10297" t="s">
        <v>2253</v>
      </c>
      <c r="C10297" t="e">
        <f>+ AFt</f>
        <v>#NAME?</v>
      </c>
    </row>
    <row r="10298" spans="1:5" x14ac:dyDescent="0.3">
      <c r="A10298" s="6" t="s">
        <v>8640</v>
      </c>
      <c r="B10298" t="s">
        <v>10293</v>
      </c>
      <c r="C10298" t="s">
        <v>2255</v>
      </c>
      <c r="D10298">
        <v>9</v>
      </c>
      <c r="E10298">
        <v>9</v>
      </c>
    </row>
    <row r="10300" spans="1:5" x14ac:dyDescent="0.3">
      <c r="A10300" s="6" t="s">
        <v>1472</v>
      </c>
    </row>
    <row r="10301" spans="1:5" x14ac:dyDescent="0.3">
      <c r="A10301" s="6" t="s">
        <v>8637</v>
      </c>
    </row>
    <row r="10302" spans="1:5" x14ac:dyDescent="0.3">
      <c r="A10302" s="6" t="s">
        <v>8641</v>
      </c>
    </row>
    <row r="10304" spans="1:5" x14ac:dyDescent="0.3">
      <c r="A10304" s="6" t="s">
        <v>8642</v>
      </c>
      <c r="B10304" t="s">
        <v>5746</v>
      </c>
      <c r="C10304" t="s">
        <v>2256</v>
      </c>
      <c r="D10304" s="1">
        <v>2.6000000000000001E-6</v>
      </c>
      <c r="E10304" t="s">
        <v>198</v>
      </c>
    </row>
    <row r="10305" spans="1:5" x14ac:dyDescent="0.3">
      <c r="A10305" s="6" t="s">
        <v>5258</v>
      </c>
      <c r="B10305" t="s">
        <v>9855</v>
      </c>
      <c r="C10305" t="s">
        <v>850</v>
      </c>
    </row>
    <row r="10306" spans="1:5" x14ac:dyDescent="0.3">
      <c r="A10306" s="6" t="s">
        <v>7220</v>
      </c>
      <c r="B10306" t="s">
        <v>10041</v>
      </c>
      <c r="C10306" t="s">
        <v>1406</v>
      </c>
    </row>
    <row r="10307" spans="1:5" x14ac:dyDescent="0.3">
      <c r="A10307" s="6" t="s">
        <v>8643</v>
      </c>
      <c r="B10307" t="s">
        <v>10054</v>
      </c>
      <c r="C10307" t="s">
        <v>2257</v>
      </c>
      <c r="D10307">
        <v>6</v>
      </c>
      <c r="E10307">
        <v>6</v>
      </c>
    </row>
    <row r="10309" spans="1:5" x14ac:dyDescent="0.3">
      <c r="A10309" s="6" t="s">
        <v>1472</v>
      </c>
    </row>
    <row r="10310" spans="1:5" x14ac:dyDescent="0.3">
      <c r="A10310" s="6" t="s">
        <v>8644</v>
      </c>
    </row>
    <row r="10311" spans="1:5" x14ac:dyDescent="0.3">
      <c r="A10311" s="6" t="s">
        <v>8645</v>
      </c>
    </row>
    <row r="10313" spans="1:5" x14ac:dyDescent="0.3">
      <c r="A10313" s="6" t="s">
        <v>8646</v>
      </c>
      <c r="B10313" t="s">
        <v>5746</v>
      </c>
      <c r="C10313" t="s">
        <v>2259</v>
      </c>
      <c r="D10313" s="1">
        <v>3.3000000000000002E-6</v>
      </c>
      <c r="E10313" t="s">
        <v>199</v>
      </c>
    </row>
    <row r="10314" spans="1:5" x14ac:dyDescent="0.3">
      <c r="A10314" s="6" t="s">
        <v>5258</v>
      </c>
      <c r="B10314" t="s">
        <v>9855</v>
      </c>
      <c r="C10314" t="s">
        <v>850</v>
      </c>
    </row>
    <row r="10315" spans="1:5" x14ac:dyDescent="0.3">
      <c r="A10315" s="6" t="s">
        <v>8647</v>
      </c>
      <c r="B10315" t="s">
        <v>2754</v>
      </c>
      <c r="C10315" t="s">
        <v>1406</v>
      </c>
    </row>
    <row r="10316" spans="1:5" x14ac:dyDescent="0.3">
      <c r="A10316" s="6" t="s">
        <v>8648</v>
      </c>
      <c r="B10316" t="s">
        <v>10276</v>
      </c>
      <c r="C10316" t="s">
        <v>2194</v>
      </c>
      <c r="D10316">
        <v>5</v>
      </c>
      <c r="E10316">
        <v>5</v>
      </c>
    </row>
    <row r="10318" spans="1:5" x14ac:dyDescent="0.3">
      <c r="A10318" s="6" t="s">
        <v>1472</v>
      </c>
    </row>
    <row r="10319" spans="1:5" x14ac:dyDescent="0.3">
      <c r="A10319" s="6" t="s">
        <v>8521</v>
      </c>
    </row>
    <row r="10320" spans="1:5" x14ac:dyDescent="0.3">
      <c r="A10320" s="6" t="s">
        <v>8649</v>
      </c>
    </row>
    <row r="10322" spans="1:5" x14ac:dyDescent="0.3">
      <c r="A10322" s="6" t="s">
        <v>8650</v>
      </c>
      <c r="B10322" t="s">
        <v>5746</v>
      </c>
      <c r="C10322" t="s">
        <v>2259</v>
      </c>
      <c r="D10322" s="1">
        <v>3.3000000000000002E-6</v>
      </c>
      <c r="E10322" t="s">
        <v>199</v>
      </c>
    </row>
    <row r="10323" spans="1:5" x14ac:dyDescent="0.3">
      <c r="A10323" s="6" t="s">
        <v>5258</v>
      </c>
      <c r="B10323" t="s">
        <v>9855</v>
      </c>
      <c r="C10323" t="s">
        <v>850</v>
      </c>
    </row>
    <row r="10324" spans="1:5" x14ac:dyDescent="0.3">
      <c r="A10324" s="6" t="s">
        <v>8651</v>
      </c>
      <c r="B10324" t="s">
        <v>2253</v>
      </c>
      <c r="C10324" t="s">
        <v>2260</v>
      </c>
    </row>
    <row r="10325" spans="1:5" x14ac:dyDescent="0.3">
      <c r="A10325" s="6" t="s">
        <v>8652</v>
      </c>
      <c r="B10325" t="s">
        <v>10294</v>
      </c>
      <c r="C10325" t="s">
        <v>2261</v>
      </c>
      <c r="D10325">
        <v>3</v>
      </c>
      <c r="E10325">
        <v>3</v>
      </c>
    </row>
    <row r="10327" spans="1:5" x14ac:dyDescent="0.3">
      <c r="A10327" s="6" t="s">
        <v>1472</v>
      </c>
    </row>
    <row r="10328" spans="1:5" x14ac:dyDescent="0.3">
      <c r="A10328" s="6" t="s">
        <v>8653</v>
      </c>
    </row>
    <row r="10329" spans="1:5" x14ac:dyDescent="0.3">
      <c r="A10329" s="6" t="s">
        <v>8654</v>
      </c>
    </row>
    <row r="10331" spans="1:5" x14ac:dyDescent="0.3">
      <c r="A10331" s="6" t="s">
        <v>8655</v>
      </c>
      <c r="B10331" t="s">
        <v>5746</v>
      </c>
      <c r="C10331" t="s">
        <v>2262</v>
      </c>
      <c r="D10331" s="1">
        <v>3.5999999999999998E-6</v>
      </c>
      <c r="E10331" t="s">
        <v>200</v>
      </c>
    </row>
    <row r="10332" spans="1:5" x14ac:dyDescent="0.3">
      <c r="A10332" s="6" t="s">
        <v>5258</v>
      </c>
      <c r="B10332" t="s">
        <v>9855</v>
      </c>
      <c r="C10332" t="s">
        <v>850</v>
      </c>
    </row>
    <row r="10333" spans="1:5" x14ac:dyDescent="0.3">
      <c r="A10333" s="6" t="s">
        <v>7465</v>
      </c>
      <c r="B10333" t="s">
        <v>2253</v>
      </c>
      <c r="C10333" t="s">
        <v>1300</v>
      </c>
    </row>
    <row r="10334" spans="1:5" x14ac:dyDescent="0.3">
      <c r="A10334" s="6" t="s">
        <v>8656</v>
      </c>
      <c r="B10334" t="s">
        <v>10052</v>
      </c>
      <c r="C10334" t="s">
        <v>1908</v>
      </c>
      <c r="D10334">
        <v>3</v>
      </c>
      <c r="E10334">
        <v>3</v>
      </c>
    </row>
    <row r="10336" spans="1:5" x14ac:dyDescent="0.3">
      <c r="A10336" s="6" t="s">
        <v>1472</v>
      </c>
    </row>
    <row r="10337" spans="1:5" x14ac:dyDescent="0.3">
      <c r="A10337" s="6" t="s">
        <v>8657</v>
      </c>
    </row>
    <row r="10338" spans="1:5" x14ac:dyDescent="0.3">
      <c r="A10338" s="6" t="s">
        <v>8658</v>
      </c>
    </row>
    <row r="10340" spans="1:5" x14ac:dyDescent="0.3">
      <c r="A10340" s="6" t="s">
        <v>8659</v>
      </c>
      <c r="B10340" t="s">
        <v>5746</v>
      </c>
      <c r="C10340" t="s">
        <v>2262</v>
      </c>
      <c r="D10340" s="1">
        <v>3.5999999999999998E-6</v>
      </c>
      <c r="E10340" t="s">
        <v>200</v>
      </c>
    </row>
    <row r="10341" spans="1:5" x14ac:dyDescent="0.3">
      <c r="A10341" s="6" t="s">
        <v>5258</v>
      </c>
      <c r="B10341" t="s">
        <v>9855</v>
      </c>
      <c r="C10341" t="s">
        <v>850</v>
      </c>
    </row>
    <row r="10342" spans="1:5" x14ac:dyDescent="0.3">
      <c r="A10342" s="6" t="s">
        <v>8660</v>
      </c>
      <c r="B10342" t="s">
        <v>1791</v>
      </c>
      <c r="C10342" t="s">
        <v>1401</v>
      </c>
    </row>
    <row r="10343" spans="1:5" x14ac:dyDescent="0.3">
      <c r="A10343" s="6" t="s">
        <v>8661</v>
      </c>
      <c r="B10343" t="s">
        <v>10295</v>
      </c>
      <c r="C10343" t="s">
        <v>2263</v>
      </c>
      <c r="D10343">
        <v>5</v>
      </c>
      <c r="E10343">
        <v>5</v>
      </c>
    </row>
    <row r="10345" spans="1:5" x14ac:dyDescent="0.3">
      <c r="A10345" s="6" t="s">
        <v>1472</v>
      </c>
    </row>
    <row r="10346" spans="1:5" x14ac:dyDescent="0.3">
      <c r="A10346" s="6" t="s">
        <v>6129</v>
      </c>
    </row>
    <row r="10347" spans="1:5" x14ac:dyDescent="0.3">
      <c r="A10347" s="6" t="s">
        <v>8662</v>
      </c>
    </row>
    <row r="10349" spans="1:5" x14ac:dyDescent="0.3">
      <c r="A10349" s="6" t="s">
        <v>8663</v>
      </c>
      <c r="B10349" t="s">
        <v>10296</v>
      </c>
      <c r="C10349" t="s">
        <v>2264</v>
      </c>
      <c r="D10349" s="1">
        <v>9.0000000000000002E-6</v>
      </c>
      <c r="E10349" s="1">
        <v>9.0000000000000002E-6</v>
      </c>
    </row>
    <row r="10350" spans="1:5" x14ac:dyDescent="0.3">
      <c r="A10350" s="6" t="s">
        <v>5258</v>
      </c>
      <c r="B10350" t="s">
        <v>9855</v>
      </c>
      <c r="C10350" t="s">
        <v>850</v>
      </c>
    </row>
    <row r="10351" spans="1:5" x14ac:dyDescent="0.3">
      <c r="A10351" s="6" t="s">
        <v>7220</v>
      </c>
      <c r="B10351" t="s">
        <v>1636</v>
      </c>
      <c r="C10351" t="s">
        <v>1406</v>
      </c>
    </row>
    <row r="10352" spans="1:5" x14ac:dyDescent="0.3">
      <c r="A10352" s="6" t="s">
        <v>8664</v>
      </c>
      <c r="B10352" t="s">
        <v>10297</v>
      </c>
      <c r="C10352" t="s">
        <v>1456</v>
      </c>
      <c r="D10352">
        <v>6</v>
      </c>
      <c r="E10352">
        <v>6</v>
      </c>
    </row>
    <row r="10354" spans="1:5" x14ac:dyDescent="0.3">
      <c r="A10354" s="6" t="s">
        <v>1472</v>
      </c>
    </row>
    <row r="10355" spans="1:5" x14ac:dyDescent="0.3">
      <c r="A10355" s="6" t="s">
        <v>6129</v>
      </c>
    </row>
    <row r="10356" spans="1:5" x14ac:dyDescent="0.3">
      <c r="A10356" s="6" t="s">
        <v>8665</v>
      </c>
    </row>
    <row r="10358" spans="1:5" x14ac:dyDescent="0.3">
      <c r="A10358" s="6" t="s">
        <v>8666</v>
      </c>
      <c r="B10358" t="s">
        <v>5746</v>
      </c>
      <c r="C10358" t="s">
        <v>2265</v>
      </c>
      <c r="D10358" s="1">
        <v>4.3000000000000003E-6</v>
      </c>
      <c r="E10358" t="s">
        <v>201</v>
      </c>
    </row>
    <row r="10359" spans="1:5" x14ac:dyDescent="0.3">
      <c r="A10359" s="6" t="s">
        <v>5258</v>
      </c>
      <c r="B10359" t="s">
        <v>9855</v>
      </c>
      <c r="C10359" t="s">
        <v>850</v>
      </c>
    </row>
    <row r="10360" spans="1:5" x14ac:dyDescent="0.3">
      <c r="A10360" s="6" t="s">
        <v>8667</v>
      </c>
      <c r="B10360" t="s">
        <v>2258</v>
      </c>
      <c r="C10360" t="s">
        <v>1406</v>
      </c>
    </row>
    <row r="10361" spans="1:5" x14ac:dyDescent="0.3">
      <c r="A10361" s="6" t="s">
        <v>8668</v>
      </c>
      <c r="B10361" t="s">
        <v>10298</v>
      </c>
      <c r="C10361" t="s">
        <v>2266</v>
      </c>
      <c r="D10361">
        <v>4</v>
      </c>
      <c r="E10361">
        <v>4</v>
      </c>
    </row>
    <row r="10363" spans="1:5" x14ac:dyDescent="0.3">
      <c r="A10363" s="6" t="s">
        <v>1472</v>
      </c>
    </row>
    <row r="10364" spans="1:5" x14ac:dyDescent="0.3">
      <c r="A10364" s="6" t="s">
        <v>8669</v>
      </c>
    </row>
    <row r="10365" spans="1:5" x14ac:dyDescent="0.3">
      <c r="A10365" s="6" t="s">
        <v>8670</v>
      </c>
    </row>
    <row r="10367" spans="1:5" x14ac:dyDescent="0.3">
      <c r="A10367" s="6" t="s">
        <v>8671</v>
      </c>
      <c r="B10367" t="s">
        <v>10296</v>
      </c>
      <c r="C10367" t="s">
        <v>2267</v>
      </c>
      <c r="D10367" s="1">
        <v>3.9999999999999998E-6</v>
      </c>
      <c r="E10367" s="1">
        <v>3.9999999999999998E-6</v>
      </c>
    </row>
    <row r="10368" spans="1:5" x14ac:dyDescent="0.3">
      <c r="A10368" s="6" t="s">
        <v>5258</v>
      </c>
      <c r="B10368" t="s">
        <v>9855</v>
      </c>
      <c r="C10368" t="s">
        <v>850</v>
      </c>
    </row>
    <row r="10369" spans="1:5" x14ac:dyDescent="0.3">
      <c r="A10369" s="6" t="s">
        <v>8672</v>
      </c>
      <c r="B10369" t="e">
        <f>+ A</f>
        <v>#NAME?</v>
      </c>
      <c r="C10369" t="e">
        <f>+ e+A++q</f>
        <v>#NAME?</v>
      </c>
    </row>
    <row r="10370" spans="1:5" x14ac:dyDescent="0.3">
      <c r="A10370" s="6" t="s">
        <v>8673</v>
      </c>
      <c r="B10370" t="s">
        <v>10299</v>
      </c>
      <c r="C10370" t="s">
        <v>2268</v>
      </c>
      <c r="D10370">
        <v>8</v>
      </c>
      <c r="E10370">
        <v>8</v>
      </c>
    </row>
    <row r="10372" spans="1:5" x14ac:dyDescent="0.3">
      <c r="A10372" s="6" t="s">
        <v>1472</v>
      </c>
    </row>
    <row r="10373" spans="1:5" x14ac:dyDescent="0.3">
      <c r="A10373" s="6" t="s">
        <v>8516</v>
      </c>
    </row>
    <row r="10374" spans="1:5" x14ac:dyDescent="0.3">
      <c r="A10374" s="6" t="s">
        <v>8674</v>
      </c>
    </row>
    <row r="10376" spans="1:5" x14ac:dyDescent="0.3">
      <c r="A10376" s="6" t="s">
        <v>8675</v>
      </c>
      <c r="B10376" t="s">
        <v>5746</v>
      </c>
      <c r="C10376" t="s">
        <v>2269</v>
      </c>
      <c r="D10376" s="1">
        <v>4.6E-6</v>
      </c>
      <c r="E10376" t="s">
        <v>202</v>
      </c>
    </row>
    <row r="10377" spans="1:5" x14ac:dyDescent="0.3">
      <c r="A10377" s="6" t="s">
        <v>5258</v>
      </c>
      <c r="B10377" t="s">
        <v>9855</v>
      </c>
      <c r="C10377" t="s">
        <v>850</v>
      </c>
    </row>
    <row r="10378" spans="1:5" x14ac:dyDescent="0.3">
      <c r="A10378" s="6" t="s">
        <v>8676</v>
      </c>
      <c r="B10378" t="s">
        <v>9575</v>
      </c>
      <c r="C10378" t="s">
        <v>1763</v>
      </c>
    </row>
    <row r="10379" spans="1:5" x14ac:dyDescent="0.3">
      <c r="A10379" s="6" t="s">
        <v>8677</v>
      </c>
      <c r="B10379" t="s">
        <v>10300</v>
      </c>
      <c r="C10379" t="s">
        <v>2270</v>
      </c>
      <c r="D10379">
        <v>3</v>
      </c>
      <c r="E10379">
        <v>3</v>
      </c>
    </row>
    <row r="10381" spans="1:5" x14ac:dyDescent="0.3">
      <c r="A10381" s="6" t="s">
        <v>1472</v>
      </c>
    </row>
    <row r="10382" spans="1:5" x14ac:dyDescent="0.3">
      <c r="A10382" s="6" t="s">
        <v>8678</v>
      </c>
    </row>
    <row r="10383" spans="1:5" x14ac:dyDescent="0.3">
      <c r="A10383" s="6" t="s">
        <v>8679</v>
      </c>
    </row>
    <row r="10385" spans="1:5" x14ac:dyDescent="0.3">
      <c r="A10385" s="6" t="s">
        <v>8680</v>
      </c>
      <c r="B10385" t="s">
        <v>9860</v>
      </c>
      <c r="C10385" t="s">
        <v>2271</v>
      </c>
      <c r="D10385" t="s">
        <v>2272</v>
      </c>
      <c r="E10385" t="s">
        <v>2272</v>
      </c>
    </row>
    <row r="10386" spans="1:5" x14ac:dyDescent="0.3">
      <c r="A10386" s="6" t="s">
        <v>5258</v>
      </c>
      <c r="B10386" t="s">
        <v>9855</v>
      </c>
      <c r="C10386" t="s">
        <v>850</v>
      </c>
    </row>
    <row r="10387" spans="1:5" x14ac:dyDescent="0.3">
      <c r="A10387" s="6" t="s">
        <v>8676</v>
      </c>
      <c r="B10387" t="s">
        <v>9575</v>
      </c>
      <c r="C10387" t="s">
        <v>1763</v>
      </c>
    </row>
    <row r="10388" spans="1:5" x14ac:dyDescent="0.3">
      <c r="A10388" s="6" t="s">
        <v>8681</v>
      </c>
      <c r="B10388" t="s">
        <v>10300</v>
      </c>
      <c r="C10388" t="s">
        <v>2273</v>
      </c>
      <c r="D10388">
        <v>3</v>
      </c>
      <c r="E10388">
        <v>3</v>
      </c>
    </row>
    <row r="10390" spans="1:5" x14ac:dyDescent="0.3">
      <c r="A10390" s="6" t="s">
        <v>1472</v>
      </c>
    </row>
    <row r="10391" spans="1:5" x14ac:dyDescent="0.3">
      <c r="A10391" s="6" t="s">
        <v>8678</v>
      </c>
    </row>
    <row r="10392" spans="1:5" x14ac:dyDescent="0.3">
      <c r="A10392" s="6" t="s">
        <v>8682</v>
      </c>
    </row>
    <row r="10394" spans="1:5" x14ac:dyDescent="0.3">
      <c r="A10394" s="6" t="s">
        <v>8683</v>
      </c>
      <c r="B10394" t="s">
        <v>5746</v>
      </c>
      <c r="C10394" t="s">
        <v>2269</v>
      </c>
      <c r="D10394" s="1">
        <v>4.8999999999999997E-6</v>
      </c>
      <c r="E10394" t="s">
        <v>203</v>
      </c>
    </row>
    <row r="10395" spans="1:5" x14ac:dyDescent="0.3">
      <c r="A10395" s="6" t="s">
        <v>5258</v>
      </c>
      <c r="B10395" t="s">
        <v>9855</v>
      </c>
      <c r="C10395" t="s">
        <v>850</v>
      </c>
    </row>
    <row r="10396" spans="1:5" x14ac:dyDescent="0.3">
      <c r="A10396" s="6" t="s">
        <v>8684</v>
      </c>
      <c r="B10396" t="s">
        <v>2253</v>
      </c>
      <c r="C10396" t="s">
        <v>1185</v>
      </c>
    </row>
    <row r="10397" spans="1:5" x14ac:dyDescent="0.3">
      <c r="A10397" s="6" t="s">
        <v>8685</v>
      </c>
      <c r="B10397" t="s">
        <v>10235</v>
      </c>
      <c r="C10397" t="s">
        <v>2274</v>
      </c>
      <c r="D10397">
        <v>2</v>
      </c>
      <c r="E10397">
        <v>2</v>
      </c>
    </row>
    <row r="10399" spans="1:5" x14ac:dyDescent="0.3">
      <c r="A10399" s="6" t="s">
        <v>1472</v>
      </c>
    </row>
    <row r="10400" spans="1:5" x14ac:dyDescent="0.3">
      <c r="A10400" s="6" t="s">
        <v>6604</v>
      </c>
    </row>
    <row r="10401" spans="1:5" x14ac:dyDescent="0.3">
      <c r="A10401" s="6" t="s">
        <v>8686</v>
      </c>
    </row>
    <row r="10403" spans="1:5" x14ac:dyDescent="0.3">
      <c r="A10403" s="6" t="s">
        <v>8687</v>
      </c>
      <c r="B10403" t="s">
        <v>5746</v>
      </c>
      <c r="C10403" t="s">
        <v>2269</v>
      </c>
      <c r="D10403" s="1">
        <v>4.8999999999999997E-6</v>
      </c>
      <c r="E10403" t="s">
        <v>203</v>
      </c>
    </row>
    <row r="10404" spans="1:5" x14ac:dyDescent="0.3">
      <c r="A10404" s="6" t="s">
        <v>5258</v>
      </c>
      <c r="B10404" t="s">
        <v>9855</v>
      </c>
      <c r="C10404" t="s">
        <v>850</v>
      </c>
    </row>
    <row r="10405" spans="1:5" x14ac:dyDescent="0.3">
      <c r="A10405" s="6" t="s">
        <v>8688</v>
      </c>
      <c r="B10405" t="e">
        <f>+  A</f>
        <v>#NAME?</v>
      </c>
      <c r="C10405" t="s">
        <v>1185</v>
      </c>
    </row>
    <row r="10406" spans="1:5" x14ac:dyDescent="0.3">
      <c r="A10406" s="6" t="s">
        <v>8689</v>
      </c>
      <c r="B10406" t="e">
        <f>--MHVA</f>
        <v>#NAME?</v>
      </c>
      <c r="C10406" t="s">
        <v>2275</v>
      </c>
      <c r="D10406">
        <v>0</v>
      </c>
      <c r="E10406">
        <v>0</v>
      </c>
    </row>
    <row r="10408" spans="1:5" x14ac:dyDescent="0.3">
      <c r="A10408" s="6" t="s">
        <v>1472</v>
      </c>
    </row>
    <row r="10409" spans="1:5" x14ac:dyDescent="0.3">
      <c r="A10409" s="6" t="s">
        <v>8690</v>
      </c>
    </row>
    <row r="10410" spans="1:5" x14ac:dyDescent="0.3">
      <c r="A10410" s="6" t="s">
        <v>8691</v>
      </c>
    </row>
    <row r="10412" spans="1:5" x14ac:dyDescent="0.3">
      <c r="A10412" s="6" t="s">
        <v>8692</v>
      </c>
      <c r="B10412" t="s">
        <v>10301</v>
      </c>
      <c r="C10412" t="s">
        <v>2276</v>
      </c>
      <c r="D10412" t="s">
        <v>2277</v>
      </c>
      <c r="E10412" t="s">
        <v>2277</v>
      </c>
    </row>
    <row r="10413" spans="1:5" x14ac:dyDescent="0.3">
      <c r="A10413" s="6" t="s">
        <v>5258</v>
      </c>
      <c r="B10413" t="s">
        <v>9855</v>
      </c>
      <c r="C10413" t="s">
        <v>850</v>
      </c>
    </row>
    <row r="10414" spans="1:5" x14ac:dyDescent="0.3">
      <c r="A10414" s="6" t="s">
        <v>7465</v>
      </c>
      <c r="B10414" t="s">
        <v>2253</v>
      </c>
      <c r="C10414" t="s">
        <v>1300</v>
      </c>
    </row>
    <row r="10415" spans="1:5" x14ac:dyDescent="0.3">
      <c r="A10415" s="6" t="s">
        <v>8693</v>
      </c>
      <c r="B10415" t="s">
        <v>10052</v>
      </c>
      <c r="C10415" t="s">
        <v>1741</v>
      </c>
      <c r="D10415">
        <v>9</v>
      </c>
      <c r="E10415">
        <v>9</v>
      </c>
    </row>
    <row r="10417" spans="1:5" x14ac:dyDescent="0.3">
      <c r="A10417" s="6" t="s">
        <v>1472</v>
      </c>
    </row>
    <row r="10418" spans="1:5" x14ac:dyDescent="0.3">
      <c r="A10418" s="6" t="s">
        <v>8694</v>
      </c>
    </row>
    <row r="10419" spans="1:5" x14ac:dyDescent="0.3">
      <c r="A10419" s="6" t="s">
        <v>8695</v>
      </c>
    </row>
    <row r="10421" spans="1:5" x14ac:dyDescent="0.3">
      <c r="A10421" s="6" t="s">
        <v>8696</v>
      </c>
      <c r="B10421" t="s">
        <v>9910</v>
      </c>
      <c r="C10421" t="s">
        <v>2278</v>
      </c>
      <c r="D10421" t="s">
        <v>2279</v>
      </c>
      <c r="E10421" t="s">
        <v>2279</v>
      </c>
    </row>
    <row r="10422" spans="1:5" x14ac:dyDescent="0.3">
      <c r="A10422" s="6" t="s">
        <v>5258</v>
      </c>
      <c r="B10422" t="s">
        <v>9855</v>
      </c>
      <c r="C10422" t="s">
        <v>850</v>
      </c>
    </row>
    <row r="10423" spans="1:5" x14ac:dyDescent="0.3">
      <c r="A10423" s="6" t="s">
        <v>8697</v>
      </c>
      <c r="B10423" t="s">
        <v>6895</v>
      </c>
      <c r="C10423" t="s">
        <v>1275</v>
      </c>
    </row>
    <row r="10424" spans="1:5" x14ac:dyDescent="0.3">
      <c r="A10424" s="6" t="s">
        <v>8698</v>
      </c>
      <c r="B10424" t="s">
        <v>10302</v>
      </c>
      <c r="C10424" t="s">
        <v>2280</v>
      </c>
      <c r="D10424">
        <v>7</v>
      </c>
      <c r="E10424">
        <v>7</v>
      </c>
    </row>
    <row r="10426" spans="1:5" x14ac:dyDescent="0.3">
      <c r="A10426" s="6" t="s">
        <v>1472</v>
      </c>
    </row>
    <row r="10427" spans="1:5" x14ac:dyDescent="0.3">
      <c r="A10427" s="6" t="s">
        <v>8699</v>
      </c>
    </row>
    <row r="10428" spans="1:5" x14ac:dyDescent="0.3">
      <c r="A10428" s="6" t="s">
        <v>8700</v>
      </c>
    </row>
    <row r="10430" spans="1:5" x14ac:dyDescent="0.3">
      <c r="A10430" s="6" t="s">
        <v>8701</v>
      </c>
      <c r="B10430" t="s">
        <v>9869</v>
      </c>
      <c r="C10430" t="s">
        <v>2281</v>
      </c>
      <c r="D10430" t="s">
        <v>2282</v>
      </c>
      <c r="E10430" t="s">
        <v>2282</v>
      </c>
    </row>
    <row r="10431" spans="1:5" x14ac:dyDescent="0.3">
      <c r="A10431" s="6" t="s">
        <v>5258</v>
      </c>
      <c r="B10431" t="s">
        <v>9855</v>
      </c>
      <c r="C10431" t="s">
        <v>850</v>
      </c>
    </row>
    <row r="10432" spans="1:5" x14ac:dyDescent="0.3">
      <c r="A10432" s="6" t="s">
        <v>8702</v>
      </c>
      <c r="B10432" t="s">
        <v>8703</v>
      </c>
      <c r="C10432" t="s">
        <v>2037</v>
      </c>
    </row>
    <row r="10433" spans="1:5" x14ac:dyDescent="0.3">
      <c r="A10433" s="6" t="s">
        <v>8704</v>
      </c>
      <c r="B10433" t="e">
        <f>-PLSLA</f>
        <v>#NAME?</v>
      </c>
      <c r="C10433" t="s">
        <v>2038</v>
      </c>
      <c r="D10433">
        <v>2</v>
      </c>
      <c r="E10433">
        <v>2</v>
      </c>
    </row>
    <row r="10435" spans="1:5" x14ac:dyDescent="0.3">
      <c r="A10435" s="6" t="s">
        <v>1472</v>
      </c>
    </row>
    <row r="10436" spans="1:5" x14ac:dyDescent="0.3">
      <c r="A10436" s="6" t="s">
        <v>8705</v>
      </c>
    </row>
    <row r="10437" spans="1:5" x14ac:dyDescent="0.3">
      <c r="A10437" s="6" t="s">
        <v>8706</v>
      </c>
    </row>
    <row r="10439" spans="1:5" x14ac:dyDescent="0.3">
      <c r="A10439" s="6" t="s">
        <v>8707</v>
      </c>
      <c r="B10439" t="s">
        <v>9854</v>
      </c>
      <c r="C10439" t="s">
        <v>2283</v>
      </c>
      <c r="D10439" t="s">
        <v>2284</v>
      </c>
      <c r="E10439" t="s">
        <v>2284</v>
      </c>
    </row>
    <row r="10440" spans="1:5" x14ac:dyDescent="0.3">
      <c r="A10440" s="6" t="s">
        <v>5258</v>
      </c>
      <c r="B10440" t="s">
        <v>9855</v>
      </c>
      <c r="C10440" t="s">
        <v>850</v>
      </c>
    </row>
    <row r="10441" spans="1:5" x14ac:dyDescent="0.3">
      <c r="A10441" s="6" t="s">
        <v>8708</v>
      </c>
      <c r="B10441" t="s">
        <v>2253</v>
      </c>
      <c r="C10441" t="s">
        <v>2285</v>
      </c>
    </row>
    <row r="10442" spans="1:5" x14ac:dyDescent="0.3">
      <c r="A10442" s="6" t="s">
        <v>8709</v>
      </c>
      <c r="B10442" t="s">
        <v>10303</v>
      </c>
      <c r="C10442" t="s">
        <v>2286</v>
      </c>
      <c r="D10442">
        <v>4</v>
      </c>
      <c r="E10442">
        <v>4</v>
      </c>
    </row>
    <row r="10444" spans="1:5" x14ac:dyDescent="0.3">
      <c r="A10444" s="6" t="s">
        <v>1472</v>
      </c>
    </row>
    <row r="10445" spans="1:5" x14ac:dyDescent="0.3">
      <c r="A10445" s="6" t="s">
        <v>8710</v>
      </c>
    </row>
    <row r="10446" spans="1:5" x14ac:dyDescent="0.3">
      <c r="A10446" s="6" t="s">
        <v>8711</v>
      </c>
    </row>
    <row r="10448" spans="1:5" x14ac:dyDescent="0.3">
      <c r="A10448" s="6" t="s">
        <v>8712</v>
      </c>
      <c r="B10448" t="s">
        <v>5746</v>
      </c>
      <c r="C10448" t="s">
        <v>2287</v>
      </c>
      <c r="D10448" s="1">
        <v>9.9999999999999995E-8</v>
      </c>
      <c r="E10448" t="s">
        <v>2288</v>
      </c>
    </row>
    <row r="10449" spans="1:5" x14ac:dyDescent="0.3">
      <c r="A10449" s="6" t="s">
        <v>5258</v>
      </c>
      <c r="B10449" t="s">
        <v>9855</v>
      </c>
      <c r="C10449" t="s">
        <v>850</v>
      </c>
    </row>
    <row r="10450" spans="1:5" x14ac:dyDescent="0.3">
      <c r="A10450" s="6" t="s">
        <v>8713</v>
      </c>
      <c r="B10450" t="s">
        <v>9964</v>
      </c>
      <c r="C10450" t="e">
        <f>+  f q</f>
        <v>#NAME?</v>
      </c>
    </row>
    <row r="10451" spans="1:5" x14ac:dyDescent="0.3">
      <c r="A10451" s="6" t="s">
        <v>8714</v>
      </c>
      <c r="B10451" t="s">
        <v>10304</v>
      </c>
      <c r="C10451" t="s">
        <v>2289</v>
      </c>
      <c r="D10451">
        <v>9</v>
      </c>
      <c r="E10451">
        <v>9</v>
      </c>
    </row>
    <row r="10453" spans="1:5" x14ac:dyDescent="0.3">
      <c r="A10453" s="6" t="s">
        <v>1472</v>
      </c>
    </row>
    <row r="10454" spans="1:5" x14ac:dyDescent="0.3">
      <c r="A10454" s="6" t="s">
        <v>8715</v>
      </c>
    </row>
    <row r="10455" spans="1:5" x14ac:dyDescent="0.3">
      <c r="A10455" s="6" t="s">
        <v>8716</v>
      </c>
    </row>
    <row r="10457" spans="1:5" x14ac:dyDescent="0.3">
      <c r="A10457" s="6" t="s">
        <v>8717</v>
      </c>
      <c r="B10457" t="s">
        <v>5746</v>
      </c>
      <c r="C10457" t="s">
        <v>2290</v>
      </c>
      <c r="D10457" s="1">
        <v>6.1999999999999999E-6</v>
      </c>
      <c r="E10457" t="s">
        <v>204</v>
      </c>
    </row>
    <row r="10458" spans="1:5" x14ac:dyDescent="0.3">
      <c r="A10458" s="6" t="s">
        <v>5258</v>
      </c>
      <c r="B10458" t="s">
        <v>9855</v>
      </c>
      <c r="C10458" t="s">
        <v>850</v>
      </c>
    </row>
    <row r="10459" spans="1:5" x14ac:dyDescent="0.3">
      <c r="A10459" s="6" t="s">
        <v>8718</v>
      </c>
      <c r="B10459" t="s">
        <v>2258</v>
      </c>
      <c r="C10459" t="s">
        <v>1406</v>
      </c>
    </row>
    <row r="10460" spans="1:5" x14ac:dyDescent="0.3">
      <c r="A10460" s="6" t="s">
        <v>8719</v>
      </c>
      <c r="B10460" t="s">
        <v>10204</v>
      </c>
      <c r="C10460" t="s">
        <v>2291</v>
      </c>
      <c r="D10460">
        <v>4</v>
      </c>
      <c r="E10460">
        <v>4</v>
      </c>
    </row>
    <row r="10462" spans="1:5" x14ac:dyDescent="0.3">
      <c r="A10462" s="6" t="s">
        <v>1472</v>
      </c>
    </row>
    <row r="10463" spans="1:5" x14ac:dyDescent="0.3">
      <c r="A10463" s="6" t="s">
        <v>8720</v>
      </c>
    </row>
    <row r="10464" spans="1:5" x14ac:dyDescent="0.3">
      <c r="A10464" s="6" t="s">
        <v>8721</v>
      </c>
    </row>
    <row r="10466" spans="1:5" x14ac:dyDescent="0.3">
      <c r="A10466" s="6" t="s">
        <v>8722</v>
      </c>
      <c r="B10466" t="s">
        <v>9889</v>
      </c>
      <c r="C10466" t="s">
        <v>2278</v>
      </c>
      <c r="D10466" t="s">
        <v>2292</v>
      </c>
      <c r="E10466" t="s">
        <v>2292</v>
      </c>
    </row>
    <row r="10467" spans="1:5" x14ac:dyDescent="0.3">
      <c r="A10467" s="6" t="s">
        <v>5258</v>
      </c>
      <c r="B10467" t="s">
        <v>9855</v>
      </c>
      <c r="C10467" t="s">
        <v>850</v>
      </c>
    </row>
    <row r="10468" spans="1:5" x14ac:dyDescent="0.3">
      <c r="A10468" s="6" t="s">
        <v>8723</v>
      </c>
      <c r="B10468" t="s">
        <v>1636</v>
      </c>
      <c r="C10468" t="s">
        <v>2293</v>
      </c>
    </row>
    <row r="10469" spans="1:5" x14ac:dyDescent="0.3">
      <c r="A10469" s="6" t="s">
        <v>8724</v>
      </c>
      <c r="B10469" t="s">
        <v>10305</v>
      </c>
      <c r="C10469" t="s">
        <v>2294</v>
      </c>
      <c r="D10469">
        <v>7</v>
      </c>
      <c r="E10469">
        <v>7</v>
      </c>
    </row>
    <row r="10471" spans="1:5" x14ac:dyDescent="0.3">
      <c r="A10471" s="6" t="s">
        <v>1472</v>
      </c>
    </row>
    <row r="10472" spans="1:5" x14ac:dyDescent="0.3">
      <c r="A10472" s="6" t="s">
        <v>8725</v>
      </c>
    </row>
    <row r="10473" spans="1:5" x14ac:dyDescent="0.3">
      <c r="A10473" s="6" t="s">
        <v>8726</v>
      </c>
    </row>
    <row r="10475" spans="1:5" x14ac:dyDescent="0.3">
      <c r="A10475" s="6" t="s">
        <v>8727</v>
      </c>
      <c r="B10475" t="s">
        <v>5746</v>
      </c>
      <c r="C10475" t="s">
        <v>2295</v>
      </c>
      <c r="D10475" s="1">
        <v>6.9E-6</v>
      </c>
      <c r="E10475" t="s">
        <v>205</v>
      </c>
    </row>
    <row r="10476" spans="1:5" x14ac:dyDescent="0.3">
      <c r="A10476" s="6" t="s">
        <v>5258</v>
      </c>
      <c r="B10476" t="s">
        <v>9855</v>
      </c>
      <c r="C10476" t="s">
        <v>850</v>
      </c>
    </row>
    <row r="10477" spans="1:5" x14ac:dyDescent="0.3">
      <c r="A10477" s="6" t="s">
        <v>8728</v>
      </c>
      <c r="B10477" t="s">
        <v>2253</v>
      </c>
      <c r="C10477" t="s">
        <v>1385</v>
      </c>
    </row>
    <row r="10478" spans="1:5" x14ac:dyDescent="0.3">
      <c r="A10478" s="6" t="s">
        <v>8729</v>
      </c>
      <c r="B10478" t="s">
        <v>10306</v>
      </c>
      <c r="C10478" t="s">
        <v>2296</v>
      </c>
      <c r="D10478">
        <v>5</v>
      </c>
      <c r="E10478">
        <v>5</v>
      </c>
    </row>
    <row r="10480" spans="1:5" x14ac:dyDescent="0.3">
      <c r="A10480" s="6" t="s">
        <v>1472</v>
      </c>
    </row>
    <row r="10481" spans="1:5" x14ac:dyDescent="0.3">
      <c r="A10481" s="6" t="s">
        <v>8730</v>
      </c>
    </row>
    <row r="10482" spans="1:5" x14ac:dyDescent="0.3">
      <c r="A10482" s="6" t="s">
        <v>8731</v>
      </c>
    </row>
    <row r="10484" spans="1:5" x14ac:dyDescent="0.3">
      <c r="A10484" s="6" t="s">
        <v>8732</v>
      </c>
      <c r="B10484" t="s">
        <v>5746</v>
      </c>
      <c r="C10484" t="s">
        <v>2297</v>
      </c>
      <c r="D10484" s="1">
        <v>9.5000000000000005E-6</v>
      </c>
      <c r="E10484" t="s">
        <v>206</v>
      </c>
    </row>
    <row r="10485" spans="1:5" x14ac:dyDescent="0.3">
      <c r="A10485" s="6" t="s">
        <v>5258</v>
      </c>
      <c r="B10485" t="s">
        <v>9855</v>
      </c>
      <c r="C10485" t="s">
        <v>850</v>
      </c>
    </row>
    <row r="10486" spans="1:5" x14ac:dyDescent="0.3">
      <c r="A10486" s="6" t="s">
        <v>8733</v>
      </c>
      <c r="B10486" t="s">
        <v>2253</v>
      </c>
      <c r="C10486" t="s">
        <v>1406</v>
      </c>
    </row>
    <row r="10487" spans="1:5" x14ac:dyDescent="0.3">
      <c r="A10487" s="6" t="s">
        <v>8734</v>
      </c>
      <c r="B10487" t="s">
        <v>10052</v>
      </c>
      <c r="C10487" t="s">
        <v>1521</v>
      </c>
      <c r="D10487">
        <v>3</v>
      </c>
      <c r="E10487">
        <v>3</v>
      </c>
    </row>
    <row r="10489" spans="1:5" x14ac:dyDescent="0.3">
      <c r="A10489" s="6" t="s">
        <v>1472</v>
      </c>
    </row>
    <row r="10490" spans="1:5" x14ac:dyDescent="0.3">
      <c r="A10490" s="6" t="s">
        <v>6970</v>
      </c>
    </row>
    <row r="10491" spans="1:5" x14ac:dyDescent="0.3">
      <c r="A10491" s="6" t="s">
        <v>8735</v>
      </c>
    </row>
    <row r="10493" spans="1:5" x14ac:dyDescent="0.3">
      <c r="A10493" s="6" t="s">
        <v>8736</v>
      </c>
      <c r="B10493" t="s">
        <v>5746</v>
      </c>
      <c r="C10493" t="s">
        <v>2297</v>
      </c>
      <c r="D10493" s="1">
        <v>9.5000000000000005E-6</v>
      </c>
      <c r="E10493" t="s">
        <v>206</v>
      </c>
    </row>
    <row r="10494" spans="1:5" x14ac:dyDescent="0.3">
      <c r="A10494" s="6" t="s">
        <v>5258</v>
      </c>
      <c r="B10494" t="s">
        <v>9855</v>
      </c>
      <c r="C10494" t="s">
        <v>850</v>
      </c>
    </row>
    <row r="10495" spans="1:5" x14ac:dyDescent="0.3">
      <c r="A10495" s="6" t="s">
        <v>8733</v>
      </c>
      <c r="B10495" t="s">
        <v>2253</v>
      </c>
      <c r="C10495" t="s">
        <v>1406</v>
      </c>
    </row>
    <row r="10496" spans="1:5" x14ac:dyDescent="0.3">
      <c r="A10496" s="6" t="s">
        <v>8737</v>
      </c>
      <c r="B10496" t="s">
        <v>10052</v>
      </c>
      <c r="C10496" t="s">
        <v>2298</v>
      </c>
      <c r="D10496">
        <v>9</v>
      </c>
      <c r="E10496">
        <v>9</v>
      </c>
    </row>
    <row r="10498" spans="1:5" x14ac:dyDescent="0.3">
      <c r="A10498" s="6" t="s">
        <v>1472</v>
      </c>
    </row>
    <row r="10499" spans="1:5" x14ac:dyDescent="0.3">
      <c r="A10499" s="6" t="s">
        <v>6970</v>
      </c>
    </row>
    <row r="10500" spans="1:5" x14ac:dyDescent="0.3">
      <c r="A10500" s="6" t="s">
        <v>8738</v>
      </c>
    </row>
    <row r="10502" spans="1:5" x14ac:dyDescent="0.3">
      <c r="A10502" s="6" t="s">
        <v>8739</v>
      </c>
      <c r="B10502" t="s">
        <v>5746</v>
      </c>
      <c r="C10502" t="s">
        <v>2297</v>
      </c>
      <c r="D10502" s="1">
        <v>9.5999999999999996E-6</v>
      </c>
      <c r="E10502" t="s">
        <v>207</v>
      </c>
    </row>
    <row r="10503" spans="1:5" x14ac:dyDescent="0.3">
      <c r="A10503" s="6" t="s">
        <v>5258</v>
      </c>
      <c r="B10503" t="s">
        <v>9855</v>
      </c>
      <c r="C10503" t="s">
        <v>850</v>
      </c>
    </row>
    <row r="10504" spans="1:5" x14ac:dyDescent="0.3">
      <c r="A10504" s="6" t="s">
        <v>8740</v>
      </c>
      <c r="B10504" t="s">
        <v>1791</v>
      </c>
      <c r="C10504" t="e">
        <f>+ e+A++q</f>
        <v>#NAME?</v>
      </c>
    </row>
    <row r="10505" spans="1:5" x14ac:dyDescent="0.3">
      <c r="A10505" s="6" t="s">
        <v>8741</v>
      </c>
      <c r="B10505" t="s">
        <v>10307</v>
      </c>
      <c r="C10505" t="s">
        <v>2299</v>
      </c>
      <c r="D10505">
        <v>9</v>
      </c>
      <c r="E10505">
        <v>9</v>
      </c>
    </row>
    <row r="10507" spans="1:5" x14ac:dyDescent="0.3">
      <c r="A10507" s="6" t="s">
        <v>1472</v>
      </c>
    </row>
    <row r="10508" spans="1:5" x14ac:dyDescent="0.3">
      <c r="A10508" s="6" t="s">
        <v>6209</v>
      </c>
    </row>
    <row r="10509" spans="1:5" x14ac:dyDescent="0.3">
      <c r="A10509" s="6" t="s">
        <v>8742</v>
      </c>
    </row>
    <row r="10511" spans="1:5" x14ac:dyDescent="0.3">
      <c r="A10511" s="6" t="s">
        <v>8743</v>
      </c>
      <c r="B10511" t="s">
        <v>10165</v>
      </c>
      <c r="C10511" t="s">
        <v>2300</v>
      </c>
      <c r="D10511" t="s">
        <v>2301</v>
      </c>
      <c r="E10511" t="s">
        <v>2301</v>
      </c>
    </row>
    <row r="10512" spans="1:5" x14ac:dyDescent="0.3">
      <c r="A10512" s="6" t="s">
        <v>5258</v>
      </c>
      <c r="B10512" t="s">
        <v>9855</v>
      </c>
      <c r="C10512" t="s">
        <v>850</v>
      </c>
    </row>
    <row r="10513" spans="1:5" x14ac:dyDescent="0.3">
      <c r="A10513" s="6" t="s">
        <v>8744</v>
      </c>
      <c r="B10513" t="s">
        <v>1636</v>
      </c>
      <c r="C10513" t="s">
        <v>2302</v>
      </c>
    </row>
    <row r="10514" spans="1:5" x14ac:dyDescent="0.3">
      <c r="A10514" s="6" t="s">
        <v>8745</v>
      </c>
      <c r="B10514" t="e">
        <f>--LIVP</f>
        <v>#NAME?</v>
      </c>
      <c r="C10514" t="s">
        <v>2303</v>
      </c>
      <c r="D10514">
        <v>1</v>
      </c>
      <c r="E10514">
        <v>1</v>
      </c>
    </row>
    <row r="10516" spans="1:5" x14ac:dyDescent="0.3">
      <c r="A10516" s="6" t="s">
        <v>1472</v>
      </c>
    </row>
    <row r="10517" spans="1:5" x14ac:dyDescent="0.3">
      <c r="A10517" s="6" t="s">
        <v>8746</v>
      </c>
    </row>
    <row r="10518" spans="1:5" x14ac:dyDescent="0.3">
      <c r="A10518" s="6" t="s">
        <v>8747</v>
      </c>
    </row>
    <row r="10520" spans="1:5" x14ac:dyDescent="0.3">
      <c r="A10520" s="6" t="s">
        <v>8748</v>
      </c>
      <c r="B10520" t="s">
        <v>9910</v>
      </c>
      <c r="C10520" t="s">
        <v>2300</v>
      </c>
      <c r="D10520" t="s">
        <v>2301</v>
      </c>
      <c r="E10520" t="s">
        <v>2301</v>
      </c>
    </row>
    <row r="10521" spans="1:5" x14ac:dyDescent="0.3">
      <c r="A10521" s="6" t="s">
        <v>5258</v>
      </c>
      <c r="B10521" t="s">
        <v>9855</v>
      </c>
      <c r="C10521" t="s">
        <v>850</v>
      </c>
    </row>
    <row r="10522" spans="1:5" x14ac:dyDescent="0.3">
      <c r="A10522" s="6" t="s">
        <v>8749</v>
      </c>
      <c r="B10522" t="s">
        <v>1636</v>
      </c>
      <c r="C10522" t="s">
        <v>1185</v>
      </c>
    </row>
    <row r="10523" spans="1:5" x14ac:dyDescent="0.3">
      <c r="A10523" s="6" t="s">
        <v>8750</v>
      </c>
      <c r="B10523" t="s">
        <v>10308</v>
      </c>
      <c r="C10523" t="s">
        <v>2304</v>
      </c>
      <c r="D10523">
        <v>1</v>
      </c>
      <c r="E10523">
        <v>1</v>
      </c>
    </row>
    <row r="10525" spans="1:5" x14ac:dyDescent="0.3">
      <c r="A10525" s="6" t="s">
        <v>1472</v>
      </c>
    </row>
    <row r="10526" spans="1:5" x14ac:dyDescent="0.3">
      <c r="A10526" s="6" t="s">
        <v>8751</v>
      </c>
    </row>
    <row r="10527" spans="1:5" x14ac:dyDescent="0.3">
      <c r="A10527" s="6" t="s">
        <v>8752</v>
      </c>
    </row>
    <row r="10529" spans="1:5" x14ac:dyDescent="0.3">
      <c r="A10529" s="6" t="s">
        <v>8753</v>
      </c>
      <c r="B10529" t="s">
        <v>5746</v>
      </c>
      <c r="C10529" t="s">
        <v>2305</v>
      </c>
      <c r="D10529" s="1">
        <v>1.1E-5</v>
      </c>
      <c r="E10529" t="s">
        <v>208</v>
      </c>
    </row>
    <row r="10530" spans="1:5" x14ac:dyDescent="0.3">
      <c r="A10530" s="6" t="s">
        <v>5258</v>
      </c>
      <c r="B10530" t="s">
        <v>9855</v>
      </c>
      <c r="C10530" t="s">
        <v>850</v>
      </c>
    </row>
    <row r="10531" spans="1:5" x14ac:dyDescent="0.3">
      <c r="A10531" s="6" t="s">
        <v>8248</v>
      </c>
      <c r="B10531" t="s">
        <v>1202</v>
      </c>
      <c r="C10531" t="s">
        <v>1109</v>
      </c>
    </row>
    <row r="10532" spans="1:5" x14ac:dyDescent="0.3">
      <c r="A10532" s="6" t="s">
        <v>8754</v>
      </c>
      <c r="B10532" t="s">
        <v>10250</v>
      </c>
      <c r="C10532" t="s">
        <v>2306</v>
      </c>
      <c r="D10532">
        <v>5</v>
      </c>
      <c r="E10532">
        <v>5</v>
      </c>
    </row>
    <row r="10534" spans="1:5" x14ac:dyDescent="0.3">
      <c r="A10534" s="6" t="s">
        <v>1472</v>
      </c>
    </row>
    <row r="10535" spans="1:5" x14ac:dyDescent="0.3">
      <c r="A10535" s="6" t="s">
        <v>8755</v>
      </c>
    </row>
    <row r="10536" spans="1:5" x14ac:dyDescent="0.3">
      <c r="A10536" s="6" t="s">
        <v>8756</v>
      </c>
    </row>
    <row r="10538" spans="1:5" x14ac:dyDescent="0.3">
      <c r="A10538" s="6" t="s">
        <v>8757</v>
      </c>
      <c r="B10538" t="s">
        <v>8758</v>
      </c>
      <c r="C10538" t="s">
        <v>2307</v>
      </c>
      <c r="D10538" t="s">
        <v>2308</v>
      </c>
      <c r="E10538" t="s">
        <v>2308</v>
      </c>
    </row>
    <row r="10539" spans="1:5" x14ac:dyDescent="0.3">
      <c r="A10539" s="6" t="s">
        <v>5258</v>
      </c>
      <c r="B10539" t="s">
        <v>9855</v>
      </c>
      <c r="C10539" t="s">
        <v>850</v>
      </c>
    </row>
    <row r="10540" spans="1:5" x14ac:dyDescent="0.3">
      <c r="A10540" s="6" t="s">
        <v>8759</v>
      </c>
      <c r="B10540" t="s">
        <v>9575</v>
      </c>
      <c r="C10540" t="s">
        <v>1763</v>
      </c>
    </row>
    <row r="10541" spans="1:5" x14ac:dyDescent="0.3">
      <c r="A10541" s="6" t="s">
        <v>8760</v>
      </c>
      <c r="B10541" t="s">
        <v>10300</v>
      </c>
      <c r="C10541" t="s">
        <v>2309</v>
      </c>
      <c r="D10541">
        <v>9</v>
      </c>
      <c r="E10541">
        <v>9</v>
      </c>
    </row>
    <row r="10543" spans="1:5" x14ac:dyDescent="0.3">
      <c r="A10543" s="6" t="s">
        <v>1472</v>
      </c>
    </row>
    <row r="10544" spans="1:5" x14ac:dyDescent="0.3">
      <c r="A10544" s="6" t="s">
        <v>8761</v>
      </c>
    </row>
    <row r="10545" spans="1:5" x14ac:dyDescent="0.3">
      <c r="A10545" s="6" t="s">
        <v>8762</v>
      </c>
    </row>
    <row r="10547" spans="1:5" x14ac:dyDescent="0.3">
      <c r="A10547" s="6" t="s">
        <v>8763</v>
      </c>
      <c r="B10547" t="s">
        <v>5746</v>
      </c>
      <c r="C10547" t="s">
        <v>2310</v>
      </c>
      <c r="D10547" s="1">
        <v>1.2E-5</v>
      </c>
      <c r="E10547" t="s">
        <v>209</v>
      </c>
    </row>
    <row r="10548" spans="1:5" x14ac:dyDescent="0.3">
      <c r="A10548" s="6" t="s">
        <v>5258</v>
      </c>
      <c r="B10548" t="s">
        <v>9855</v>
      </c>
      <c r="C10548" t="s">
        <v>850</v>
      </c>
    </row>
    <row r="10549" spans="1:5" x14ac:dyDescent="0.3">
      <c r="A10549" s="6" t="s">
        <v>8764</v>
      </c>
      <c r="B10549" t="s">
        <v>2253</v>
      </c>
      <c r="C10549" t="e">
        <f>+ AFt</f>
        <v>#NAME?</v>
      </c>
    </row>
    <row r="10550" spans="1:5" x14ac:dyDescent="0.3">
      <c r="A10550" s="6" t="s">
        <v>8765</v>
      </c>
      <c r="B10550" t="s">
        <v>10309</v>
      </c>
      <c r="C10550" t="s">
        <v>2311</v>
      </c>
      <c r="D10550">
        <v>7</v>
      </c>
      <c r="E10550">
        <v>7</v>
      </c>
    </row>
    <row r="10552" spans="1:5" x14ac:dyDescent="0.3">
      <c r="A10552" s="6" t="s">
        <v>1472</v>
      </c>
    </row>
    <row r="10553" spans="1:5" x14ac:dyDescent="0.3">
      <c r="A10553" s="6" t="s">
        <v>8766</v>
      </c>
    </row>
    <row r="10554" spans="1:5" x14ac:dyDescent="0.3">
      <c r="A10554" s="6" t="s">
        <v>8767</v>
      </c>
    </row>
    <row r="10556" spans="1:5" x14ac:dyDescent="0.3">
      <c r="A10556" s="6" t="s">
        <v>8768</v>
      </c>
      <c r="B10556" t="s">
        <v>5746</v>
      </c>
      <c r="C10556" t="s">
        <v>2310</v>
      </c>
      <c r="D10556" s="1">
        <v>1.2999999999999999E-5</v>
      </c>
      <c r="E10556" t="s">
        <v>210</v>
      </c>
    </row>
    <row r="10557" spans="1:5" x14ac:dyDescent="0.3">
      <c r="A10557" s="6" t="s">
        <v>5258</v>
      </c>
      <c r="B10557" t="s">
        <v>9855</v>
      </c>
      <c r="C10557" t="s">
        <v>850</v>
      </c>
    </row>
    <row r="10558" spans="1:5" x14ac:dyDescent="0.3">
      <c r="A10558" s="6" t="s">
        <v>7220</v>
      </c>
      <c r="B10558" t="s">
        <v>10041</v>
      </c>
      <c r="C10558" t="s">
        <v>1726</v>
      </c>
    </row>
    <row r="10559" spans="1:5" x14ac:dyDescent="0.3">
      <c r="A10559" s="6" t="s">
        <v>8769</v>
      </c>
      <c r="B10559" t="s">
        <v>10054</v>
      </c>
      <c r="C10559" t="s">
        <v>2312</v>
      </c>
      <c r="D10559">
        <v>4</v>
      </c>
      <c r="E10559">
        <v>4</v>
      </c>
    </row>
    <row r="10561" spans="1:5" x14ac:dyDescent="0.3">
      <c r="A10561" s="6" t="s">
        <v>1472</v>
      </c>
    </row>
    <row r="10562" spans="1:5" x14ac:dyDescent="0.3">
      <c r="A10562" s="6" t="s">
        <v>8770</v>
      </c>
    </row>
    <row r="10563" spans="1:5" x14ac:dyDescent="0.3">
      <c r="A10563" s="6" t="s">
        <v>8771</v>
      </c>
    </row>
    <row r="10565" spans="1:5" x14ac:dyDescent="0.3">
      <c r="A10565" s="6" t="s">
        <v>8772</v>
      </c>
      <c r="B10565" t="s">
        <v>5746</v>
      </c>
      <c r="C10565" t="s">
        <v>2313</v>
      </c>
      <c r="D10565" s="1">
        <v>1.2999999999999999E-5</v>
      </c>
      <c r="E10565" t="s">
        <v>210</v>
      </c>
    </row>
    <row r="10566" spans="1:5" x14ac:dyDescent="0.3">
      <c r="A10566" s="6" t="s">
        <v>5258</v>
      </c>
      <c r="B10566" t="s">
        <v>9855</v>
      </c>
      <c r="C10566" t="s">
        <v>850</v>
      </c>
    </row>
    <row r="10567" spans="1:5" x14ac:dyDescent="0.3">
      <c r="A10567" s="6" t="s">
        <v>8773</v>
      </c>
      <c r="B10567" t="s">
        <v>2253</v>
      </c>
      <c r="C10567" t="s">
        <v>1385</v>
      </c>
    </row>
    <row r="10568" spans="1:5" x14ac:dyDescent="0.3">
      <c r="A10568" s="6" t="s">
        <v>8774</v>
      </c>
      <c r="B10568" t="s">
        <v>10310</v>
      </c>
      <c r="C10568" t="s">
        <v>2314</v>
      </c>
      <c r="D10568">
        <v>0</v>
      </c>
      <c r="E10568">
        <v>0</v>
      </c>
    </row>
    <row r="10570" spans="1:5" x14ac:dyDescent="0.3">
      <c r="A10570" s="6" t="s">
        <v>1472</v>
      </c>
    </row>
    <row r="10571" spans="1:5" x14ac:dyDescent="0.3">
      <c r="A10571" s="6" t="s">
        <v>8775</v>
      </c>
    </row>
    <row r="10572" spans="1:5" x14ac:dyDescent="0.3">
      <c r="A10572" s="6" t="s">
        <v>8776</v>
      </c>
    </row>
    <row r="10574" spans="1:5" x14ac:dyDescent="0.3">
      <c r="A10574" s="6" t="s">
        <v>8777</v>
      </c>
      <c r="B10574" t="s">
        <v>5746</v>
      </c>
      <c r="C10574" t="s">
        <v>2313</v>
      </c>
      <c r="D10574" s="1">
        <v>1.2999999999999999E-5</v>
      </c>
      <c r="E10574" t="s">
        <v>210</v>
      </c>
    </row>
    <row r="10575" spans="1:5" x14ac:dyDescent="0.3">
      <c r="A10575" s="6" t="s">
        <v>5258</v>
      </c>
      <c r="B10575" t="s">
        <v>9855</v>
      </c>
      <c r="C10575" t="s">
        <v>850</v>
      </c>
    </row>
    <row r="10576" spans="1:5" x14ac:dyDescent="0.3">
      <c r="A10576" s="6" t="s">
        <v>8778</v>
      </c>
      <c r="B10576" t="s">
        <v>2253</v>
      </c>
      <c r="C10576" t="e">
        <f>+ +vA t</f>
        <v>#NAME?</v>
      </c>
    </row>
    <row r="10577" spans="1:5" x14ac:dyDescent="0.3">
      <c r="A10577" s="6" t="s">
        <v>8779</v>
      </c>
      <c r="B10577" t="s">
        <v>10311</v>
      </c>
      <c r="C10577" t="s">
        <v>2315</v>
      </c>
      <c r="D10577">
        <v>8</v>
      </c>
      <c r="E10577">
        <v>8</v>
      </c>
    </row>
    <row r="10579" spans="1:5" x14ac:dyDescent="0.3">
      <c r="A10579" s="6" t="s">
        <v>1472</v>
      </c>
    </row>
    <row r="10580" spans="1:5" x14ac:dyDescent="0.3">
      <c r="A10580" s="6" t="s">
        <v>8780</v>
      </c>
    </row>
    <row r="10581" spans="1:5" x14ac:dyDescent="0.3">
      <c r="A10581" s="6" t="s">
        <v>8781</v>
      </c>
    </row>
    <row r="10583" spans="1:5" x14ac:dyDescent="0.3">
      <c r="A10583" s="6" t="s">
        <v>8782</v>
      </c>
      <c r="B10583" t="s">
        <v>9878</v>
      </c>
      <c r="C10583" t="s">
        <v>2316</v>
      </c>
      <c r="D10583" t="s">
        <v>2317</v>
      </c>
      <c r="E10583" t="s">
        <v>2317</v>
      </c>
    </row>
    <row r="10584" spans="1:5" x14ac:dyDescent="0.3">
      <c r="A10584" s="6" t="s">
        <v>5258</v>
      </c>
      <c r="B10584" t="s">
        <v>9855</v>
      </c>
      <c r="C10584" t="s">
        <v>850</v>
      </c>
    </row>
    <row r="10585" spans="1:5" x14ac:dyDescent="0.3">
      <c r="A10585" s="6" t="s">
        <v>8783</v>
      </c>
      <c r="B10585" t="s">
        <v>1281</v>
      </c>
      <c r="C10585" t="s">
        <v>2318</v>
      </c>
    </row>
    <row r="10586" spans="1:5" x14ac:dyDescent="0.3">
      <c r="A10586" s="6" t="s">
        <v>8784</v>
      </c>
      <c r="B10586" t="s">
        <v>10312</v>
      </c>
      <c r="C10586" t="s">
        <v>2319</v>
      </c>
      <c r="D10586">
        <v>8</v>
      </c>
      <c r="E10586">
        <v>8</v>
      </c>
    </row>
    <row r="10588" spans="1:5" x14ac:dyDescent="0.3">
      <c r="A10588" s="6" t="s">
        <v>1472</v>
      </c>
    </row>
    <row r="10589" spans="1:5" x14ac:dyDescent="0.3">
      <c r="A10589" s="6" t="s">
        <v>8785</v>
      </c>
    </row>
    <row r="10590" spans="1:5" x14ac:dyDescent="0.3">
      <c r="A10590" s="6" t="s">
        <v>8786</v>
      </c>
    </row>
    <row r="10592" spans="1:5" x14ac:dyDescent="0.3">
      <c r="A10592" s="6" t="s">
        <v>8787</v>
      </c>
      <c r="B10592" t="s">
        <v>5746</v>
      </c>
      <c r="C10592" t="s">
        <v>2320</v>
      </c>
      <c r="D10592" s="1">
        <v>1.4E-5</v>
      </c>
      <c r="E10592" t="s">
        <v>211</v>
      </c>
    </row>
    <row r="10593" spans="1:5" x14ac:dyDescent="0.3">
      <c r="A10593" s="6" t="s">
        <v>5258</v>
      </c>
      <c r="B10593" t="s">
        <v>9855</v>
      </c>
      <c r="C10593" t="s">
        <v>850</v>
      </c>
    </row>
    <row r="10594" spans="1:5" x14ac:dyDescent="0.3">
      <c r="A10594" s="6" t="s">
        <v>8788</v>
      </c>
      <c r="B10594" t="s">
        <v>1636</v>
      </c>
      <c r="C10594" t="s">
        <v>2321</v>
      </c>
    </row>
    <row r="10595" spans="1:5" x14ac:dyDescent="0.3">
      <c r="A10595" s="6" t="s">
        <v>8789</v>
      </c>
      <c r="B10595" t="e">
        <f>--LIVE</f>
        <v>#NAME?</v>
      </c>
      <c r="C10595" t="s">
        <v>2322</v>
      </c>
      <c r="D10595">
        <v>7</v>
      </c>
      <c r="E10595">
        <v>7</v>
      </c>
    </row>
    <row r="10597" spans="1:5" x14ac:dyDescent="0.3">
      <c r="A10597" s="6" t="s">
        <v>1472</v>
      </c>
    </row>
    <row r="10598" spans="1:5" x14ac:dyDescent="0.3">
      <c r="A10598" s="6" t="s">
        <v>8790</v>
      </c>
    </row>
    <row r="10599" spans="1:5" x14ac:dyDescent="0.3">
      <c r="A10599" s="6" t="s">
        <v>8791</v>
      </c>
    </row>
    <row r="10601" spans="1:5" x14ac:dyDescent="0.3">
      <c r="A10601" s="6" t="s">
        <v>8792</v>
      </c>
      <c r="B10601" t="s">
        <v>5746</v>
      </c>
      <c r="C10601" t="s">
        <v>2320</v>
      </c>
      <c r="D10601" s="1">
        <v>1.4E-5</v>
      </c>
      <c r="E10601" t="s">
        <v>211</v>
      </c>
    </row>
    <row r="10602" spans="1:5" x14ac:dyDescent="0.3">
      <c r="A10602" s="6" t="s">
        <v>5258</v>
      </c>
      <c r="B10602" t="s">
        <v>9855</v>
      </c>
      <c r="C10602" t="s">
        <v>850</v>
      </c>
    </row>
    <row r="10603" spans="1:5" x14ac:dyDescent="0.3">
      <c r="A10603" s="6" t="s">
        <v>8788</v>
      </c>
      <c r="B10603" t="s">
        <v>1636</v>
      </c>
      <c r="C10603" t="s">
        <v>2321</v>
      </c>
    </row>
    <row r="10604" spans="1:5" x14ac:dyDescent="0.3">
      <c r="A10604" s="6" t="s">
        <v>8793</v>
      </c>
      <c r="B10604" t="e">
        <f>--LIVE</f>
        <v>#NAME?</v>
      </c>
      <c r="C10604" t="s">
        <v>2322</v>
      </c>
      <c r="D10604">
        <v>7</v>
      </c>
      <c r="E10604">
        <v>7</v>
      </c>
    </row>
    <row r="10606" spans="1:5" x14ac:dyDescent="0.3">
      <c r="A10606" s="6" t="s">
        <v>1472</v>
      </c>
    </row>
    <row r="10607" spans="1:5" x14ac:dyDescent="0.3">
      <c r="A10607" s="6" t="s">
        <v>8790</v>
      </c>
    </row>
    <row r="10608" spans="1:5" x14ac:dyDescent="0.3">
      <c r="A10608" s="6" t="s">
        <v>8794</v>
      </c>
    </row>
    <row r="10610" spans="1:5" x14ac:dyDescent="0.3">
      <c r="A10610" s="6" t="s">
        <v>8795</v>
      </c>
      <c r="B10610" t="s">
        <v>9901</v>
      </c>
      <c r="C10610" t="s">
        <v>2323</v>
      </c>
      <c r="D10610" t="s">
        <v>2324</v>
      </c>
      <c r="E10610" t="s">
        <v>2324</v>
      </c>
    </row>
    <row r="10611" spans="1:5" x14ac:dyDescent="0.3">
      <c r="A10611" s="6" t="s">
        <v>5258</v>
      </c>
      <c r="B10611" t="s">
        <v>9855</v>
      </c>
      <c r="C10611" t="s">
        <v>850</v>
      </c>
    </row>
    <row r="10612" spans="1:5" x14ac:dyDescent="0.3">
      <c r="A10612" s="6" t="s">
        <v>8796</v>
      </c>
      <c r="B10612" t="s">
        <v>1636</v>
      </c>
      <c r="C10612" t="s">
        <v>2325</v>
      </c>
    </row>
    <row r="10613" spans="1:5" x14ac:dyDescent="0.3">
      <c r="A10613" s="6" t="s">
        <v>8797</v>
      </c>
      <c r="B10613" t="s">
        <v>10313</v>
      </c>
      <c r="C10613" t="s">
        <v>2326</v>
      </c>
      <c r="D10613">
        <v>2</v>
      </c>
      <c r="E10613">
        <v>2</v>
      </c>
    </row>
    <row r="10615" spans="1:5" x14ac:dyDescent="0.3">
      <c r="A10615" s="6" t="s">
        <v>1472</v>
      </c>
    </row>
    <row r="10616" spans="1:5" x14ac:dyDescent="0.3">
      <c r="A10616" s="6" t="s">
        <v>8125</v>
      </c>
    </row>
    <row r="10617" spans="1:5" x14ac:dyDescent="0.3">
      <c r="A10617" s="6" t="s">
        <v>8798</v>
      </c>
    </row>
    <row r="10619" spans="1:5" x14ac:dyDescent="0.3">
      <c r="A10619" s="6" t="s">
        <v>8799</v>
      </c>
      <c r="B10619" t="s">
        <v>5746</v>
      </c>
      <c r="C10619" t="s">
        <v>2320</v>
      </c>
      <c r="D10619" s="1">
        <v>1.5E-5</v>
      </c>
      <c r="E10619" t="s">
        <v>212</v>
      </c>
    </row>
    <row r="10620" spans="1:5" x14ac:dyDescent="0.3">
      <c r="A10620" s="6" t="s">
        <v>5258</v>
      </c>
      <c r="B10620" t="s">
        <v>9855</v>
      </c>
      <c r="C10620" t="s">
        <v>850</v>
      </c>
    </row>
    <row r="10621" spans="1:5" x14ac:dyDescent="0.3">
      <c r="A10621" s="6" t="s">
        <v>8800</v>
      </c>
      <c r="B10621" t="s">
        <v>2258</v>
      </c>
      <c r="C10621" t="s">
        <v>1956</v>
      </c>
    </row>
    <row r="10622" spans="1:5" x14ac:dyDescent="0.3">
      <c r="A10622" s="6" t="s">
        <v>8801</v>
      </c>
      <c r="B10622" t="s">
        <v>10314</v>
      </c>
      <c r="C10622" t="s">
        <v>2327</v>
      </c>
      <c r="D10622">
        <v>2</v>
      </c>
      <c r="E10622">
        <v>2</v>
      </c>
    </row>
    <row r="10624" spans="1:5" x14ac:dyDescent="0.3">
      <c r="A10624" s="6" t="s">
        <v>1472</v>
      </c>
    </row>
    <row r="10625" spans="1:5" x14ac:dyDescent="0.3">
      <c r="A10625" s="6" t="s">
        <v>8802</v>
      </c>
    </row>
    <row r="10626" spans="1:5" x14ac:dyDescent="0.3">
      <c r="A10626" s="6" t="s">
        <v>8803</v>
      </c>
    </row>
    <row r="10628" spans="1:5" x14ac:dyDescent="0.3">
      <c r="A10628" s="6" t="s">
        <v>8804</v>
      </c>
      <c r="B10628" t="s">
        <v>9860</v>
      </c>
      <c r="C10628" t="s">
        <v>2328</v>
      </c>
      <c r="D10628" t="s">
        <v>2329</v>
      </c>
      <c r="E10628" t="s">
        <v>2329</v>
      </c>
    </row>
    <row r="10629" spans="1:5" x14ac:dyDescent="0.3">
      <c r="A10629" s="6" t="s">
        <v>5258</v>
      </c>
      <c r="B10629" t="s">
        <v>9855</v>
      </c>
      <c r="C10629" t="s">
        <v>850</v>
      </c>
    </row>
    <row r="10630" spans="1:5" x14ac:dyDescent="0.3">
      <c r="A10630" s="6" t="s">
        <v>8759</v>
      </c>
      <c r="B10630" t="s">
        <v>9575</v>
      </c>
      <c r="C10630" t="s">
        <v>1763</v>
      </c>
    </row>
    <row r="10631" spans="1:5" x14ac:dyDescent="0.3">
      <c r="A10631" s="6" t="s">
        <v>8805</v>
      </c>
      <c r="B10631" t="s">
        <v>10300</v>
      </c>
      <c r="C10631" t="s">
        <v>2273</v>
      </c>
      <c r="D10631">
        <v>3</v>
      </c>
      <c r="E10631">
        <v>3</v>
      </c>
    </row>
    <row r="10633" spans="1:5" x14ac:dyDescent="0.3">
      <c r="A10633" s="6" t="s">
        <v>1472</v>
      </c>
    </row>
    <row r="10634" spans="1:5" x14ac:dyDescent="0.3">
      <c r="A10634" s="6" t="s">
        <v>8761</v>
      </c>
    </row>
    <row r="10635" spans="1:5" x14ac:dyDescent="0.3">
      <c r="A10635" s="6" t="s">
        <v>8806</v>
      </c>
    </row>
    <row r="10637" spans="1:5" x14ac:dyDescent="0.3">
      <c r="A10637" s="6" t="s">
        <v>8807</v>
      </c>
      <c r="B10637" t="s">
        <v>9910</v>
      </c>
      <c r="C10637" t="s">
        <v>2330</v>
      </c>
      <c r="D10637" t="s">
        <v>2331</v>
      </c>
      <c r="E10637" t="s">
        <v>2331</v>
      </c>
    </row>
    <row r="10638" spans="1:5" x14ac:dyDescent="0.3">
      <c r="A10638" s="6" t="s">
        <v>5258</v>
      </c>
      <c r="B10638" t="s">
        <v>9855</v>
      </c>
      <c r="C10638" t="s">
        <v>850</v>
      </c>
    </row>
    <row r="10639" spans="1:5" x14ac:dyDescent="0.3">
      <c r="A10639" s="6" t="s">
        <v>8808</v>
      </c>
      <c r="B10639" t="s">
        <v>10117</v>
      </c>
      <c r="C10639" t="s">
        <v>1340</v>
      </c>
    </row>
    <row r="10640" spans="1:5" x14ac:dyDescent="0.3">
      <c r="A10640" s="6" t="s">
        <v>8809</v>
      </c>
      <c r="B10640" t="s">
        <v>10315</v>
      </c>
      <c r="C10640" t="s">
        <v>2158</v>
      </c>
      <c r="D10640">
        <v>5</v>
      </c>
      <c r="E10640">
        <v>5</v>
      </c>
    </row>
    <row r="10642" spans="1:5" x14ac:dyDescent="0.3">
      <c r="A10642" s="6" t="s">
        <v>1472</v>
      </c>
    </row>
    <row r="10643" spans="1:5" x14ac:dyDescent="0.3">
      <c r="A10643" s="6" t="s">
        <v>8810</v>
      </c>
    </row>
    <row r="10644" spans="1:5" x14ac:dyDescent="0.3">
      <c r="A10644" s="6" t="s">
        <v>8811</v>
      </c>
    </row>
    <row r="10646" spans="1:5" x14ac:dyDescent="0.3">
      <c r="A10646" s="6" t="s">
        <v>8812</v>
      </c>
      <c r="B10646" t="s">
        <v>5746</v>
      </c>
      <c r="C10646" t="s">
        <v>2332</v>
      </c>
      <c r="D10646" s="1">
        <v>1.5999999999999999E-5</v>
      </c>
      <c r="E10646" t="s">
        <v>213</v>
      </c>
    </row>
    <row r="10647" spans="1:5" x14ac:dyDescent="0.3">
      <c r="A10647" s="6" t="s">
        <v>5258</v>
      </c>
      <c r="B10647" t="s">
        <v>9855</v>
      </c>
      <c r="C10647" t="s">
        <v>850</v>
      </c>
    </row>
    <row r="10648" spans="1:5" x14ac:dyDescent="0.3">
      <c r="A10648" s="6" t="s">
        <v>8813</v>
      </c>
      <c r="B10648" t="e">
        <f>+ A</f>
        <v>#NAME?</v>
      </c>
      <c r="C10648" t="e">
        <f>+ e+A++q</f>
        <v>#NAME?</v>
      </c>
    </row>
    <row r="10649" spans="1:5" x14ac:dyDescent="0.3">
      <c r="A10649" s="6" t="s">
        <v>8814</v>
      </c>
      <c r="B10649" t="s">
        <v>10299</v>
      </c>
      <c r="C10649" t="s">
        <v>2268</v>
      </c>
      <c r="D10649">
        <v>8</v>
      </c>
      <c r="E10649">
        <v>8</v>
      </c>
    </row>
    <row r="10651" spans="1:5" x14ac:dyDescent="0.3">
      <c r="A10651" s="6" t="s">
        <v>1472</v>
      </c>
    </row>
    <row r="10652" spans="1:5" x14ac:dyDescent="0.3">
      <c r="A10652" s="6" t="s">
        <v>8516</v>
      </c>
    </row>
    <row r="10653" spans="1:5" x14ac:dyDescent="0.3">
      <c r="A10653" s="6" t="s">
        <v>8815</v>
      </c>
    </row>
    <row r="10655" spans="1:5" x14ac:dyDescent="0.3">
      <c r="A10655" s="6" t="s">
        <v>8816</v>
      </c>
      <c r="B10655" t="s">
        <v>5746</v>
      </c>
      <c r="C10655" t="s">
        <v>2332</v>
      </c>
      <c r="D10655" s="1">
        <v>1.7E-5</v>
      </c>
      <c r="E10655" t="s">
        <v>214</v>
      </c>
    </row>
    <row r="10656" spans="1:5" x14ac:dyDescent="0.3">
      <c r="A10656" s="6" t="s">
        <v>5258</v>
      </c>
      <c r="B10656" t="s">
        <v>9855</v>
      </c>
      <c r="C10656" t="s">
        <v>850</v>
      </c>
    </row>
    <row r="10657" spans="1:5" x14ac:dyDescent="0.3">
      <c r="A10657" s="6" t="s">
        <v>8817</v>
      </c>
      <c r="B10657" t="s">
        <v>1636</v>
      </c>
      <c r="C10657" t="s">
        <v>1406</v>
      </c>
    </row>
    <row r="10658" spans="1:5" x14ac:dyDescent="0.3">
      <c r="A10658" s="6" t="s">
        <v>8818</v>
      </c>
      <c r="B10658" t="s">
        <v>10188</v>
      </c>
      <c r="C10658" t="s">
        <v>2333</v>
      </c>
      <c r="D10658">
        <v>0</v>
      </c>
      <c r="E10658">
        <v>0</v>
      </c>
    </row>
    <row r="10660" spans="1:5" x14ac:dyDescent="0.3">
      <c r="A10660" s="6" t="s">
        <v>1472</v>
      </c>
    </row>
    <row r="10661" spans="1:5" x14ac:dyDescent="0.3">
      <c r="A10661" s="6" t="s">
        <v>6129</v>
      </c>
    </row>
    <row r="10662" spans="1:5" x14ac:dyDescent="0.3">
      <c r="A10662" s="6" t="s">
        <v>8819</v>
      </c>
    </row>
    <row r="10664" spans="1:5" x14ac:dyDescent="0.3">
      <c r="A10664" s="6" t="s">
        <v>8820</v>
      </c>
      <c r="B10664" t="s">
        <v>10270</v>
      </c>
      <c r="C10664" t="s">
        <v>2334</v>
      </c>
      <c r="D10664" t="s">
        <v>2335</v>
      </c>
      <c r="E10664" t="s">
        <v>2335</v>
      </c>
    </row>
    <row r="10665" spans="1:5" x14ac:dyDescent="0.3">
      <c r="A10665" s="6" t="s">
        <v>5258</v>
      </c>
      <c r="B10665" t="s">
        <v>9855</v>
      </c>
      <c r="C10665" t="s">
        <v>850</v>
      </c>
    </row>
    <row r="10666" spans="1:5" x14ac:dyDescent="0.3">
      <c r="A10666" s="6" t="s">
        <v>8821</v>
      </c>
      <c r="B10666" t="s">
        <v>1636</v>
      </c>
      <c r="C10666" t="s">
        <v>1185</v>
      </c>
    </row>
    <row r="10667" spans="1:5" x14ac:dyDescent="0.3">
      <c r="A10667" s="6" t="s">
        <v>8822</v>
      </c>
      <c r="B10667" t="s">
        <v>10316</v>
      </c>
      <c r="C10667" t="s">
        <v>2336</v>
      </c>
      <c r="D10667">
        <v>7</v>
      </c>
      <c r="E10667">
        <v>7</v>
      </c>
    </row>
    <row r="10669" spans="1:5" x14ac:dyDescent="0.3">
      <c r="A10669" s="6" t="s">
        <v>1472</v>
      </c>
    </row>
    <row r="10670" spans="1:5" x14ac:dyDescent="0.3">
      <c r="A10670" s="6" t="s">
        <v>8499</v>
      </c>
    </row>
    <row r="10671" spans="1:5" x14ac:dyDescent="0.3">
      <c r="A10671" s="6" t="s">
        <v>8823</v>
      </c>
    </row>
    <row r="10673" spans="1:5" x14ac:dyDescent="0.3">
      <c r="A10673" s="6" t="s">
        <v>8824</v>
      </c>
      <c r="B10673" t="s">
        <v>5746</v>
      </c>
      <c r="C10673" t="s">
        <v>2337</v>
      </c>
      <c r="D10673" s="1">
        <v>2.0000000000000002E-5</v>
      </c>
      <c r="E10673" s="1">
        <v>2.0000000000000002E-5</v>
      </c>
    </row>
    <row r="10674" spans="1:5" x14ac:dyDescent="0.3">
      <c r="A10674" s="6" t="s">
        <v>5258</v>
      </c>
      <c r="B10674" t="s">
        <v>9855</v>
      </c>
      <c r="C10674" t="s">
        <v>850</v>
      </c>
    </row>
    <row r="10675" spans="1:5" x14ac:dyDescent="0.3">
      <c r="A10675" s="6" t="s">
        <v>8825</v>
      </c>
      <c r="B10675" t="s">
        <v>2253</v>
      </c>
      <c r="C10675" t="s">
        <v>1300</v>
      </c>
    </row>
    <row r="10676" spans="1:5" x14ac:dyDescent="0.3">
      <c r="A10676" s="6" t="s">
        <v>8826</v>
      </c>
      <c r="B10676" t="s">
        <v>10317</v>
      </c>
      <c r="C10676" t="s">
        <v>2338</v>
      </c>
      <c r="D10676">
        <v>3</v>
      </c>
      <c r="E10676">
        <v>3</v>
      </c>
    </row>
    <row r="10678" spans="1:5" x14ac:dyDescent="0.3">
      <c r="A10678" s="6" t="s">
        <v>1472</v>
      </c>
    </row>
    <row r="10679" spans="1:5" x14ac:dyDescent="0.3">
      <c r="A10679" s="6" t="s">
        <v>6129</v>
      </c>
    </row>
    <row r="10680" spans="1:5" x14ac:dyDescent="0.3">
      <c r="A10680" s="6" t="s">
        <v>8827</v>
      </c>
    </row>
    <row r="10682" spans="1:5" x14ac:dyDescent="0.3">
      <c r="A10682" s="6" t="s">
        <v>8828</v>
      </c>
      <c r="B10682" t="s">
        <v>5746</v>
      </c>
      <c r="C10682" t="s">
        <v>2337</v>
      </c>
      <c r="D10682" s="1">
        <v>2.0000000000000002E-5</v>
      </c>
      <c r="E10682" s="1">
        <v>2.0000000000000002E-5</v>
      </c>
    </row>
    <row r="10683" spans="1:5" x14ac:dyDescent="0.3">
      <c r="A10683" s="6" t="s">
        <v>5258</v>
      </c>
      <c r="B10683" t="s">
        <v>10318</v>
      </c>
      <c r="C10683" t="s">
        <v>1262</v>
      </c>
    </row>
    <row r="10684" spans="1:5" x14ac:dyDescent="0.3">
      <c r="A10684" s="6" t="s">
        <v>8829</v>
      </c>
      <c r="B10684" t="s">
        <v>10319</v>
      </c>
      <c r="C10684" t="e">
        <f>+  k ++A</f>
        <v>#NAME?</v>
      </c>
    </row>
    <row r="10685" spans="1:5" x14ac:dyDescent="0.3">
      <c r="A10685" s="6" t="s">
        <v>8830</v>
      </c>
      <c r="B10685" t="s">
        <v>10320</v>
      </c>
      <c r="C10685" t="s">
        <v>2339</v>
      </c>
      <c r="D10685">
        <v>1</v>
      </c>
      <c r="E10685">
        <v>1</v>
      </c>
    </row>
    <row r="10687" spans="1:5" x14ac:dyDescent="0.3">
      <c r="A10687" s="6" t="s">
        <v>5951</v>
      </c>
    </row>
    <row r="10688" spans="1:5" x14ac:dyDescent="0.3">
      <c r="A10688" s="6" t="s">
        <v>8831</v>
      </c>
    </row>
    <row r="10689" spans="1:5" x14ac:dyDescent="0.3">
      <c r="A10689" s="6" t="s">
        <v>8832</v>
      </c>
    </row>
    <row r="10691" spans="1:5" x14ac:dyDescent="0.3">
      <c r="A10691" s="6" t="s">
        <v>8833</v>
      </c>
      <c r="B10691" t="s">
        <v>10144</v>
      </c>
      <c r="C10691" t="s">
        <v>2340</v>
      </c>
      <c r="D10691" t="s">
        <v>2341</v>
      </c>
      <c r="E10691" t="s">
        <v>2341</v>
      </c>
    </row>
    <row r="10692" spans="1:5" x14ac:dyDescent="0.3">
      <c r="A10692" s="6" t="s">
        <v>5258</v>
      </c>
      <c r="B10692" t="s">
        <v>9855</v>
      </c>
      <c r="C10692" t="s">
        <v>850</v>
      </c>
    </row>
    <row r="10693" spans="1:5" x14ac:dyDescent="0.3">
      <c r="A10693" s="6" t="s">
        <v>8834</v>
      </c>
      <c r="B10693" t="s">
        <v>1636</v>
      </c>
      <c r="C10693" t="s">
        <v>1763</v>
      </c>
    </row>
    <row r="10694" spans="1:5" x14ac:dyDescent="0.3">
      <c r="A10694" s="6" t="s">
        <v>8835</v>
      </c>
      <c r="B10694" t="s">
        <v>10321</v>
      </c>
      <c r="C10694" t="s">
        <v>2342</v>
      </c>
      <c r="D10694">
        <v>1</v>
      </c>
      <c r="E10694">
        <v>1</v>
      </c>
    </row>
    <row r="10696" spans="1:5" x14ac:dyDescent="0.3">
      <c r="A10696" s="6" t="s">
        <v>1472</v>
      </c>
    </row>
    <row r="10697" spans="1:5" x14ac:dyDescent="0.3">
      <c r="A10697" s="6" t="s">
        <v>5693</v>
      </c>
    </row>
    <row r="10698" spans="1:5" x14ac:dyDescent="0.3">
      <c r="A10698" s="6" t="s">
        <v>8836</v>
      </c>
    </row>
    <row r="10700" spans="1:5" x14ac:dyDescent="0.3">
      <c r="A10700" s="6" t="s">
        <v>8837</v>
      </c>
      <c r="B10700" t="s">
        <v>9881</v>
      </c>
      <c r="C10700" t="s">
        <v>2340</v>
      </c>
      <c r="D10700" t="s">
        <v>2343</v>
      </c>
      <c r="E10700" t="s">
        <v>2343</v>
      </c>
    </row>
    <row r="10701" spans="1:5" x14ac:dyDescent="0.3">
      <c r="A10701" s="6" t="s">
        <v>5258</v>
      </c>
      <c r="B10701" t="s">
        <v>9855</v>
      </c>
      <c r="C10701" t="s">
        <v>850</v>
      </c>
    </row>
    <row r="10702" spans="1:5" x14ac:dyDescent="0.3">
      <c r="A10702" s="6" t="s">
        <v>8838</v>
      </c>
      <c r="B10702" t="s">
        <v>1636</v>
      </c>
      <c r="C10702" t="s">
        <v>1152</v>
      </c>
    </row>
    <row r="10703" spans="1:5" x14ac:dyDescent="0.3">
      <c r="A10703" s="6" t="s">
        <v>8839</v>
      </c>
      <c r="B10703" t="s">
        <v>10322</v>
      </c>
      <c r="C10703" t="s">
        <v>2247</v>
      </c>
      <c r="D10703">
        <v>1</v>
      </c>
      <c r="E10703">
        <v>1</v>
      </c>
    </row>
    <row r="10705" spans="1:5" x14ac:dyDescent="0.3">
      <c r="A10705" s="6" t="s">
        <v>1472</v>
      </c>
    </row>
    <row r="10706" spans="1:5" x14ac:dyDescent="0.3">
      <c r="A10706" s="6" t="s">
        <v>6604</v>
      </c>
    </row>
    <row r="10707" spans="1:5" x14ac:dyDescent="0.3">
      <c r="A10707" s="6" t="s">
        <v>8840</v>
      </c>
    </row>
    <row r="10709" spans="1:5" x14ac:dyDescent="0.3">
      <c r="A10709" s="6" t="s">
        <v>8841</v>
      </c>
      <c r="B10709" t="s">
        <v>9881</v>
      </c>
      <c r="C10709" t="s">
        <v>2340</v>
      </c>
      <c r="D10709" t="s">
        <v>2343</v>
      </c>
      <c r="E10709" t="s">
        <v>2343</v>
      </c>
    </row>
    <row r="10710" spans="1:5" x14ac:dyDescent="0.3">
      <c r="A10710" s="6" t="s">
        <v>5258</v>
      </c>
      <c r="B10710" t="s">
        <v>9855</v>
      </c>
      <c r="C10710" t="s">
        <v>850</v>
      </c>
    </row>
    <row r="10711" spans="1:5" x14ac:dyDescent="0.3">
      <c r="A10711" s="6" t="s">
        <v>8838</v>
      </c>
      <c r="B10711" t="s">
        <v>1636</v>
      </c>
      <c r="C10711" t="s">
        <v>1152</v>
      </c>
    </row>
    <row r="10712" spans="1:5" x14ac:dyDescent="0.3">
      <c r="A10712" s="6" t="s">
        <v>8842</v>
      </c>
      <c r="B10712" t="s">
        <v>10322</v>
      </c>
      <c r="C10712" t="s">
        <v>2247</v>
      </c>
      <c r="D10712">
        <v>1</v>
      </c>
      <c r="E10712">
        <v>1</v>
      </c>
    </row>
    <row r="10714" spans="1:5" x14ac:dyDescent="0.3">
      <c r="A10714" s="6" t="s">
        <v>1472</v>
      </c>
    </row>
    <row r="10715" spans="1:5" x14ac:dyDescent="0.3">
      <c r="A10715" s="6" t="s">
        <v>6604</v>
      </c>
    </row>
    <row r="10716" spans="1:5" x14ac:dyDescent="0.3">
      <c r="A10716" s="6" t="s">
        <v>8843</v>
      </c>
    </row>
    <row r="10718" spans="1:5" x14ac:dyDescent="0.3">
      <c r="A10718" s="6" t="s">
        <v>8844</v>
      </c>
      <c r="B10718" t="s">
        <v>5746</v>
      </c>
      <c r="C10718" t="s">
        <v>2344</v>
      </c>
      <c r="D10718" s="1">
        <v>2.0999999999999999E-5</v>
      </c>
      <c r="E10718" t="s">
        <v>215</v>
      </c>
    </row>
    <row r="10719" spans="1:5" x14ac:dyDescent="0.3">
      <c r="A10719" s="6" t="s">
        <v>5258</v>
      </c>
      <c r="B10719" t="s">
        <v>9855</v>
      </c>
      <c r="C10719" t="s">
        <v>850</v>
      </c>
    </row>
    <row r="10720" spans="1:5" x14ac:dyDescent="0.3">
      <c r="A10720" s="6" t="s">
        <v>8838</v>
      </c>
      <c r="B10720" t="s">
        <v>1636</v>
      </c>
      <c r="C10720" t="s">
        <v>1152</v>
      </c>
    </row>
    <row r="10721" spans="1:5" x14ac:dyDescent="0.3">
      <c r="A10721" s="6" t="s">
        <v>8845</v>
      </c>
      <c r="B10721" t="s">
        <v>10322</v>
      </c>
      <c r="C10721" t="s">
        <v>2247</v>
      </c>
      <c r="D10721">
        <v>1</v>
      </c>
      <c r="E10721">
        <v>1</v>
      </c>
    </row>
    <row r="10723" spans="1:5" x14ac:dyDescent="0.3">
      <c r="A10723" s="6" t="s">
        <v>1472</v>
      </c>
    </row>
    <row r="10724" spans="1:5" x14ac:dyDescent="0.3">
      <c r="A10724" s="6" t="s">
        <v>6604</v>
      </c>
    </row>
    <row r="10725" spans="1:5" x14ac:dyDescent="0.3">
      <c r="A10725" s="6" t="s">
        <v>8846</v>
      </c>
    </row>
    <row r="10727" spans="1:5" x14ac:dyDescent="0.3">
      <c r="A10727" s="6" t="s">
        <v>8847</v>
      </c>
      <c r="B10727" t="s">
        <v>9902</v>
      </c>
      <c r="C10727" t="s">
        <v>2345</v>
      </c>
      <c r="D10727" t="s">
        <v>2346</v>
      </c>
      <c r="E10727" t="s">
        <v>2346</v>
      </c>
    </row>
    <row r="10728" spans="1:5" x14ac:dyDescent="0.3">
      <c r="A10728" s="6" t="s">
        <v>5258</v>
      </c>
      <c r="B10728" t="s">
        <v>9855</v>
      </c>
      <c r="C10728" t="s">
        <v>850</v>
      </c>
    </row>
    <row r="10729" spans="1:5" x14ac:dyDescent="0.3">
      <c r="A10729" s="6" t="s">
        <v>8848</v>
      </c>
      <c r="B10729" t="s">
        <v>1202</v>
      </c>
      <c r="C10729" t="s">
        <v>1763</v>
      </c>
    </row>
    <row r="10730" spans="1:5" x14ac:dyDescent="0.3">
      <c r="A10730" s="6" t="s">
        <v>8849</v>
      </c>
      <c r="B10730" t="e">
        <f>-GTEGG</f>
        <v>#NAME?</v>
      </c>
      <c r="C10730" t="s">
        <v>2347</v>
      </c>
      <c r="D10730">
        <v>6</v>
      </c>
      <c r="E10730">
        <v>6</v>
      </c>
    </row>
    <row r="10732" spans="1:5" x14ac:dyDescent="0.3">
      <c r="A10732" s="6" t="s">
        <v>1472</v>
      </c>
    </row>
    <row r="10733" spans="1:5" x14ac:dyDescent="0.3">
      <c r="A10733" s="6" t="s">
        <v>6858</v>
      </c>
    </row>
    <row r="10734" spans="1:5" x14ac:dyDescent="0.3">
      <c r="A10734" s="6" t="s">
        <v>8850</v>
      </c>
    </row>
    <row r="10736" spans="1:5" x14ac:dyDescent="0.3">
      <c r="A10736" s="6" t="s">
        <v>8851</v>
      </c>
      <c r="B10736" t="s">
        <v>9857</v>
      </c>
      <c r="C10736" t="s">
        <v>2348</v>
      </c>
      <c r="D10736" t="s">
        <v>2346</v>
      </c>
      <c r="E10736" t="s">
        <v>2346</v>
      </c>
    </row>
    <row r="10737" spans="1:5" x14ac:dyDescent="0.3">
      <c r="A10737" s="6" t="s">
        <v>5258</v>
      </c>
      <c r="B10737" t="s">
        <v>9855</v>
      </c>
      <c r="C10737" t="s">
        <v>850</v>
      </c>
    </row>
    <row r="10738" spans="1:5" x14ac:dyDescent="0.3">
      <c r="A10738" s="6" t="s">
        <v>8852</v>
      </c>
      <c r="B10738" t="s">
        <v>2258</v>
      </c>
      <c r="C10738" t="s">
        <v>1588</v>
      </c>
    </row>
    <row r="10739" spans="1:5" x14ac:dyDescent="0.3">
      <c r="A10739" s="6" t="s">
        <v>8853</v>
      </c>
      <c r="B10739" t="s">
        <v>10323</v>
      </c>
      <c r="C10739" t="s">
        <v>2349</v>
      </c>
      <c r="D10739">
        <v>0</v>
      </c>
      <c r="E10739">
        <v>0</v>
      </c>
    </row>
    <row r="10741" spans="1:5" x14ac:dyDescent="0.3">
      <c r="A10741" s="6" t="s">
        <v>1472</v>
      </c>
    </row>
    <row r="10742" spans="1:5" x14ac:dyDescent="0.3">
      <c r="A10742" s="6" t="s">
        <v>8632</v>
      </c>
    </row>
    <row r="10743" spans="1:5" x14ac:dyDescent="0.3">
      <c r="A10743" s="6" t="s">
        <v>8854</v>
      </c>
    </row>
    <row r="10745" spans="1:5" x14ac:dyDescent="0.3">
      <c r="A10745" s="6" t="s">
        <v>8855</v>
      </c>
      <c r="B10745" t="s">
        <v>5746</v>
      </c>
      <c r="C10745" t="s">
        <v>2350</v>
      </c>
      <c r="D10745" s="1">
        <v>2.8E-5</v>
      </c>
      <c r="E10745" t="s">
        <v>216</v>
      </c>
    </row>
    <row r="10746" spans="1:5" x14ac:dyDescent="0.3">
      <c r="A10746" s="6" t="s">
        <v>5258</v>
      </c>
      <c r="B10746" t="s">
        <v>9943</v>
      </c>
      <c r="C10746" t="s">
        <v>1054</v>
      </c>
    </row>
    <row r="10747" spans="1:5" x14ac:dyDescent="0.3">
      <c r="A10747" s="6" t="s">
        <v>8856</v>
      </c>
      <c r="B10747" t="s">
        <v>10324</v>
      </c>
      <c r="C10747" t="s">
        <v>2351</v>
      </c>
    </row>
    <row r="10748" spans="1:5" x14ac:dyDescent="0.3">
      <c r="A10748" s="6" t="s">
        <v>8857</v>
      </c>
      <c r="B10748" t="s">
        <v>10325</v>
      </c>
      <c r="C10748" t="s">
        <v>2352</v>
      </c>
      <c r="D10748">
        <v>0</v>
      </c>
      <c r="E10748">
        <v>0</v>
      </c>
    </row>
    <row r="10750" spans="1:5" x14ac:dyDescent="0.3">
      <c r="A10750" s="6" t="s">
        <v>5661</v>
      </c>
    </row>
    <row r="10751" spans="1:5" x14ac:dyDescent="0.3">
      <c r="A10751" s="6" t="s">
        <v>8858</v>
      </c>
    </row>
    <row r="10752" spans="1:5" x14ac:dyDescent="0.3">
      <c r="A10752" s="6" t="s">
        <v>8859</v>
      </c>
    </row>
    <row r="10754" spans="1:5" x14ac:dyDescent="0.3">
      <c r="A10754" s="6" t="s">
        <v>8860</v>
      </c>
      <c r="B10754" t="s">
        <v>9881</v>
      </c>
      <c r="C10754" t="s">
        <v>2353</v>
      </c>
      <c r="D10754" t="s">
        <v>2354</v>
      </c>
      <c r="E10754" t="s">
        <v>2354</v>
      </c>
    </row>
    <row r="10755" spans="1:5" x14ac:dyDescent="0.3">
      <c r="A10755" s="6" t="s">
        <v>8861</v>
      </c>
      <c r="B10755" t="s">
        <v>5295</v>
      </c>
      <c r="C10755" t="s">
        <v>1273</v>
      </c>
    </row>
    <row r="10756" spans="1:5" x14ac:dyDescent="0.3">
      <c r="A10756" s="6" t="s">
        <v>8862</v>
      </c>
      <c r="B10756" t="s">
        <v>10041</v>
      </c>
      <c r="C10756" t="e">
        <f>+G +AFt</f>
        <v>#NAME?</v>
      </c>
    </row>
    <row r="10757" spans="1:5" x14ac:dyDescent="0.3">
      <c r="A10757" s="6" t="s">
        <v>8863</v>
      </c>
      <c r="B10757" t="s">
        <v>10326</v>
      </c>
      <c r="C10757" t="s">
        <v>2355</v>
      </c>
      <c r="D10757">
        <v>2</v>
      </c>
      <c r="E10757">
        <v>2</v>
      </c>
    </row>
    <row r="10759" spans="1:5" x14ac:dyDescent="0.3">
      <c r="A10759" s="6" t="s">
        <v>6063</v>
      </c>
    </row>
    <row r="10760" spans="1:5" x14ac:dyDescent="0.3">
      <c r="A10760" s="6" t="s">
        <v>8864</v>
      </c>
    </row>
    <row r="10761" spans="1:5" x14ac:dyDescent="0.3">
      <c r="A10761" s="6" t="s">
        <v>8865</v>
      </c>
    </row>
    <row r="10763" spans="1:5" x14ac:dyDescent="0.3">
      <c r="A10763" s="6" t="s">
        <v>8866</v>
      </c>
      <c r="B10763" t="s">
        <v>8867</v>
      </c>
      <c r="C10763" t="s">
        <v>2356</v>
      </c>
      <c r="D10763" t="s">
        <v>2357</v>
      </c>
      <c r="E10763" t="s">
        <v>2357</v>
      </c>
    </row>
    <row r="10764" spans="1:5" x14ac:dyDescent="0.3">
      <c r="A10764" s="6" t="s">
        <v>8861</v>
      </c>
      <c r="B10764" t="s">
        <v>5295</v>
      </c>
      <c r="C10764" t="s">
        <v>1273</v>
      </c>
    </row>
    <row r="10765" spans="1:5" x14ac:dyDescent="0.3">
      <c r="A10765" s="6" t="s">
        <v>8862</v>
      </c>
      <c r="B10765" t="s">
        <v>10041</v>
      </c>
      <c r="C10765" t="e">
        <f>+G +AFt</f>
        <v>#NAME?</v>
      </c>
    </row>
    <row r="10766" spans="1:5" x14ac:dyDescent="0.3">
      <c r="A10766" s="6" t="s">
        <v>8868</v>
      </c>
      <c r="B10766" t="s">
        <v>10326</v>
      </c>
      <c r="C10766" t="s">
        <v>2358</v>
      </c>
      <c r="D10766">
        <v>8</v>
      </c>
      <c r="E10766">
        <v>8</v>
      </c>
    </row>
    <row r="10768" spans="1:5" x14ac:dyDescent="0.3">
      <c r="A10768" s="6" t="s">
        <v>6063</v>
      </c>
    </row>
    <row r="10769" spans="1:5" x14ac:dyDescent="0.3">
      <c r="A10769" s="6" t="s">
        <v>8864</v>
      </c>
    </row>
    <row r="10770" spans="1:5" x14ac:dyDescent="0.3">
      <c r="A10770" s="6" t="s">
        <v>8869</v>
      </c>
    </row>
    <row r="10772" spans="1:5" x14ac:dyDescent="0.3">
      <c r="A10772" s="6" t="s">
        <v>8870</v>
      </c>
      <c r="B10772" t="s">
        <v>5746</v>
      </c>
      <c r="C10772" t="s">
        <v>2359</v>
      </c>
      <c r="D10772" s="1">
        <v>3.1000000000000001E-5</v>
      </c>
      <c r="E10772" t="s">
        <v>217</v>
      </c>
    </row>
    <row r="10773" spans="1:5" x14ac:dyDescent="0.3">
      <c r="A10773" s="6" t="s">
        <v>5258</v>
      </c>
      <c r="B10773" t="s">
        <v>9855</v>
      </c>
      <c r="C10773" t="s">
        <v>850</v>
      </c>
    </row>
    <row r="10774" spans="1:5" x14ac:dyDescent="0.3">
      <c r="A10774" s="6" t="s">
        <v>8871</v>
      </c>
      <c r="B10774" t="e">
        <f>+d</f>
        <v>#NAME?</v>
      </c>
      <c r="C10774" t="s">
        <v>1488</v>
      </c>
    </row>
    <row r="10775" spans="1:5" x14ac:dyDescent="0.3">
      <c r="A10775" s="6" t="s">
        <v>8872</v>
      </c>
      <c r="B10775" t="s">
        <v>10327</v>
      </c>
      <c r="C10775" t="s">
        <v>2360</v>
      </c>
      <c r="D10775">
        <v>4</v>
      </c>
      <c r="E10775">
        <v>4</v>
      </c>
    </row>
    <row r="10777" spans="1:5" x14ac:dyDescent="0.3">
      <c r="A10777" s="6" t="s">
        <v>1472</v>
      </c>
    </row>
    <row r="10778" spans="1:5" x14ac:dyDescent="0.3">
      <c r="A10778" s="6" t="s">
        <v>8873</v>
      </c>
    </row>
    <row r="10779" spans="1:5" x14ac:dyDescent="0.3">
      <c r="A10779" s="6" t="s">
        <v>8874</v>
      </c>
    </row>
    <row r="10781" spans="1:5" x14ac:dyDescent="0.3">
      <c r="A10781" s="6" t="s">
        <v>8875</v>
      </c>
      <c r="B10781" t="s">
        <v>9862</v>
      </c>
      <c r="C10781" t="s">
        <v>2340</v>
      </c>
      <c r="D10781" t="s">
        <v>2361</v>
      </c>
      <c r="E10781" t="s">
        <v>2361</v>
      </c>
    </row>
    <row r="10782" spans="1:5" x14ac:dyDescent="0.3">
      <c r="A10782" s="6" t="s">
        <v>5258</v>
      </c>
      <c r="B10782" t="s">
        <v>9855</v>
      </c>
      <c r="C10782" t="s">
        <v>850</v>
      </c>
    </row>
    <row r="10783" spans="1:5" x14ac:dyDescent="0.3">
      <c r="A10783" s="6" t="s">
        <v>8876</v>
      </c>
      <c r="B10783" t="s">
        <v>2258</v>
      </c>
      <c r="C10783" t="s">
        <v>1076</v>
      </c>
    </row>
    <row r="10784" spans="1:5" x14ac:dyDescent="0.3">
      <c r="A10784" s="6" t="s">
        <v>8877</v>
      </c>
      <c r="B10784" t="e">
        <f>--MHVT</f>
        <v>#NAME?</v>
      </c>
      <c r="C10784" t="s">
        <v>2362</v>
      </c>
      <c r="D10784">
        <v>1</v>
      </c>
      <c r="E10784">
        <v>1</v>
      </c>
    </row>
    <row r="10786" spans="1:5" x14ac:dyDescent="0.3">
      <c r="A10786" s="6" t="s">
        <v>1472</v>
      </c>
    </row>
    <row r="10787" spans="1:5" x14ac:dyDescent="0.3">
      <c r="A10787" s="6" t="s">
        <v>8690</v>
      </c>
    </row>
    <row r="10788" spans="1:5" x14ac:dyDescent="0.3">
      <c r="A10788" s="6" t="s">
        <v>8878</v>
      </c>
    </row>
    <row r="10790" spans="1:5" x14ac:dyDescent="0.3">
      <c r="A10790" s="6" t="s">
        <v>8879</v>
      </c>
      <c r="B10790" t="s">
        <v>5746</v>
      </c>
      <c r="C10790" t="s">
        <v>2363</v>
      </c>
      <c r="D10790" s="1">
        <v>3.3000000000000003E-5</v>
      </c>
      <c r="E10790" t="s">
        <v>218</v>
      </c>
    </row>
    <row r="10791" spans="1:5" x14ac:dyDescent="0.3">
      <c r="A10791" s="6" t="s">
        <v>5258</v>
      </c>
      <c r="B10791" t="s">
        <v>9855</v>
      </c>
      <c r="C10791" t="s">
        <v>850</v>
      </c>
    </row>
    <row r="10792" spans="1:5" x14ac:dyDescent="0.3">
      <c r="A10792" s="6" t="s">
        <v>8880</v>
      </c>
      <c r="B10792" t="s">
        <v>2253</v>
      </c>
      <c r="C10792" t="s">
        <v>1873</v>
      </c>
    </row>
    <row r="10793" spans="1:5" x14ac:dyDescent="0.3">
      <c r="A10793" s="6" t="s">
        <v>8881</v>
      </c>
      <c r="B10793" t="s">
        <v>10170</v>
      </c>
      <c r="C10793" t="s">
        <v>2364</v>
      </c>
      <c r="D10793">
        <v>9</v>
      </c>
      <c r="E10793">
        <v>9</v>
      </c>
    </row>
    <row r="10795" spans="1:5" x14ac:dyDescent="0.3">
      <c r="A10795" s="6" t="s">
        <v>1472</v>
      </c>
    </row>
    <row r="10796" spans="1:5" x14ac:dyDescent="0.3">
      <c r="A10796" s="6" t="s">
        <v>8882</v>
      </c>
    </row>
    <row r="10797" spans="1:5" x14ac:dyDescent="0.3">
      <c r="A10797" s="6" t="s">
        <v>8883</v>
      </c>
    </row>
    <row r="10799" spans="1:5" x14ac:dyDescent="0.3">
      <c r="A10799" s="6" t="s">
        <v>8884</v>
      </c>
      <c r="B10799" t="s">
        <v>5746</v>
      </c>
      <c r="C10799" t="s">
        <v>2365</v>
      </c>
      <c r="D10799" s="1">
        <v>3.8000000000000002E-5</v>
      </c>
      <c r="E10799" t="s">
        <v>219</v>
      </c>
    </row>
    <row r="10800" spans="1:5" x14ac:dyDescent="0.3">
      <c r="A10800" s="6" t="s">
        <v>5258</v>
      </c>
      <c r="B10800" t="s">
        <v>9855</v>
      </c>
      <c r="C10800" t="s">
        <v>850</v>
      </c>
    </row>
    <row r="10801" spans="1:5" x14ac:dyDescent="0.3">
      <c r="A10801" s="6" t="s">
        <v>8885</v>
      </c>
      <c r="B10801" t="s">
        <v>10328</v>
      </c>
      <c r="C10801" t="s">
        <v>1340</v>
      </c>
    </row>
    <row r="10802" spans="1:5" x14ac:dyDescent="0.3">
      <c r="A10802" s="6" t="s">
        <v>8886</v>
      </c>
      <c r="B10802" t="s">
        <v>10329</v>
      </c>
      <c r="C10802" t="s">
        <v>2366</v>
      </c>
      <c r="D10802">
        <v>4</v>
      </c>
      <c r="E10802">
        <v>4</v>
      </c>
    </row>
    <row r="10804" spans="1:5" x14ac:dyDescent="0.3">
      <c r="A10804" s="6" t="s">
        <v>1472</v>
      </c>
    </row>
    <row r="10805" spans="1:5" x14ac:dyDescent="0.3">
      <c r="A10805" s="6" t="s">
        <v>8887</v>
      </c>
    </row>
    <row r="10806" spans="1:5" x14ac:dyDescent="0.3">
      <c r="A10806" s="6" t="s">
        <v>8888</v>
      </c>
    </row>
    <row r="10808" spans="1:5" x14ac:dyDescent="0.3">
      <c r="A10808" s="6" t="s">
        <v>8889</v>
      </c>
      <c r="B10808" t="s">
        <v>5746</v>
      </c>
      <c r="C10808" t="s">
        <v>2365</v>
      </c>
      <c r="D10808" s="1">
        <v>3.8000000000000002E-5</v>
      </c>
      <c r="E10808" t="s">
        <v>219</v>
      </c>
    </row>
    <row r="10809" spans="1:5" x14ac:dyDescent="0.3">
      <c r="A10809" s="6" t="s">
        <v>5258</v>
      </c>
      <c r="B10809" t="s">
        <v>9855</v>
      </c>
      <c r="C10809" t="s">
        <v>850</v>
      </c>
    </row>
    <row r="10810" spans="1:5" x14ac:dyDescent="0.3">
      <c r="A10810" s="6" t="s">
        <v>8876</v>
      </c>
      <c r="B10810" t="s">
        <v>2258</v>
      </c>
      <c r="C10810" t="s">
        <v>1076</v>
      </c>
    </row>
    <row r="10811" spans="1:5" x14ac:dyDescent="0.3">
      <c r="A10811" s="6" t="s">
        <v>8890</v>
      </c>
      <c r="B10811" t="e">
        <f>--MHVT</f>
        <v>#NAME?</v>
      </c>
      <c r="C10811" t="s">
        <v>2362</v>
      </c>
      <c r="D10811">
        <v>1</v>
      </c>
      <c r="E10811">
        <v>1</v>
      </c>
    </row>
    <row r="10813" spans="1:5" x14ac:dyDescent="0.3">
      <c r="A10813" s="6" t="s">
        <v>1472</v>
      </c>
    </row>
    <row r="10814" spans="1:5" x14ac:dyDescent="0.3">
      <c r="A10814" s="6" t="s">
        <v>8690</v>
      </c>
    </row>
    <row r="10815" spans="1:5" x14ac:dyDescent="0.3">
      <c r="A10815" s="6" t="s">
        <v>8891</v>
      </c>
    </row>
    <row r="10817" spans="1:5" x14ac:dyDescent="0.3">
      <c r="A10817" s="6" t="s">
        <v>8892</v>
      </c>
      <c r="B10817" t="s">
        <v>5746</v>
      </c>
      <c r="C10817" t="s">
        <v>2365</v>
      </c>
      <c r="D10817" s="1">
        <v>3.8000000000000002E-5</v>
      </c>
      <c r="E10817" t="s">
        <v>219</v>
      </c>
    </row>
    <row r="10818" spans="1:5" x14ac:dyDescent="0.3">
      <c r="A10818" s="6" t="s">
        <v>5258</v>
      </c>
      <c r="B10818" t="s">
        <v>9855</v>
      </c>
      <c r="C10818" t="s">
        <v>850</v>
      </c>
    </row>
    <row r="10819" spans="1:5" x14ac:dyDescent="0.3">
      <c r="A10819" s="6" t="s">
        <v>8876</v>
      </c>
      <c r="B10819" t="s">
        <v>2258</v>
      </c>
      <c r="C10819" t="s">
        <v>1076</v>
      </c>
    </row>
    <row r="10820" spans="1:5" x14ac:dyDescent="0.3">
      <c r="A10820" s="6" t="s">
        <v>8893</v>
      </c>
      <c r="B10820" t="e">
        <f>--MHVT</f>
        <v>#NAME?</v>
      </c>
      <c r="C10820" t="s">
        <v>2362</v>
      </c>
      <c r="D10820">
        <v>1</v>
      </c>
      <c r="E10820">
        <v>1</v>
      </c>
    </row>
    <row r="10822" spans="1:5" x14ac:dyDescent="0.3">
      <c r="A10822" s="6" t="s">
        <v>1472</v>
      </c>
    </row>
    <row r="10823" spans="1:5" x14ac:dyDescent="0.3">
      <c r="A10823" s="6" t="s">
        <v>8690</v>
      </c>
    </row>
    <row r="10824" spans="1:5" x14ac:dyDescent="0.3">
      <c r="A10824" s="6" t="s">
        <v>8894</v>
      </c>
    </row>
    <row r="10826" spans="1:5" x14ac:dyDescent="0.3">
      <c r="A10826" s="6" t="s">
        <v>8895</v>
      </c>
      <c r="B10826" t="s">
        <v>9862</v>
      </c>
      <c r="C10826" t="s">
        <v>2367</v>
      </c>
      <c r="D10826" t="s">
        <v>2368</v>
      </c>
      <c r="E10826" t="s">
        <v>2368</v>
      </c>
    </row>
    <row r="10827" spans="1:5" x14ac:dyDescent="0.3">
      <c r="A10827" s="6" t="s">
        <v>5258</v>
      </c>
      <c r="B10827" t="s">
        <v>9855</v>
      </c>
      <c r="C10827" t="s">
        <v>850</v>
      </c>
    </row>
    <row r="10828" spans="1:5" x14ac:dyDescent="0.3">
      <c r="A10828" s="6" t="s">
        <v>8876</v>
      </c>
      <c r="B10828" t="s">
        <v>2258</v>
      </c>
      <c r="C10828" t="s">
        <v>1076</v>
      </c>
    </row>
    <row r="10829" spans="1:5" x14ac:dyDescent="0.3">
      <c r="A10829" s="6" t="s">
        <v>8896</v>
      </c>
      <c r="B10829" t="e">
        <f>--MHVT</f>
        <v>#NAME?</v>
      </c>
      <c r="C10829" t="s">
        <v>2362</v>
      </c>
      <c r="D10829">
        <v>1</v>
      </c>
      <c r="E10829">
        <v>1</v>
      </c>
    </row>
    <row r="10831" spans="1:5" x14ac:dyDescent="0.3">
      <c r="A10831" s="6" t="s">
        <v>1472</v>
      </c>
    </row>
    <row r="10832" spans="1:5" x14ac:dyDescent="0.3">
      <c r="A10832" s="6" t="s">
        <v>8690</v>
      </c>
    </row>
    <row r="10833" spans="1:5" x14ac:dyDescent="0.3">
      <c r="A10833" s="6" t="s">
        <v>8897</v>
      </c>
    </row>
    <row r="10835" spans="1:5" x14ac:dyDescent="0.3">
      <c r="A10835" s="6" t="s">
        <v>8898</v>
      </c>
      <c r="B10835" t="s">
        <v>5746</v>
      </c>
      <c r="C10835" t="s">
        <v>2365</v>
      </c>
      <c r="D10835" s="1">
        <v>3.8000000000000002E-5</v>
      </c>
      <c r="E10835" t="s">
        <v>219</v>
      </c>
    </row>
    <row r="10836" spans="1:5" x14ac:dyDescent="0.3">
      <c r="A10836" s="6" t="s">
        <v>5258</v>
      </c>
      <c r="B10836" t="s">
        <v>9855</v>
      </c>
      <c r="C10836" t="s">
        <v>850</v>
      </c>
    </row>
    <row r="10837" spans="1:5" x14ac:dyDescent="0.3">
      <c r="A10837" s="6" t="s">
        <v>8876</v>
      </c>
      <c r="B10837" t="s">
        <v>2258</v>
      </c>
      <c r="C10837" t="s">
        <v>1076</v>
      </c>
    </row>
    <row r="10838" spans="1:5" x14ac:dyDescent="0.3">
      <c r="A10838" s="6" t="s">
        <v>8899</v>
      </c>
      <c r="B10838" t="e">
        <f>--MHVT</f>
        <v>#NAME?</v>
      </c>
      <c r="C10838" t="s">
        <v>2362</v>
      </c>
      <c r="D10838">
        <v>1</v>
      </c>
      <c r="E10838">
        <v>1</v>
      </c>
    </row>
    <row r="10840" spans="1:5" x14ac:dyDescent="0.3">
      <c r="A10840" s="6" t="s">
        <v>1472</v>
      </c>
    </row>
    <row r="10841" spans="1:5" x14ac:dyDescent="0.3">
      <c r="A10841" s="6" t="s">
        <v>8690</v>
      </c>
    </row>
    <row r="10842" spans="1:5" x14ac:dyDescent="0.3">
      <c r="A10842" s="6" t="s">
        <v>8900</v>
      </c>
    </row>
    <row r="10844" spans="1:5" x14ac:dyDescent="0.3">
      <c r="A10844" s="6" t="s">
        <v>8901</v>
      </c>
      <c r="B10844" t="s">
        <v>5746</v>
      </c>
      <c r="C10844" t="s">
        <v>2365</v>
      </c>
      <c r="D10844" s="1">
        <v>3.8000000000000002E-5</v>
      </c>
      <c r="E10844" t="s">
        <v>219</v>
      </c>
    </row>
    <row r="10845" spans="1:5" x14ac:dyDescent="0.3">
      <c r="A10845" s="6" t="s">
        <v>5258</v>
      </c>
      <c r="B10845" t="s">
        <v>9855</v>
      </c>
      <c r="C10845" t="s">
        <v>850</v>
      </c>
    </row>
    <row r="10846" spans="1:5" x14ac:dyDescent="0.3">
      <c r="A10846" s="6" t="s">
        <v>8876</v>
      </c>
      <c r="B10846" t="s">
        <v>2258</v>
      </c>
      <c r="C10846" t="s">
        <v>1076</v>
      </c>
    </row>
    <row r="10847" spans="1:5" x14ac:dyDescent="0.3">
      <c r="A10847" s="6" t="s">
        <v>8902</v>
      </c>
      <c r="B10847" t="e">
        <f>--MHVT</f>
        <v>#NAME?</v>
      </c>
      <c r="C10847" t="s">
        <v>2362</v>
      </c>
      <c r="D10847">
        <v>1</v>
      </c>
      <c r="E10847">
        <v>1</v>
      </c>
    </row>
    <row r="10849" spans="1:5" x14ac:dyDescent="0.3">
      <c r="A10849" s="6" t="s">
        <v>1472</v>
      </c>
    </row>
    <row r="10850" spans="1:5" x14ac:dyDescent="0.3">
      <c r="A10850" s="6" t="s">
        <v>8690</v>
      </c>
    </row>
    <row r="10851" spans="1:5" x14ac:dyDescent="0.3">
      <c r="A10851" s="6" t="s">
        <v>8903</v>
      </c>
    </row>
    <row r="10853" spans="1:5" x14ac:dyDescent="0.3">
      <c r="A10853" s="6" t="s">
        <v>8904</v>
      </c>
      <c r="B10853" t="s">
        <v>5746</v>
      </c>
      <c r="C10853" t="s">
        <v>2365</v>
      </c>
      <c r="D10853" s="1">
        <v>3.8000000000000002E-5</v>
      </c>
      <c r="E10853" t="s">
        <v>219</v>
      </c>
    </row>
    <row r="10854" spans="1:5" x14ac:dyDescent="0.3">
      <c r="A10854" s="6" t="s">
        <v>5258</v>
      </c>
      <c r="B10854" t="s">
        <v>9855</v>
      </c>
      <c r="C10854" t="s">
        <v>850</v>
      </c>
    </row>
    <row r="10855" spans="1:5" x14ac:dyDescent="0.3">
      <c r="A10855" s="6" t="s">
        <v>8876</v>
      </c>
      <c r="B10855" t="s">
        <v>2258</v>
      </c>
      <c r="C10855" t="s">
        <v>1076</v>
      </c>
    </row>
    <row r="10856" spans="1:5" x14ac:dyDescent="0.3">
      <c r="A10856" s="6" t="s">
        <v>8905</v>
      </c>
      <c r="B10856" t="e">
        <f>--MHVT</f>
        <v>#NAME?</v>
      </c>
      <c r="C10856" t="s">
        <v>2362</v>
      </c>
      <c r="D10856">
        <v>1</v>
      </c>
      <c r="E10856">
        <v>1</v>
      </c>
    </row>
    <row r="10858" spans="1:5" x14ac:dyDescent="0.3">
      <c r="A10858" s="6" t="s">
        <v>1472</v>
      </c>
    </row>
    <row r="10859" spans="1:5" x14ac:dyDescent="0.3">
      <c r="A10859" s="6" t="s">
        <v>8690</v>
      </c>
    </row>
    <row r="10860" spans="1:5" x14ac:dyDescent="0.3">
      <c r="A10860" s="6" t="s">
        <v>8906</v>
      </c>
    </row>
    <row r="10862" spans="1:5" x14ac:dyDescent="0.3">
      <c r="A10862" s="6" t="s">
        <v>8907</v>
      </c>
      <c r="B10862" t="s">
        <v>5746</v>
      </c>
      <c r="C10862" t="s">
        <v>2365</v>
      </c>
      <c r="D10862" s="1">
        <v>3.8000000000000002E-5</v>
      </c>
      <c r="E10862" t="s">
        <v>219</v>
      </c>
    </row>
    <row r="10863" spans="1:5" x14ac:dyDescent="0.3">
      <c r="A10863" s="6" t="s">
        <v>5258</v>
      </c>
      <c r="B10863" t="s">
        <v>9855</v>
      </c>
      <c r="C10863" t="s">
        <v>850</v>
      </c>
    </row>
    <row r="10864" spans="1:5" x14ac:dyDescent="0.3">
      <c r="A10864" s="6" t="s">
        <v>8876</v>
      </c>
      <c r="B10864" t="s">
        <v>2258</v>
      </c>
      <c r="C10864" t="s">
        <v>1076</v>
      </c>
    </row>
    <row r="10865" spans="1:5" x14ac:dyDescent="0.3">
      <c r="A10865" s="6" t="s">
        <v>8908</v>
      </c>
      <c r="B10865" t="e">
        <f>--MHVT</f>
        <v>#NAME?</v>
      </c>
      <c r="C10865" t="s">
        <v>2362</v>
      </c>
      <c r="D10865">
        <v>1</v>
      </c>
      <c r="E10865">
        <v>1</v>
      </c>
    </row>
    <row r="10867" spans="1:5" x14ac:dyDescent="0.3">
      <c r="A10867" s="6" t="s">
        <v>1472</v>
      </c>
    </row>
    <row r="10868" spans="1:5" x14ac:dyDescent="0.3">
      <c r="A10868" s="6" t="s">
        <v>8690</v>
      </c>
    </row>
    <row r="10869" spans="1:5" x14ac:dyDescent="0.3">
      <c r="A10869" s="6" t="s">
        <v>8909</v>
      </c>
    </row>
    <row r="10871" spans="1:5" x14ac:dyDescent="0.3">
      <c r="A10871" s="6" t="s">
        <v>8910</v>
      </c>
      <c r="B10871" t="s">
        <v>9862</v>
      </c>
      <c r="C10871" t="s">
        <v>2367</v>
      </c>
      <c r="D10871" t="s">
        <v>2368</v>
      </c>
      <c r="E10871" t="s">
        <v>2368</v>
      </c>
    </row>
    <row r="10872" spans="1:5" x14ac:dyDescent="0.3">
      <c r="A10872" s="6" t="s">
        <v>5258</v>
      </c>
      <c r="B10872" t="s">
        <v>9855</v>
      </c>
      <c r="C10872" t="s">
        <v>850</v>
      </c>
    </row>
    <row r="10873" spans="1:5" x14ac:dyDescent="0.3">
      <c r="A10873" s="6" t="s">
        <v>8876</v>
      </c>
      <c r="B10873" t="s">
        <v>2258</v>
      </c>
      <c r="C10873" t="s">
        <v>1076</v>
      </c>
    </row>
    <row r="10874" spans="1:5" x14ac:dyDescent="0.3">
      <c r="A10874" s="6" t="s">
        <v>8911</v>
      </c>
      <c r="B10874" t="e">
        <f>--MHVT</f>
        <v>#NAME?</v>
      </c>
      <c r="C10874" t="s">
        <v>2362</v>
      </c>
      <c r="D10874">
        <v>1</v>
      </c>
      <c r="E10874">
        <v>1</v>
      </c>
    </row>
    <row r="10876" spans="1:5" x14ac:dyDescent="0.3">
      <c r="A10876" s="6" t="s">
        <v>1472</v>
      </c>
    </row>
    <row r="10877" spans="1:5" x14ac:dyDescent="0.3">
      <c r="A10877" s="6" t="s">
        <v>8690</v>
      </c>
    </row>
    <row r="10878" spans="1:5" x14ac:dyDescent="0.3">
      <c r="A10878" s="6" t="s">
        <v>8912</v>
      </c>
    </row>
    <row r="10880" spans="1:5" x14ac:dyDescent="0.3">
      <c r="A10880" s="6" t="s">
        <v>8913</v>
      </c>
      <c r="B10880" t="s">
        <v>5746</v>
      </c>
      <c r="C10880" t="s">
        <v>2365</v>
      </c>
      <c r="D10880" s="1">
        <v>3.8000000000000002E-5</v>
      </c>
      <c r="E10880" t="s">
        <v>219</v>
      </c>
    </row>
    <row r="10881" spans="1:5" x14ac:dyDescent="0.3">
      <c r="A10881" s="6" t="s">
        <v>5258</v>
      </c>
      <c r="B10881" t="s">
        <v>9855</v>
      </c>
      <c r="C10881" t="s">
        <v>850</v>
      </c>
    </row>
    <row r="10882" spans="1:5" x14ac:dyDescent="0.3">
      <c r="A10882" s="6" t="s">
        <v>8876</v>
      </c>
      <c r="B10882" t="s">
        <v>2258</v>
      </c>
      <c r="C10882" t="s">
        <v>1076</v>
      </c>
    </row>
    <row r="10883" spans="1:5" x14ac:dyDescent="0.3">
      <c r="A10883" s="6" t="s">
        <v>8914</v>
      </c>
      <c r="B10883" t="e">
        <f>--MHVT</f>
        <v>#NAME?</v>
      </c>
      <c r="C10883" t="s">
        <v>2362</v>
      </c>
      <c r="D10883">
        <v>1</v>
      </c>
      <c r="E10883">
        <v>1</v>
      </c>
    </row>
    <row r="10885" spans="1:5" x14ac:dyDescent="0.3">
      <c r="A10885" s="6" t="s">
        <v>1472</v>
      </c>
    </row>
    <row r="10886" spans="1:5" x14ac:dyDescent="0.3">
      <c r="A10886" s="6" t="s">
        <v>8690</v>
      </c>
    </row>
    <row r="10887" spans="1:5" x14ac:dyDescent="0.3">
      <c r="A10887" s="6" t="s">
        <v>8915</v>
      </c>
    </row>
    <row r="10889" spans="1:5" x14ac:dyDescent="0.3">
      <c r="A10889" s="6" t="s">
        <v>8916</v>
      </c>
      <c r="B10889" t="s">
        <v>5746</v>
      </c>
      <c r="C10889" t="s">
        <v>2365</v>
      </c>
      <c r="D10889" s="1">
        <v>3.8999999999999999E-5</v>
      </c>
      <c r="E10889" t="s">
        <v>220</v>
      </c>
    </row>
    <row r="10890" spans="1:5" x14ac:dyDescent="0.3">
      <c r="A10890" s="6" t="s">
        <v>5258</v>
      </c>
      <c r="B10890" t="s">
        <v>9855</v>
      </c>
      <c r="C10890" t="s">
        <v>850</v>
      </c>
    </row>
    <row r="10891" spans="1:5" x14ac:dyDescent="0.3">
      <c r="A10891" s="6" t="s">
        <v>8917</v>
      </c>
      <c r="B10891" t="s">
        <v>2258</v>
      </c>
      <c r="C10891" t="s">
        <v>1385</v>
      </c>
    </row>
    <row r="10892" spans="1:5" x14ac:dyDescent="0.3">
      <c r="A10892" s="6" t="s">
        <v>8918</v>
      </c>
      <c r="B10892" t="s">
        <v>10330</v>
      </c>
      <c r="C10892" t="s">
        <v>2369</v>
      </c>
      <c r="D10892">
        <v>0</v>
      </c>
      <c r="E10892">
        <v>0</v>
      </c>
    </row>
    <row r="10894" spans="1:5" x14ac:dyDescent="0.3">
      <c r="A10894" s="6" t="s">
        <v>1472</v>
      </c>
    </row>
    <row r="10895" spans="1:5" x14ac:dyDescent="0.3">
      <c r="A10895" s="6" t="s">
        <v>8919</v>
      </c>
    </row>
    <row r="10896" spans="1:5" x14ac:dyDescent="0.3">
      <c r="A10896" s="6" t="s">
        <v>8920</v>
      </c>
    </row>
    <row r="10898" spans="1:5" x14ac:dyDescent="0.3">
      <c r="A10898" s="6" t="s">
        <v>8921</v>
      </c>
      <c r="B10898" t="s">
        <v>9902</v>
      </c>
      <c r="C10898" t="s">
        <v>2370</v>
      </c>
      <c r="D10898" t="s">
        <v>2371</v>
      </c>
      <c r="E10898" t="s">
        <v>2371</v>
      </c>
    </row>
    <row r="10899" spans="1:5" x14ac:dyDescent="0.3">
      <c r="A10899" s="6" t="s">
        <v>5258</v>
      </c>
      <c r="B10899" t="s">
        <v>9855</v>
      </c>
      <c r="C10899" t="s">
        <v>850</v>
      </c>
    </row>
    <row r="10900" spans="1:5" x14ac:dyDescent="0.3">
      <c r="A10900" s="6" t="s">
        <v>8922</v>
      </c>
      <c r="B10900" t="s">
        <v>2258</v>
      </c>
      <c r="C10900" t="s">
        <v>2372</v>
      </c>
    </row>
    <row r="10901" spans="1:5" x14ac:dyDescent="0.3">
      <c r="A10901" s="6" t="s">
        <v>8923</v>
      </c>
      <c r="B10901" t="s">
        <v>10331</v>
      </c>
      <c r="C10901" t="s">
        <v>2373</v>
      </c>
      <c r="D10901">
        <v>0</v>
      </c>
      <c r="E10901">
        <v>0</v>
      </c>
    </row>
    <row r="10903" spans="1:5" x14ac:dyDescent="0.3">
      <c r="A10903" s="6" t="s">
        <v>1472</v>
      </c>
    </row>
    <row r="10904" spans="1:5" x14ac:dyDescent="0.3">
      <c r="A10904" s="6" t="s">
        <v>8924</v>
      </c>
    </row>
    <row r="10905" spans="1:5" x14ac:dyDescent="0.3">
      <c r="A10905" s="6" t="s">
        <v>8925</v>
      </c>
    </row>
    <row r="10907" spans="1:5" x14ac:dyDescent="0.3">
      <c r="A10907" s="6" t="s">
        <v>8926</v>
      </c>
      <c r="B10907" t="s">
        <v>5746</v>
      </c>
      <c r="C10907" t="s">
        <v>2374</v>
      </c>
      <c r="D10907" s="1">
        <v>4.1999999999999998E-5</v>
      </c>
      <c r="E10907" t="s">
        <v>221</v>
      </c>
    </row>
    <row r="10908" spans="1:5" x14ac:dyDescent="0.3">
      <c r="A10908" s="6" t="s">
        <v>5258</v>
      </c>
      <c r="B10908" t="s">
        <v>9855</v>
      </c>
      <c r="C10908" t="s">
        <v>850</v>
      </c>
    </row>
    <row r="10909" spans="1:5" x14ac:dyDescent="0.3">
      <c r="A10909" s="6" t="s">
        <v>8927</v>
      </c>
      <c r="B10909" t="e">
        <f>+ p</f>
        <v>#NAME?</v>
      </c>
      <c r="C10909" t="s">
        <v>2376</v>
      </c>
    </row>
    <row r="10910" spans="1:5" x14ac:dyDescent="0.3">
      <c r="A10910" s="6" t="s">
        <v>8928</v>
      </c>
      <c r="B10910" t="s">
        <v>10332</v>
      </c>
      <c r="C10910" t="s">
        <v>2377</v>
      </c>
      <c r="D10910">
        <v>2</v>
      </c>
      <c r="E10910">
        <v>2</v>
      </c>
    </row>
    <row r="10912" spans="1:5" x14ac:dyDescent="0.3">
      <c r="A10912" s="6" t="s">
        <v>1472</v>
      </c>
    </row>
    <row r="10913" spans="1:5" x14ac:dyDescent="0.3">
      <c r="A10913" s="6" t="s">
        <v>5693</v>
      </c>
    </row>
    <row r="10914" spans="1:5" x14ac:dyDescent="0.3">
      <c r="A10914" s="6" t="s">
        <v>8929</v>
      </c>
    </row>
    <row r="10916" spans="1:5" x14ac:dyDescent="0.3">
      <c r="A10916" s="6" t="s">
        <v>8930</v>
      </c>
      <c r="B10916" t="s">
        <v>10139</v>
      </c>
      <c r="C10916" t="s">
        <v>2378</v>
      </c>
      <c r="D10916" t="s">
        <v>2379</v>
      </c>
      <c r="E10916" t="s">
        <v>2379</v>
      </c>
    </row>
    <row r="10917" spans="1:5" x14ac:dyDescent="0.3">
      <c r="A10917" s="6" t="s">
        <v>5258</v>
      </c>
      <c r="B10917" t="s">
        <v>9855</v>
      </c>
      <c r="C10917" t="s">
        <v>850</v>
      </c>
    </row>
    <row r="10918" spans="1:5" x14ac:dyDescent="0.3">
      <c r="A10918" s="6" t="s">
        <v>8931</v>
      </c>
      <c r="B10918" t="s">
        <v>1636</v>
      </c>
      <c r="C10918" t="s">
        <v>1300</v>
      </c>
    </row>
    <row r="10919" spans="1:5" x14ac:dyDescent="0.3">
      <c r="A10919" s="6" t="s">
        <v>8932</v>
      </c>
      <c r="B10919" t="s">
        <v>10333</v>
      </c>
      <c r="C10919" t="s">
        <v>1662</v>
      </c>
      <c r="D10919">
        <v>3</v>
      </c>
      <c r="E10919">
        <v>3</v>
      </c>
    </row>
    <row r="10921" spans="1:5" x14ac:dyDescent="0.3">
      <c r="A10921" s="6" t="s">
        <v>1472</v>
      </c>
    </row>
    <row r="10922" spans="1:5" x14ac:dyDescent="0.3">
      <c r="A10922" s="6" t="s">
        <v>6129</v>
      </c>
    </row>
    <row r="10923" spans="1:5" x14ac:dyDescent="0.3">
      <c r="A10923" s="6" t="s">
        <v>8933</v>
      </c>
    </row>
    <row r="10925" spans="1:5" x14ac:dyDescent="0.3">
      <c r="A10925" s="6" t="s">
        <v>8934</v>
      </c>
      <c r="B10925" t="s">
        <v>9899</v>
      </c>
      <c r="C10925" t="s">
        <v>2370</v>
      </c>
      <c r="D10925" t="s">
        <v>2380</v>
      </c>
      <c r="E10925" t="s">
        <v>2380</v>
      </c>
    </row>
    <row r="10926" spans="1:5" x14ac:dyDescent="0.3">
      <c r="A10926" s="6" t="s">
        <v>5258</v>
      </c>
      <c r="B10926" t="s">
        <v>9855</v>
      </c>
      <c r="C10926" t="s">
        <v>850</v>
      </c>
    </row>
    <row r="10927" spans="1:5" x14ac:dyDescent="0.3">
      <c r="A10927" s="6" t="s">
        <v>8935</v>
      </c>
      <c r="B10927" t="e">
        <f>+  A</f>
        <v>#NAME?</v>
      </c>
      <c r="C10927" t="s">
        <v>1340</v>
      </c>
    </row>
    <row r="10928" spans="1:5" x14ac:dyDescent="0.3">
      <c r="A10928" s="6" t="s">
        <v>8936</v>
      </c>
      <c r="B10928" t="s">
        <v>10334</v>
      </c>
      <c r="C10928" t="s">
        <v>1967</v>
      </c>
      <c r="D10928">
        <v>0</v>
      </c>
      <c r="E10928">
        <v>0</v>
      </c>
    </row>
    <row r="10930" spans="1:5" x14ac:dyDescent="0.3">
      <c r="A10930" s="6" t="s">
        <v>1472</v>
      </c>
    </row>
    <row r="10931" spans="1:5" x14ac:dyDescent="0.3">
      <c r="A10931" s="6" t="s">
        <v>8516</v>
      </c>
    </row>
    <row r="10932" spans="1:5" x14ac:dyDescent="0.3">
      <c r="A10932" s="6" t="s">
        <v>8937</v>
      </c>
    </row>
    <row r="10934" spans="1:5" x14ac:dyDescent="0.3">
      <c r="A10934" s="6" t="s">
        <v>8938</v>
      </c>
      <c r="B10934" t="s">
        <v>10165</v>
      </c>
      <c r="C10934" t="s">
        <v>2381</v>
      </c>
      <c r="D10934" t="s">
        <v>2382</v>
      </c>
      <c r="E10934" t="s">
        <v>2382</v>
      </c>
    </row>
    <row r="10935" spans="1:5" x14ac:dyDescent="0.3">
      <c r="A10935" s="6" t="s">
        <v>5258</v>
      </c>
      <c r="B10935" t="s">
        <v>9855</v>
      </c>
      <c r="C10935" t="s">
        <v>850</v>
      </c>
    </row>
    <row r="10936" spans="1:5" x14ac:dyDescent="0.3">
      <c r="A10936" s="6" t="s">
        <v>8939</v>
      </c>
      <c r="B10936" t="s">
        <v>2253</v>
      </c>
      <c r="C10936" t="s">
        <v>1873</v>
      </c>
    </row>
    <row r="10937" spans="1:5" x14ac:dyDescent="0.3">
      <c r="A10937" s="6" t="s">
        <v>8940</v>
      </c>
      <c r="B10937" t="s">
        <v>10309</v>
      </c>
      <c r="C10937" t="s">
        <v>2383</v>
      </c>
      <c r="D10937">
        <v>6</v>
      </c>
      <c r="E10937">
        <v>6</v>
      </c>
    </row>
    <row r="10939" spans="1:5" x14ac:dyDescent="0.3">
      <c r="A10939" s="6" t="s">
        <v>1472</v>
      </c>
    </row>
    <row r="10940" spans="1:5" x14ac:dyDescent="0.3">
      <c r="A10940" s="6" t="s">
        <v>8882</v>
      </c>
    </row>
    <row r="10941" spans="1:5" x14ac:dyDescent="0.3">
      <c r="A10941" s="6" t="s">
        <v>8941</v>
      </c>
    </row>
    <row r="10943" spans="1:5" x14ac:dyDescent="0.3">
      <c r="A10943" s="6" t="s">
        <v>8942</v>
      </c>
      <c r="B10943" t="s">
        <v>9913</v>
      </c>
      <c r="C10943" t="s">
        <v>2378</v>
      </c>
      <c r="D10943" t="s">
        <v>2384</v>
      </c>
      <c r="E10943" t="s">
        <v>2384</v>
      </c>
    </row>
    <row r="10944" spans="1:5" x14ac:dyDescent="0.3">
      <c r="A10944" s="6" t="s">
        <v>5258</v>
      </c>
      <c r="B10944" t="s">
        <v>9855</v>
      </c>
      <c r="C10944" t="s">
        <v>850</v>
      </c>
    </row>
    <row r="10945" spans="1:5" x14ac:dyDescent="0.3">
      <c r="A10945" s="6" t="s">
        <v>7220</v>
      </c>
      <c r="B10945" t="s">
        <v>10061</v>
      </c>
      <c r="C10945" t="s">
        <v>1406</v>
      </c>
    </row>
    <row r="10946" spans="1:5" x14ac:dyDescent="0.3">
      <c r="A10946" s="6" t="s">
        <v>8943</v>
      </c>
      <c r="B10946" t="s">
        <v>10173</v>
      </c>
      <c r="C10946" t="s">
        <v>2385</v>
      </c>
      <c r="D10946">
        <v>4</v>
      </c>
      <c r="E10946">
        <v>4</v>
      </c>
    </row>
    <row r="10948" spans="1:5" x14ac:dyDescent="0.3">
      <c r="A10948" s="6" t="s">
        <v>1472</v>
      </c>
    </row>
    <row r="10949" spans="1:5" x14ac:dyDescent="0.3">
      <c r="A10949" s="6" t="s">
        <v>8944</v>
      </c>
    </row>
    <row r="10950" spans="1:5" x14ac:dyDescent="0.3">
      <c r="A10950" s="6" t="s">
        <v>8945</v>
      </c>
    </row>
    <row r="10952" spans="1:5" x14ac:dyDescent="0.3">
      <c r="A10952" s="6" t="s">
        <v>8946</v>
      </c>
      <c r="B10952" t="s">
        <v>9857</v>
      </c>
      <c r="C10952" t="s">
        <v>2386</v>
      </c>
      <c r="D10952" t="s">
        <v>2387</v>
      </c>
      <c r="E10952" t="s">
        <v>2387</v>
      </c>
    </row>
    <row r="10953" spans="1:5" x14ac:dyDescent="0.3">
      <c r="A10953" s="6" t="s">
        <v>5258</v>
      </c>
      <c r="B10953" t="s">
        <v>9855</v>
      </c>
      <c r="C10953" t="s">
        <v>850</v>
      </c>
    </row>
    <row r="10954" spans="1:5" x14ac:dyDescent="0.3">
      <c r="A10954" s="6" t="s">
        <v>8947</v>
      </c>
      <c r="B10954" t="s">
        <v>2388</v>
      </c>
      <c r="C10954" t="s">
        <v>1643</v>
      </c>
    </row>
    <row r="10955" spans="1:5" x14ac:dyDescent="0.3">
      <c r="A10955" s="6" t="s">
        <v>8948</v>
      </c>
      <c r="B10955" t="s">
        <v>10335</v>
      </c>
      <c r="C10955" t="s">
        <v>2389</v>
      </c>
      <c r="D10955">
        <v>7</v>
      </c>
      <c r="E10955">
        <v>7</v>
      </c>
    </row>
    <row r="10957" spans="1:5" x14ac:dyDescent="0.3">
      <c r="A10957" s="6" t="s">
        <v>1472</v>
      </c>
    </row>
    <row r="10958" spans="1:5" x14ac:dyDescent="0.3">
      <c r="A10958" s="6" t="s">
        <v>8949</v>
      </c>
    </row>
    <row r="10959" spans="1:5" x14ac:dyDescent="0.3">
      <c r="A10959" s="6" t="s">
        <v>8950</v>
      </c>
    </row>
    <row r="10961" spans="1:5" x14ac:dyDescent="0.3">
      <c r="A10961" s="6" t="s">
        <v>8951</v>
      </c>
      <c r="B10961" t="s">
        <v>5746</v>
      </c>
      <c r="C10961" t="s">
        <v>2390</v>
      </c>
      <c r="D10961" s="1">
        <v>6.7000000000000002E-5</v>
      </c>
      <c r="E10961" t="s">
        <v>222</v>
      </c>
    </row>
    <row r="10962" spans="1:5" x14ac:dyDescent="0.3">
      <c r="A10962" s="6" t="s">
        <v>5258</v>
      </c>
      <c r="B10962" t="s">
        <v>9855</v>
      </c>
      <c r="C10962" t="s">
        <v>850</v>
      </c>
    </row>
    <row r="10963" spans="1:5" x14ac:dyDescent="0.3">
      <c r="A10963" s="6" t="s">
        <v>8952</v>
      </c>
      <c r="B10963" t="s">
        <v>1636</v>
      </c>
      <c r="C10963" t="s">
        <v>2391</v>
      </c>
    </row>
    <row r="10964" spans="1:5" x14ac:dyDescent="0.3">
      <c r="A10964" s="6" t="s">
        <v>8953</v>
      </c>
      <c r="B10964" t="s">
        <v>10336</v>
      </c>
      <c r="C10964" t="s">
        <v>2392</v>
      </c>
      <c r="D10964">
        <v>3</v>
      </c>
      <c r="E10964">
        <v>3</v>
      </c>
    </row>
    <row r="10966" spans="1:5" x14ac:dyDescent="0.3">
      <c r="A10966" s="6" t="s">
        <v>1472</v>
      </c>
    </row>
    <row r="10967" spans="1:5" x14ac:dyDescent="0.3">
      <c r="A10967" s="6" t="s">
        <v>8954</v>
      </c>
    </row>
    <row r="10968" spans="1:5" x14ac:dyDescent="0.3">
      <c r="A10968" s="6" t="s">
        <v>8955</v>
      </c>
    </row>
    <row r="10970" spans="1:5" x14ac:dyDescent="0.3">
      <c r="A10970" s="6" t="s">
        <v>8956</v>
      </c>
      <c r="B10970" t="s">
        <v>5746</v>
      </c>
      <c r="C10970" t="s">
        <v>2393</v>
      </c>
      <c r="D10970" s="1">
        <v>6.9999999999999994E-5</v>
      </c>
      <c r="E10970" s="1">
        <v>6.9999999999999994E-5</v>
      </c>
    </row>
    <row r="10971" spans="1:5" x14ac:dyDescent="0.3">
      <c r="A10971" s="6" t="s">
        <v>5258</v>
      </c>
      <c r="B10971" t="s">
        <v>9855</v>
      </c>
      <c r="C10971" t="s">
        <v>850</v>
      </c>
    </row>
    <row r="10972" spans="1:5" x14ac:dyDescent="0.3">
      <c r="A10972" s="6" t="s">
        <v>8957</v>
      </c>
      <c r="B10972" t="s">
        <v>2258</v>
      </c>
      <c r="C10972" t="s">
        <v>1385</v>
      </c>
    </row>
    <row r="10973" spans="1:5" x14ac:dyDescent="0.3">
      <c r="A10973" s="6" t="s">
        <v>8958</v>
      </c>
      <c r="B10973" t="s">
        <v>10337</v>
      </c>
      <c r="C10973" t="s">
        <v>2394</v>
      </c>
      <c r="D10973">
        <v>3</v>
      </c>
      <c r="E10973">
        <v>3</v>
      </c>
    </row>
    <row r="10975" spans="1:5" x14ac:dyDescent="0.3">
      <c r="A10975" s="6" t="s">
        <v>1472</v>
      </c>
    </row>
    <row r="10976" spans="1:5" x14ac:dyDescent="0.3">
      <c r="A10976" s="6" t="s">
        <v>8959</v>
      </c>
    </row>
    <row r="10977" spans="1:5" x14ac:dyDescent="0.3">
      <c r="A10977" s="6" t="s">
        <v>8960</v>
      </c>
    </row>
    <row r="10979" spans="1:5" x14ac:dyDescent="0.3">
      <c r="A10979" s="6" t="s">
        <v>8961</v>
      </c>
      <c r="B10979" t="s">
        <v>5746</v>
      </c>
      <c r="C10979" t="s">
        <v>2395</v>
      </c>
      <c r="D10979" s="1">
        <v>7.6000000000000004E-5</v>
      </c>
      <c r="E10979" t="s">
        <v>223</v>
      </c>
    </row>
    <row r="10980" spans="1:5" x14ac:dyDescent="0.3">
      <c r="A10980" s="6" t="s">
        <v>5258</v>
      </c>
      <c r="B10980" t="s">
        <v>9855</v>
      </c>
      <c r="C10980" t="s">
        <v>850</v>
      </c>
    </row>
    <row r="10981" spans="1:5" x14ac:dyDescent="0.3">
      <c r="A10981" s="6" t="s">
        <v>7220</v>
      </c>
      <c r="B10981" t="s">
        <v>10061</v>
      </c>
      <c r="C10981" t="s">
        <v>1406</v>
      </c>
    </row>
    <row r="10982" spans="1:5" x14ac:dyDescent="0.3">
      <c r="A10982" s="6" t="s">
        <v>8962</v>
      </c>
      <c r="B10982" t="s">
        <v>10173</v>
      </c>
      <c r="C10982" t="s">
        <v>2396</v>
      </c>
      <c r="D10982">
        <v>8</v>
      </c>
      <c r="E10982">
        <v>8</v>
      </c>
    </row>
    <row r="10984" spans="1:5" x14ac:dyDescent="0.3">
      <c r="A10984" s="6" t="s">
        <v>1472</v>
      </c>
    </row>
    <row r="10985" spans="1:5" x14ac:dyDescent="0.3">
      <c r="A10985" s="6" t="s">
        <v>8944</v>
      </c>
    </row>
    <row r="10986" spans="1:5" x14ac:dyDescent="0.3">
      <c r="A10986" s="6" t="s">
        <v>8963</v>
      </c>
    </row>
    <row r="10988" spans="1:5" x14ac:dyDescent="0.3">
      <c r="A10988" s="6" t="s">
        <v>8964</v>
      </c>
      <c r="B10988" t="s">
        <v>9889</v>
      </c>
      <c r="C10988" t="s">
        <v>2397</v>
      </c>
      <c r="D10988" t="s">
        <v>2398</v>
      </c>
      <c r="E10988" t="s">
        <v>2398</v>
      </c>
    </row>
    <row r="10989" spans="1:5" x14ac:dyDescent="0.3">
      <c r="A10989" s="6" t="s">
        <v>5258</v>
      </c>
      <c r="B10989" t="s">
        <v>9855</v>
      </c>
      <c r="C10989" t="s">
        <v>850</v>
      </c>
    </row>
    <row r="10990" spans="1:5" x14ac:dyDescent="0.3">
      <c r="A10990" s="6" t="s">
        <v>8965</v>
      </c>
      <c r="B10990" t="s">
        <v>2253</v>
      </c>
      <c r="C10990" t="s">
        <v>1873</v>
      </c>
    </row>
    <row r="10991" spans="1:5" x14ac:dyDescent="0.3">
      <c r="A10991" s="6" t="s">
        <v>8966</v>
      </c>
      <c r="B10991" t="s">
        <v>10309</v>
      </c>
      <c r="C10991" t="s">
        <v>2399</v>
      </c>
      <c r="D10991">
        <v>6</v>
      </c>
      <c r="E10991">
        <v>6</v>
      </c>
    </row>
    <row r="10993" spans="1:5" x14ac:dyDescent="0.3">
      <c r="A10993" s="6" t="s">
        <v>1472</v>
      </c>
    </row>
    <row r="10994" spans="1:5" x14ac:dyDescent="0.3">
      <c r="A10994" s="6" t="s">
        <v>8766</v>
      </c>
    </row>
    <row r="10995" spans="1:5" x14ac:dyDescent="0.3">
      <c r="A10995" s="6" t="s">
        <v>8967</v>
      </c>
    </row>
    <row r="10997" spans="1:5" x14ac:dyDescent="0.3">
      <c r="A10997" s="6" t="s">
        <v>8968</v>
      </c>
      <c r="B10997" t="s">
        <v>9854</v>
      </c>
      <c r="C10997" t="s">
        <v>2400</v>
      </c>
      <c r="D10997" t="s">
        <v>2398</v>
      </c>
      <c r="E10997" t="s">
        <v>2398</v>
      </c>
    </row>
    <row r="10998" spans="1:5" x14ac:dyDescent="0.3">
      <c r="A10998" s="6" t="s">
        <v>5258</v>
      </c>
      <c r="B10998" t="s">
        <v>9855</v>
      </c>
      <c r="C10998" t="s">
        <v>850</v>
      </c>
    </row>
    <row r="10999" spans="1:5" x14ac:dyDescent="0.3">
      <c r="A10999" s="6" t="s">
        <v>8965</v>
      </c>
      <c r="B10999" t="s">
        <v>2253</v>
      </c>
      <c r="C10999" t="s">
        <v>1873</v>
      </c>
    </row>
    <row r="11000" spans="1:5" x14ac:dyDescent="0.3">
      <c r="A11000" s="6" t="s">
        <v>8969</v>
      </c>
      <c r="B11000" t="s">
        <v>10309</v>
      </c>
      <c r="C11000" t="s">
        <v>2401</v>
      </c>
      <c r="D11000">
        <v>0</v>
      </c>
      <c r="E11000">
        <v>0</v>
      </c>
    </row>
    <row r="11002" spans="1:5" x14ac:dyDescent="0.3">
      <c r="A11002" s="6" t="s">
        <v>1472</v>
      </c>
    </row>
    <row r="11003" spans="1:5" x14ac:dyDescent="0.3">
      <c r="A11003" s="6" t="s">
        <v>8766</v>
      </c>
    </row>
    <row r="11004" spans="1:5" x14ac:dyDescent="0.3">
      <c r="A11004" s="6" t="s">
        <v>8970</v>
      </c>
    </row>
    <row r="11006" spans="1:5" x14ac:dyDescent="0.3">
      <c r="A11006" s="6" t="s">
        <v>8971</v>
      </c>
      <c r="B11006" t="s">
        <v>5746</v>
      </c>
      <c r="C11006" t="s">
        <v>2395</v>
      </c>
      <c r="D11006" s="1">
        <v>7.7000000000000001E-5</v>
      </c>
      <c r="E11006" t="s">
        <v>224</v>
      </c>
    </row>
    <row r="11007" spans="1:5" x14ac:dyDescent="0.3">
      <c r="A11007" s="6" t="s">
        <v>5258</v>
      </c>
      <c r="B11007" t="s">
        <v>9855</v>
      </c>
      <c r="C11007" t="s">
        <v>850</v>
      </c>
    </row>
    <row r="11008" spans="1:5" x14ac:dyDescent="0.3">
      <c r="A11008" s="6" t="s">
        <v>8965</v>
      </c>
      <c r="B11008" t="s">
        <v>2253</v>
      </c>
      <c r="C11008" t="s">
        <v>1873</v>
      </c>
    </row>
    <row r="11009" spans="1:5" x14ac:dyDescent="0.3">
      <c r="A11009" s="6" t="s">
        <v>8972</v>
      </c>
      <c r="B11009" t="s">
        <v>10309</v>
      </c>
      <c r="C11009" t="s">
        <v>2364</v>
      </c>
      <c r="D11009">
        <v>7</v>
      </c>
      <c r="E11009">
        <v>7</v>
      </c>
    </row>
    <row r="11011" spans="1:5" x14ac:dyDescent="0.3">
      <c r="A11011" s="6" t="s">
        <v>1472</v>
      </c>
    </row>
    <row r="11012" spans="1:5" x14ac:dyDescent="0.3">
      <c r="A11012" s="6" t="s">
        <v>8766</v>
      </c>
    </row>
    <row r="11013" spans="1:5" x14ac:dyDescent="0.3">
      <c r="A11013" s="6" t="s">
        <v>8973</v>
      </c>
    </row>
    <row r="11015" spans="1:5" x14ac:dyDescent="0.3">
      <c r="A11015" s="6" t="s">
        <v>8974</v>
      </c>
      <c r="B11015" t="s">
        <v>9901</v>
      </c>
      <c r="C11015" t="s">
        <v>2402</v>
      </c>
      <c r="D11015" t="s">
        <v>2398</v>
      </c>
      <c r="E11015" t="s">
        <v>2398</v>
      </c>
    </row>
    <row r="11016" spans="1:5" x14ac:dyDescent="0.3">
      <c r="A11016" s="6" t="s">
        <v>5258</v>
      </c>
      <c r="B11016" t="s">
        <v>9855</v>
      </c>
      <c r="C11016" t="s">
        <v>850</v>
      </c>
    </row>
    <row r="11017" spans="1:5" x14ac:dyDescent="0.3">
      <c r="A11017" s="6" t="s">
        <v>8965</v>
      </c>
      <c r="B11017" t="s">
        <v>2253</v>
      </c>
      <c r="C11017" t="s">
        <v>1873</v>
      </c>
    </row>
    <row r="11018" spans="1:5" x14ac:dyDescent="0.3">
      <c r="A11018" s="6" t="s">
        <v>8975</v>
      </c>
      <c r="B11018" t="s">
        <v>10309</v>
      </c>
      <c r="C11018" t="s">
        <v>2364</v>
      </c>
      <c r="D11018">
        <v>7</v>
      </c>
      <c r="E11018">
        <v>7</v>
      </c>
    </row>
    <row r="11020" spans="1:5" x14ac:dyDescent="0.3">
      <c r="A11020" s="6" t="s">
        <v>1472</v>
      </c>
    </row>
    <row r="11021" spans="1:5" x14ac:dyDescent="0.3">
      <c r="A11021" s="6" t="s">
        <v>8766</v>
      </c>
    </row>
    <row r="11022" spans="1:5" x14ac:dyDescent="0.3">
      <c r="A11022" s="6" t="s">
        <v>8976</v>
      </c>
    </row>
    <row r="11024" spans="1:5" x14ac:dyDescent="0.3">
      <c r="A11024" s="6" t="s">
        <v>8977</v>
      </c>
      <c r="B11024" t="s">
        <v>9854</v>
      </c>
      <c r="C11024" t="s">
        <v>2403</v>
      </c>
      <c r="D11024" t="s">
        <v>2398</v>
      </c>
      <c r="E11024" t="s">
        <v>2398</v>
      </c>
    </row>
    <row r="11025" spans="1:5" x14ac:dyDescent="0.3">
      <c r="A11025" s="6" t="s">
        <v>5258</v>
      </c>
      <c r="B11025" t="s">
        <v>9855</v>
      </c>
      <c r="C11025" t="s">
        <v>850</v>
      </c>
    </row>
    <row r="11026" spans="1:5" x14ac:dyDescent="0.3">
      <c r="A11026" s="6" t="s">
        <v>8965</v>
      </c>
      <c r="B11026" t="s">
        <v>2253</v>
      </c>
      <c r="C11026" t="s">
        <v>1873</v>
      </c>
    </row>
    <row r="11027" spans="1:5" x14ac:dyDescent="0.3">
      <c r="A11027" s="6" t="s">
        <v>8978</v>
      </c>
      <c r="B11027" t="s">
        <v>10309</v>
      </c>
      <c r="C11027" t="s">
        <v>2401</v>
      </c>
      <c r="D11027">
        <v>2</v>
      </c>
      <c r="E11027">
        <v>2</v>
      </c>
    </row>
    <row r="11029" spans="1:5" x14ac:dyDescent="0.3">
      <c r="A11029" s="6" t="s">
        <v>1472</v>
      </c>
    </row>
    <row r="11030" spans="1:5" x14ac:dyDescent="0.3">
      <c r="A11030" s="6" t="s">
        <v>8766</v>
      </c>
    </row>
    <row r="11031" spans="1:5" x14ac:dyDescent="0.3">
      <c r="A11031" s="6" t="s">
        <v>8979</v>
      </c>
    </row>
    <row r="11033" spans="1:5" x14ac:dyDescent="0.3">
      <c r="A11033" s="6" t="s">
        <v>8980</v>
      </c>
      <c r="B11033" t="s">
        <v>9854</v>
      </c>
      <c r="C11033" t="s">
        <v>2404</v>
      </c>
      <c r="D11033" t="s">
        <v>2398</v>
      </c>
      <c r="E11033" t="s">
        <v>2398</v>
      </c>
    </row>
    <row r="11034" spans="1:5" x14ac:dyDescent="0.3">
      <c r="A11034" s="6" t="s">
        <v>5258</v>
      </c>
      <c r="B11034" t="s">
        <v>9855</v>
      </c>
      <c r="C11034" t="s">
        <v>850</v>
      </c>
    </row>
    <row r="11035" spans="1:5" x14ac:dyDescent="0.3">
      <c r="A11035" s="6" t="s">
        <v>8965</v>
      </c>
      <c r="B11035" t="s">
        <v>2253</v>
      </c>
      <c r="C11035" t="s">
        <v>1873</v>
      </c>
    </row>
    <row r="11036" spans="1:5" x14ac:dyDescent="0.3">
      <c r="A11036" s="6" t="s">
        <v>8981</v>
      </c>
      <c r="B11036" t="s">
        <v>10309</v>
      </c>
      <c r="C11036" t="s">
        <v>2405</v>
      </c>
      <c r="D11036">
        <v>5</v>
      </c>
      <c r="E11036">
        <v>5</v>
      </c>
    </row>
    <row r="11038" spans="1:5" x14ac:dyDescent="0.3">
      <c r="A11038" s="6" t="s">
        <v>1472</v>
      </c>
    </row>
    <row r="11039" spans="1:5" x14ac:dyDescent="0.3">
      <c r="A11039" s="6" t="s">
        <v>8766</v>
      </c>
    </row>
    <row r="11040" spans="1:5" x14ac:dyDescent="0.3">
      <c r="A11040" s="6" t="s">
        <v>8982</v>
      </c>
    </row>
    <row r="11042" spans="1:5" x14ac:dyDescent="0.3">
      <c r="A11042" s="6" t="s">
        <v>8983</v>
      </c>
      <c r="B11042" t="s">
        <v>5746</v>
      </c>
      <c r="C11042" t="s">
        <v>2395</v>
      </c>
      <c r="D11042" s="1">
        <v>7.7000000000000001E-5</v>
      </c>
      <c r="E11042" t="s">
        <v>224</v>
      </c>
    </row>
    <row r="11043" spans="1:5" x14ac:dyDescent="0.3">
      <c r="A11043" s="6" t="s">
        <v>5258</v>
      </c>
      <c r="B11043" t="s">
        <v>9855</v>
      </c>
      <c r="C11043" t="s">
        <v>850</v>
      </c>
    </row>
    <row r="11044" spans="1:5" x14ac:dyDescent="0.3">
      <c r="A11044" s="6" t="s">
        <v>8965</v>
      </c>
      <c r="B11044" t="s">
        <v>2253</v>
      </c>
      <c r="C11044" t="s">
        <v>1873</v>
      </c>
    </row>
    <row r="11045" spans="1:5" x14ac:dyDescent="0.3">
      <c r="A11045" s="6" t="s">
        <v>8984</v>
      </c>
      <c r="B11045" t="s">
        <v>10309</v>
      </c>
      <c r="C11045" t="s">
        <v>2364</v>
      </c>
      <c r="D11045">
        <v>7</v>
      </c>
      <c r="E11045">
        <v>7</v>
      </c>
    </row>
    <row r="11047" spans="1:5" x14ac:dyDescent="0.3">
      <c r="A11047" s="6" t="s">
        <v>1472</v>
      </c>
    </row>
    <row r="11048" spans="1:5" x14ac:dyDescent="0.3">
      <c r="A11048" s="6" t="s">
        <v>8766</v>
      </c>
    </row>
    <row r="11049" spans="1:5" x14ac:dyDescent="0.3">
      <c r="A11049" s="6" t="s">
        <v>8985</v>
      </c>
    </row>
    <row r="11051" spans="1:5" x14ac:dyDescent="0.3">
      <c r="A11051" s="6" t="s">
        <v>8986</v>
      </c>
      <c r="B11051" t="s">
        <v>9857</v>
      </c>
      <c r="C11051" t="s">
        <v>2406</v>
      </c>
      <c r="D11051" t="s">
        <v>2398</v>
      </c>
      <c r="E11051" t="s">
        <v>2398</v>
      </c>
    </row>
    <row r="11052" spans="1:5" x14ac:dyDescent="0.3">
      <c r="A11052" s="6" t="s">
        <v>5258</v>
      </c>
      <c r="B11052" t="s">
        <v>9855</v>
      </c>
      <c r="C11052" t="s">
        <v>850</v>
      </c>
    </row>
    <row r="11053" spans="1:5" x14ac:dyDescent="0.3">
      <c r="A11053" s="6" t="s">
        <v>8965</v>
      </c>
      <c r="B11053" t="s">
        <v>2253</v>
      </c>
      <c r="C11053" t="s">
        <v>1873</v>
      </c>
    </row>
    <row r="11054" spans="1:5" x14ac:dyDescent="0.3">
      <c r="A11054" s="6" t="s">
        <v>8987</v>
      </c>
      <c r="B11054" t="s">
        <v>10309</v>
      </c>
      <c r="C11054" t="s">
        <v>2407</v>
      </c>
      <c r="D11054">
        <v>3</v>
      </c>
      <c r="E11054">
        <v>3</v>
      </c>
    </row>
    <row r="11056" spans="1:5" x14ac:dyDescent="0.3">
      <c r="A11056" s="6" t="s">
        <v>1472</v>
      </c>
    </row>
    <row r="11057" spans="1:5" x14ac:dyDescent="0.3">
      <c r="A11057" s="6" t="s">
        <v>8766</v>
      </c>
    </row>
    <row r="11058" spans="1:5" x14ac:dyDescent="0.3">
      <c r="A11058" s="6" t="s">
        <v>8988</v>
      </c>
    </row>
    <row r="11060" spans="1:5" x14ac:dyDescent="0.3">
      <c r="A11060" s="6" t="s">
        <v>8989</v>
      </c>
      <c r="B11060" t="s">
        <v>9910</v>
      </c>
      <c r="C11060" t="s">
        <v>2408</v>
      </c>
      <c r="D11060" t="s">
        <v>2409</v>
      </c>
      <c r="E11060" t="s">
        <v>2409</v>
      </c>
    </row>
    <row r="11061" spans="1:5" x14ac:dyDescent="0.3">
      <c r="A11061" s="6" t="s">
        <v>8990</v>
      </c>
      <c r="B11061" t="s">
        <v>5295</v>
      </c>
      <c r="C11061" t="s">
        <v>1273</v>
      </c>
    </row>
    <row r="11062" spans="1:5" x14ac:dyDescent="0.3">
      <c r="A11062" s="6" t="s">
        <v>8991</v>
      </c>
      <c r="B11062" t="s">
        <v>8992</v>
      </c>
      <c r="C11062" t="s">
        <v>2410</v>
      </c>
    </row>
    <row r="11063" spans="1:5" x14ac:dyDescent="0.3">
      <c r="A11063" s="6" t="s">
        <v>8993</v>
      </c>
      <c r="B11063" t="s">
        <v>10338</v>
      </c>
      <c r="C11063" t="s">
        <v>2411</v>
      </c>
      <c r="D11063">
        <v>7</v>
      </c>
      <c r="E11063">
        <v>7</v>
      </c>
    </row>
    <row r="11065" spans="1:5" x14ac:dyDescent="0.3">
      <c r="A11065" s="6" t="s">
        <v>6063</v>
      </c>
    </row>
    <row r="11066" spans="1:5" x14ac:dyDescent="0.3">
      <c r="A11066" s="6" t="s">
        <v>8994</v>
      </c>
    </row>
    <row r="11067" spans="1:5" x14ac:dyDescent="0.3">
      <c r="A11067" s="6" t="s">
        <v>8995</v>
      </c>
    </row>
    <row r="11069" spans="1:5" x14ac:dyDescent="0.3">
      <c r="A11069" s="6" t="s">
        <v>8996</v>
      </c>
      <c r="B11069" t="s">
        <v>5746</v>
      </c>
      <c r="C11069" t="s">
        <v>2412</v>
      </c>
      <c r="D11069" s="1">
        <v>8.1000000000000004E-5</v>
      </c>
      <c r="E11069" t="s">
        <v>225</v>
      </c>
    </row>
    <row r="11070" spans="1:5" x14ac:dyDescent="0.3">
      <c r="A11070" s="6" t="s">
        <v>5258</v>
      </c>
      <c r="B11070" t="s">
        <v>9855</v>
      </c>
      <c r="C11070" t="s">
        <v>850</v>
      </c>
    </row>
    <row r="11071" spans="1:5" x14ac:dyDescent="0.3">
      <c r="A11071" s="6" t="s">
        <v>8997</v>
      </c>
      <c r="B11071" t="s">
        <v>2253</v>
      </c>
      <c r="C11071" t="s">
        <v>1385</v>
      </c>
    </row>
    <row r="11072" spans="1:5" x14ac:dyDescent="0.3">
      <c r="A11072" s="6" t="s">
        <v>8998</v>
      </c>
      <c r="B11072" t="s">
        <v>10339</v>
      </c>
      <c r="C11072" t="s">
        <v>2413</v>
      </c>
      <c r="D11072">
        <v>4</v>
      </c>
      <c r="E11072">
        <v>4</v>
      </c>
    </row>
    <row r="11074" spans="1:5" x14ac:dyDescent="0.3">
      <c r="A11074" s="6" t="s">
        <v>1472</v>
      </c>
    </row>
    <row r="11075" spans="1:5" x14ac:dyDescent="0.3">
      <c r="A11075" s="6" t="s">
        <v>8919</v>
      </c>
    </row>
    <row r="11076" spans="1:5" x14ac:dyDescent="0.3">
      <c r="A11076" s="6" t="s">
        <v>8999</v>
      </c>
    </row>
    <row r="11078" spans="1:5" x14ac:dyDescent="0.3">
      <c r="A11078" s="6" t="s">
        <v>9000</v>
      </c>
      <c r="B11078" t="s">
        <v>9857</v>
      </c>
      <c r="C11078" t="s">
        <v>2402</v>
      </c>
      <c r="D11078" t="s">
        <v>2414</v>
      </c>
      <c r="E11078" t="s">
        <v>2414</v>
      </c>
    </row>
    <row r="11079" spans="1:5" x14ac:dyDescent="0.3">
      <c r="A11079" s="6" t="s">
        <v>5258</v>
      </c>
      <c r="B11079" t="s">
        <v>9855</v>
      </c>
      <c r="C11079" t="s">
        <v>850</v>
      </c>
    </row>
    <row r="11080" spans="1:5" x14ac:dyDescent="0.3">
      <c r="A11080" s="6" t="s">
        <v>9001</v>
      </c>
      <c r="B11080" t="s">
        <v>2415</v>
      </c>
      <c r="C11080" t="s">
        <v>1429</v>
      </c>
    </row>
    <row r="11081" spans="1:5" x14ac:dyDescent="0.3">
      <c r="A11081" s="6" t="s">
        <v>9002</v>
      </c>
      <c r="B11081" t="s">
        <v>10340</v>
      </c>
      <c r="C11081" t="s">
        <v>2416</v>
      </c>
      <c r="D11081">
        <v>7</v>
      </c>
      <c r="E11081">
        <v>7</v>
      </c>
    </row>
    <row r="11083" spans="1:5" x14ac:dyDescent="0.3">
      <c r="A11083" s="6" t="s">
        <v>1472</v>
      </c>
    </row>
    <row r="11084" spans="1:5" x14ac:dyDescent="0.3">
      <c r="A11084" s="6" t="s">
        <v>7724</v>
      </c>
    </row>
    <row r="11085" spans="1:5" x14ac:dyDescent="0.3">
      <c r="A11085" s="6" t="s">
        <v>9003</v>
      </c>
    </row>
    <row r="11087" spans="1:5" x14ac:dyDescent="0.3">
      <c r="A11087" s="6" t="s">
        <v>9004</v>
      </c>
      <c r="B11087" t="s">
        <v>9910</v>
      </c>
      <c r="C11087" t="s">
        <v>2417</v>
      </c>
      <c r="D11087" t="s">
        <v>2418</v>
      </c>
      <c r="E11087" t="s">
        <v>2418</v>
      </c>
    </row>
    <row r="11088" spans="1:5" x14ac:dyDescent="0.3">
      <c r="A11088" s="6" t="s">
        <v>7241</v>
      </c>
      <c r="B11088" t="s">
        <v>5295</v>
      </c>
      <c r="C11088" t="s">
        <v>1273</v>
      </c>
    </row>
    <row r="11089" spans="1:5" x14ac:dyDescent="0.3">
      <c r="A11089" s="6" t="s">
        <v>9005</v>
      </c>
      <c r="B11089" t="s">
        <v>1202</v>
      </c>
      <c r="C11089" t="s">
        <v>2173</v>
      </c>
    </row>
    <row r="11090" spans="1:5" x14ac:dyDescent="0.3">
      <c r="A11090" s="6" t="s">
        <v>9006</v>
      </c>
      <c r="B11090" t="s">
        <v>10341</v>
      </c>
      <c r="C11090" t="s">
        <v>2419</v>
      </c>
      <c r="D11090">
        <v>3</v>
      </c>
      <c r="E11090">
        <v>3</v>
      </c>
    </row>
    <row r="11092" spans="1:5" x14ac:dyDescent="0.3">
      <c r="A11092" s="6" t="s">
        <v>6063</v>
      </c>
    </row>
    <row r="11093" spans="1:5" x14ac:dyDescent="0.3">
      <c r="A11093" s="6" t="s">
        <v>9007</v>
      </c>
    </row>
    <row r="11094" spans="1:5" x14ac:dyDescent="0.3">
      <c r="A11094" s="6" t="s">
        <v>9008</v>
      </c>
    </row>
    <row r="11096" spans="1:5" x14ac:dyDescent="0.3">
      <c r="A11096" s="6" t="s">
        <v>9009</v>
      </c>
      <c r="B11096" t="s">
        <v>10342</v>
      </c>
      <c r="C11096" t="s">
        <v>2406</v>
      </c>
      <c r="D11096" t="s">
        <v>2420</v>
      </c>
      <c r="E11096" t="s">
        <v>2420</v>
      </c>
    </row>
    <row r="11097" spans="1:5" x14ac:dyDescent="0.3">
      <c r="A11097" s="6" t="s">
        <v>5258</v>
      </c>
      <c r="B11097" t="s">
        <v>9855</v>
      </c>
      <c r="C11097" t="s">
        <v>850</v>
      </c>
    </row>
    <row r="11098" spans="1:5" x14ac:dyDescent="0.3">
      <c r="A11098" s="6" t="s">
        <v>9010</v>
      </c>
      <c r="B11098" t="s">
        <v>1636</v>
      </c>
      <c r="C11098" t="s">
        <v>2181</v>
      </c>
    </row>
    <row r="11099" spans="1:5" x14ac:dyDescent="0.3">
      <c r="A11099" s="6" t="s">
        <v>9011</v>
      </c>
      <c r="B11099" t="s">
        <v>10343</v>
      </c>
      <c r="C11099" t="s">
        <v>2421</v>
      </c>
      <c r="D11099">
        <v>3</v>
      </c>
      <c r="E11099">
        <v>3</v>
      </c>
    </row>
    <row r="11101" spans="1:5" x14ac:dyDescent="0.3">
      <c r="A11101" s="6" t="s">
        <v>1472</v>
      </c>
    </row>
    <row r="11102" spans="1:5" x14ac:dyDescent="0.3">
      <c r="A11102" s="6" t="s">
        <v>8887</v>
      </c>
    </row>
    <row r="11103" spans="1:5" x14ac:dyDescent="0.3">
      <c r="A11103" s="6" t="s">
        <v>9012</v>
      </c>
    </row>
    <row r="11105" spans="1:5" x14ac:dyDescent="0.3">
      <c r="A11105" s="6" t="s">
        <v>9013</v>
      </c>
      <c r="B11105" t="s">
        <v>9902</v>
      </c>
      <c r="C11105" t="s">
        <v>2402</v>
      </c>
      <c r="D11105" t="s">
        <v>2420</v>
      </c>
      <c r="E11105" t="s">
        <v>2420</v>
      </c>
    </row>
    <row r="11106" spans="1:5" x14ac:dyDescent="0.3">
      <c r="A11106" s="6" t="s">
        <v>5258</v>
      </c>
      <c r="B11106" t="s">
        <v>9855</v>
      </c>
      <c r="C11106" t="s">
        <v>850</v>
      </c>
    </row>
    <row r="11107" spans="1:5" x14ac:dyDescent="0.3">
      <c r="A11107" s="6" t="s">
        <v>9014</v>
      </c>
      <c r="B11107" t="s">
        <v>1281</v>
      </c>
      <c r="C11107" t="e">
        <f>+ ++AF+q</f>
        <v>#NAME?</v>
      </c>
    </row>
    <row r="11108" spans="1:5" x14ac:dyDescent="0.3">
      <c r="A11108" s="6" t="s">
        <v>9015</v>
      </c>
      <c r="B11108" t="s">
        <v>10344</v>
      </c>
      <c r="C11108" t="s">
        <v>2422</v>
      </c>
      <c r="D11108">
        <v>7</v>
      </c>
      <c r="E11108">
        <v>7</v>
      </c>
    </row>
    <row r="11110" spans="1:5" x14ac:dyDescent="0.3">
      <c r="A11110" s="6" t="s">
        <v>1472</v>
      </c>
    </row>
    <row r="11111" spans="1:5" x14ac:dyDescent="0.3">
      <c r="A11111" s="6" t="s">
        <v>9016</v>
      </c>
    </row>
    <row r="11112" spans="1:5" x14ac:dyDescent="0.3">
      <c r="A11112" s="6" t="s">
        <v>9017</v>
      </c>
    </row>
    <row r="11114" spans="1:5" x14ac:dyDescent="0.3">
      <c r="A11114" s="6" t="s">
        <v>9018</v>
      </c>
      <c r="B11114" t="s">
        <v>9019</v>
      </c>
      <c r="C11114" t="s">
        <v>2423</v>
      </c>
      <c r="D11114" t="s">
        <v>2424</v>
      </c>
      <c r="E11114" t="s">
        <v>2424</v>
      </c>
    </row>
    <row r="11115" spans="1:5" x14ac:dyDescent="0.3">
      <c r="A11115" s="6" t="s">
        <v>5258</v>
      </c>
      <c r="B11115" t="s">
        <v>9855</v>
      </c>
      <c r="C11115" t="s">
        <v>850</v>
      </c>
    </row>
    <row r="11116" spans="1:5" x14ac:dyDescent="0.3">
      <c r="A11116" s="6" t="s">
        <v>9020</v>
      </c>
      <c r="B11116" t="s">
        <v>1202</v>
      </c>
      <c r="C11116" t="s">
        <v>1763</v>
      </c>
    </row>
    <row r="11117" spans="1:5" x14ac:dyDescent="0.3">
      <c r="A11117" s="6" t="s">
        <v>9021</v>
      </c>
      <c r="B11117" t="s">
        <v>10345</v>
      </c>
      <c r="C11117" t="s">
        <v>2425</v>
      </c>
      <c r="D11117">
        <v>2</v>
      </c>
      <c r="E11117">
        <v>2</v>
      </c>
    </row>
    <row r="11119" spans="1:5" x14ac:dyDescent="0.3">
      <c r="A11119" s="6" t="s">
        <v>1472</v>
      </c>
    </row>
    <row r="11120" spans="1:5" x14ac:dyDescent="0.3">
      <c r="A11120" s="6" t="s">
        <v>9022</v>
      </c>
    </row>
    <row r="11121" spans="1:5" x14ac:dyDescent="0.3">
      <c r="A11121" s="6" t="s">
        <v>9023</v>
      </c>
    </row>
    <row r="11123" spans="1:5" x14ac:dyDescent="0.3">
      <c r="A11123" s="6" t="s">
        <v>9024</v>
      </c>
      <c r="B11123" t="s">
        <v>5746</v>
      </c>
      <c r="C11123" t="s">
        <v>2426</v>
      </c>
      <c r="D11123">
        <v>1.1E-4</v>
      </c>
      <c r="E11123" t="s">
        <v>226</v>
      </c>
    </row>
    <row r="11124" spans="1:5" x14ac:dyDescent="0.3">
      <c r="A11124" s="6" t="s">
        <v>5258</v>
      </c>
      <c r="B11124" t="s">
        <v>9855</v>
      </c>
      <c r="C11124" t="s">
        <v>850</v>
      </c>
    </row>
    <row r="11125" spans="1:5" x14ac:dyDescent="0.3">
      <c r="A11125" s="6" t="s">
        <v>9025</v>
      </c>
      <c r="B11125" t="e">
        <f>+ p</f>
        <v>#NAME?</v>
      </c>
      <c r="C11125" t="s">
        <v>1956</v>
      </c>
    </row>
    <row r="11126" spans="1:5" x14ac:dyDescent="0.3">
      <c r="A11126" s="6" t="s">
        <v>9026</v>
      </c>
      <c r="B11126" t="s">
        <v>10346</v>
      </c>
      <c r="C11126" t="s">
        <v>2427</v>
      </c>
      <c r="D11126">
        <v>0</v>
      </c>
      <c r="E11126">
        <v>0</v>
      </c>
    </row>
    <row r="11128" spans="1:5" x14ac:dyDescent="0.3">
      <c r="A11128" s="6" t="s">
        <v>1472</v>
      </c>
    </row>
    <row r="11129" spans="1:5" x14ac:dyDescent="0.3">
      <c r="A11129" s="6" t="s">
        <v>9027</v>
      </c>
    </row>
    <row r="11130" spans="1:5" x14ac:dyDescent="0.3">
      <c r="A11130" s="6" t="s">
        <v>9028</v>
      </c>
    </row>
    <row r="11132" spans="1:5" x14ac:dyDescent="0.3">
      <c r="A11132" s="6" t="s">
        <v>9029</v>
      </c>
      <c r="B11132" t="s">
        <v>9899</v>
      </c>
      <c r="C11132" t="s">
        <v>2397</v>
      </c>
      <c r="D11132" t="s">
        <v>2428</v>
      </c>
      <c r="E11132" t="s">
        <v>2428</v>
      </c>
    </row>
    <row r="11133" spans="1:5" x14ac:dyDescent="0.3">
      <c r="A11133" s="6" t="s">
        <v>5258</v>
      </c>
      <c r="B11133" t="s">
        <v>9855</v>
      </c>
      <c r="C11133" t="s">
        <v>850</v>
      </c>
    </row>
    <row r="11134" spans="1:5" x14ac:dyDescent="0.3">
      <c r="A11134" s="6" t="s">
        <v>9030</v>
      </c>
      <c r="B11134" t="e">
        <f>+  A</f>
        <v>#NAME?</v>
      </c>
      <c r="C11134" t="s">
        <v>1275</v>
      </c>
    </row>
    <row r="11135" spans="1:5" x14ac:dyDescent="0.3">
      <c r="A11135" s="6" t="s">
        <v>9031</v>
      </c>
      <c r="B11135" t="e">
        <f>--MRIA</f>
        <v>#NAME?</v>
      </c>
      <c r="C11135" t="s">
        <v>2429</v>
      </c>
      <c r="D11135">
        <v>6</v>
      </c>
      <c r="E11135">
        <v>6</v>
      </c>
    </row>
    <row r="11137" spans="1:5" x14ac:dyDescent="0.3">
      <c r="A11137" s="6" t="s">
        <v>1472</v>
      </c>
    </row>
    <row r="11138" spans="1:5" x14ac:dyDescent="0.3">
      <c r="A11138" s="6" t="s">
        <v>9032</v>
      </c>
    </row>
    <row r="11139" spans="1:5" x14ac:dyDescent="0.3">
      <c r="A11139" s="6" t="s">
        <v>9033</v>
      </c>
    </row>
    <row r="11141" spans="1:5" x14ac:dyDescent="0.3">
      <c r="A11141" s="6" t="s">
        <v>9034</v>
      </c>
      <c r="B11141" t="s">
        <v>5746</v>
      </c>
      <c r="C11141" t="s">
        <v>2430</v>
      </c>
      <c r="D11141">
        <v>1.2999999999999999E-4</v>
      </c>
      <c r="E11141" t="s">
        <v>227</v>
      </c>
    </row>
    <row r="11142" spans="1:5" x14ac:dyDescent="0.3">
      <c r="A11142" s="6" t="s">
        <v>5258</v>
      </c>
      <c r="B11142" t="s">
        <v>9855</v>
      </c>
      <c r="C11142" t="s">
        <v>850</v>
      </c>
    </row>
    <row r="11143" spans="1:5" x14ac:dyDescent="0.3">
      <c r="A11143" s="6" t="s">
        <v>8876</v>
      </c>
      <c r="B11143" t="s">
        <v>2258</v>
      </c>
      <c r="C11143" t="s">
        <v>1076</v>
      </c>
    </row>
    <row r="11144" spans="1:5" x14ac:dyDescent="0.3">
      <c r="A11144" s="6" t="s">
        <v>9035</v>
      </c>
      <c r="B11144" t="e">
        <f>--MHVT</f>
        <v>#NAME?</v>
      </c>
      <c r="C11144" t="s">
        <v>2362</v>
      </c>
      <c r="D11144">
        <v>3</v>
      </c>
      <c r="E11144">
        <v>3</v>
      </c>
    </row>
    <row r="11146" spans="1:5" x14ac:dyDescent="0.3">
      <c r="A11146" s="6" t="s">
        <v>1472</v>
      </c>
    </row>
    <row r="11147" spans="1:5" x14ac:dyDescent="0.3">
      <c r="A11147" s="6" t="s">
        <v>9036</v>
      </c>
    </row>
    <row r="11148" spans="1:5" x14ac:dyDescent="0.3">
      <c r="A11148" s="6" t="s">
        <v>9037</v>
      </c>
    </row>
    <row r="11150" spans="1:5" x14ac:dyDescent="0.3">
      <c r="A11150" s="6" t="s">
        <v>9038</v>
      </c>
      <c r="B11150" t="s">
        <v>10114</v>
      </c>
      <c r="C11150" t="s">
        <v>2431</v>
      </c>
      <c r="D11150" t="s">
        <v>2432</v>
      </c>
      <c r="E11150" t="s">
        <v>2432</v>
      </c>
    </row>
    <row r="11151" spans="1:5" x14ac:dyDescent="0.3">
      <c r="A11151" s="6" t="s">
        <v>5258</v>
      </c>
      <c r="B11151" t="s">
        <v>10016</v>
      </c>
      <c r="C11151" t="s">
        <v>1273</v>
      </c>
    </row>
    <row r="11152" spans="1:5" x14ac:dyDescent="0.3">
      <c r="A11152" s="6" t="s">
        <v>9039</v>
      </c>
      <c r="B11152" t="s">
        <v>2433</v>
      </c>
      <c r="C11152" t="e">
        <f>+  vAF</f>
        <v>#NAME?</v>
      </c>
    </row>
    <row r="11153" spans="1:5" x14ac:dyDescent="0.3">
      <c r="A11153" s="6" t="s">
        <v>9040</v>
      </c>
      <c r="B11153" t="s">
        <v>10347</v>
      </c>
      <c r="C11153" t="s">
        <v>2434</v>
      </c>
      <c r="D11153">
        <v>33</v>
      </c>
      <c r="E11153">
        <v>33</v>
      </c>
    </row>
    <row r="11155" spans="1:5" x14ac:dyDescent="0.3">
      <c r="A11155" s="6" t="s">
        <v>6063</v>
      </c>
    </row>
    <row r="11156" spans="1:5" x14ac:dyDescent="0.3">
      <c r="A11156" s="6" t="s">
        <v>9041</v>
      </c>
    </row>
    <row r="11157" spans="1:5" x14ac:dyDescent="0.3">
      <c r="A11157" s="6" t="s">
        <v>9042</v>
      </c>
    </row>
    <row r="11159" spans="1:5" x14ac:dyDescent="0.3">
      <c r="A11159" s="6" t="s">
        <v>9043</v>
      </c>
      <c r="B11159" t="s">
        <v>10038</v>
      </c>
      <c r="C11159" t="s">
        <v>2397</v>
      </c>
      <c r="D11159" t="s">
        <v>2435</v>
      </c>
      <c r="E11159" t="s">
        <v>2435</v>
      </c>
    </row>
    <row r="11160" spans="1:5" x14ac:dyDescent="0.3">
      <c r="A11160" s="6" t="s">
        <v>5258</v>
      </c>
      <c r="B11160" t="s">
        <v>9855</v>
      </c>
      <c r="C11160" t="s">
        <v>850</v>
      </c>
    </row>
    <row r="11161" spans="1:5" x14ac:dyDescent="0.3">
      <c r="A11161" s="6" t="s">
        <v>9044</v>
      </c>
      <c r="B11161" t="s">
        <v>2258</v>
      </c>
      <c r="C11161" t="s">
        <v>1385</v>
      </c>
    </row>
    <row r="11162" spans="1:5" x14ac:dyDescent="0.3">
      <c r="A11162" s="6" t="s">
        <v>9045</v>
      </c>
      <c r="B11162" t="s">
        <v>10348</v>
      </c>
      <c r="C11162" t="s">
        <v>2436</v>
      </c>
      <c r="D11162">
        <v>6</v>
      </c>
      <c r="E11162">
        <v>6</v>
      </c>
    </row>
    <row r="11164" spans="1:5" x14ac:dyDescent="0.3">
      <c r="A11164" s="6" t="s">
        <v>1472</v>
      </c>
    </row>
    <row r="11165" spans="1:5" x14ac:dyDescent="0.3">
      <c r="A11165" s="6" t="s">
        <v>9046</v>
      </c>
    </row>
    <row r="11166" spans="1:5" x14ac:dyDescent="0.3">
      <c r="A11166" s="6" t="s">
        <v>9047</v>
      </c>
    </row>
    <row r="11168" spans="1:5" x14ac:dyDescent="0.3">
      <c r="A11168" s="6" t="s">
        <v>9048</v>
      </c>
      <c r="B11168" t="s">
        <v>5746</v>
      </c>
      <c r="C11168" t="s">
        <v>2437</v>
      </c>
      <c r="D11168">
        <v>1.3999999999999999E-4</v>
      </c>
      <c r="E11168" t="s">
        <v>228</v>
      </c>
    </row>
    <row r="11169" spans="1:5" x14ac:dyDescent="0.3">
      <c r="A11169" s="6" t="s">
        <v>5258</v>
      </c>
      <c r="B11169" t="s">
        <v>9855</v>
      </c>
      <c r="C11169" t="s">
        <v>850</v>
      </c>
    </row>
    <row r="11170" spans="1:5" x14ac:dyDescent="0.3">
      <c r="A11170" s="6" t="s">
        <v>9049</v>
      </c>
      <c r="B11170" t="s">
        <v>9979</v>
      </c>
      <c r="C11170" t="s">
        <v>2131</v>
      </c>
    </row>
    <row r="11171" spans="1:5" x14ac:dyDescent="0.3">
      <c r="A11171" s="6" t="s">
        <v>9050</v>
      </c>
      <c r="B11171" t="s">
        <v>10349</v>
      </c>
      <c r="C11171" t="s">
        <v>2438</v>
      </c>
      <c r="D11171">
        <v>2</v>
      </c>
      <c r="E11171">
        <v>2</v>
      </c>
    </row>
    <row r="11173" spans="1:5" x14ac:dyDescent="0.3">
      <c r="A11173" s="6" t="s">
        <v>1472</v>
      </c>
    </row>
    <row r="11174" spans="1:5" x14ac:dyDescent="0.3">
      <c r="A11174" s="6" t="s">
        <v>9051</v>
      </c>
    </row>
    <row r="11175" spans="1:5" x14ac:dyDescent="0.3">
      <c r="A11175" s="6" t="s">
        <v>9052</v>
      </c>
    </row>
    <row r="11177" spans="1:5" x14ac:dyDescent="0.3">
      <c r="A11177" s="6" t="s">
        <v>9053</v>
      </c>
      <c r="B11177" t="s">
        <v>9910</v>
      </c>
      <c r="C11177" t="s">
        <v>2439</v>
      </c>
      <c r="D11177" t="s">
        <v>2440</v>
      </c>
      <c r="E11177" t="s">
        <v>2440</v>
      </c>
    </row>
    <row r="11178" spans="1:5" x14ac:dyDescent="0.3">
      <c r="A11178" s="6" t="s">
        <v>7241</v>
      </c>
      <c r="B11178" t="s">
        <v>5295</v>
      </c>
      <c r="C11178" t="s">
        <v>1273</v>
      </c>
    </row>
    <row r="11179" spans="1:5" x14ac:dyDescent="0.3">
      <c r="A11179" s="6" t="s">
        <v>9054</v>
      </c>
      <c r="B11179" t="s">
        <v>1202</v>
      </c>
      <c r="C11179" t="s">
        <v>2173</v>
      </c>
    </row>
    <row r="11180" spans="1:5" x14ac:dyDescent="0.3">
      <c r="A11180" s="6" t="s">
        <v>9055</v>
      </c>
      <c r="B11180" t="s">
        <v>10341</v>
      </c>
      <c r="C11180" t="s">
        <v>2441</v>
      </c>
      <c r="D11180">
        <v>3</v>
      </c>
      <c r="E11180">
        <v>3</v>
      </c>
    </row>
    <row r="11182" spans="1:5" x14ac:dyDescent="0.3">
      <c r="A11182" s="6" t="s">
        <v>6063</v>
      </c>
    </row>
    <row r="11183" spans="1:5" x14ac:dyDescent="0.3">
      <c r="A11183" s="6" t="s">
        <v>9056</v>
      </c>
    </row>
    <row r="11184" spans="1:5" x14ac:dyDescent="0.3">
      <c r="A11184" s="6" t="s">
        <v>9057</v>
      </c>
    </row>
    <row r="11186" spans="1:5" x14ac:dyDescent="0.3">
      <c r="A11186" s="6" t="s">
        <v>9058</v>
      </c>
      <c r="B11186" t="s">
        <v>5746</v>
      </c>
      <c r="C11186" t="s">
        <v>2442</v>
      </c>
      <c r="D11186">
        <v>1.7000000000000001E-4</v>
      </c>
      <c r="E11186" t="s">
        <v>229</v>
      </c>
    </row>
    <row r="11187" spans="1:5" x14ac:dyDescent="0.3">
      <c r="A11187" s="6" t="s">
        <v>5258</v>
      </c>
      <c r="B11187" t="s">
        <v>9855</v>
      </c>
      <c r="C11187" t="s">
        <v>850</v>
      </c>
    </row>
    <row r="11188" spans="1:5" x14ac:dyDescent="0.3">
      <c r="A11188" s="6" t="s">
        <v>9059</v>
      </c>
      <c r="B11188" t="s">
        <v>2253</v>
      </c>
      <c r="C11188" t="s">
        <v>2372</v>
      </c>
    </row>
    <row r="11189" spans="1:5" x14ac:dyDescent="0.3">
      <c r="A11189" s="6" t="s">
        <v>9060</v>
      </c>
      <c r="B11189" t="s">
        <v>10350</v>
      </c>
      <c r="C11189" t="s">
        <v>2443</v>
      </c>
      <c r="D11189">
        <v>6</v>
      </c>
      <c r="E11189">
        <v>6</v>
      </c>
    </row>
    <row r="11191" spans="1:5" x14ac:dyDescent="0.3">
      <c r="A11191" s="6" t="s">
        <v>1472</v>
      </c>
    </row>
    <row r="11192" spans="1:5" x14ac:dyDescent="0.3">
      <c r="A11192" s="6" t="s">
        <v>9061</v>
      </c>
    </row>
    <row r="11193" spans="1:5" x14ac:dyDescent="0.3">
      <c r="A11193" s="6" t="s">
        <v>9062</v>
      </c>
    </row>
    <row r="11195" spans="1:5" x14ac:dyDescent="0.3">
      <c r="A11195" s="6" t="s">
        <v>9063</v>
      </c>
      <c r="B11195" t="s">
        <v>10296</v>
      </c>
      <c r="C11195" t="s">
        <v>2444</v>
      </c>
      <c r="D11195">
        <v>17</v>
      </c>
      <c r="E11195">
        <v>17</v>
      </c>
    </row>
    <row r="11196" spans="1:5" x14ac:dyDescent="0.3">
      <c r="A11196" s="6" t="s">
        <v>5258</v>
      </c>
      <c r="B11196" t="s">
        <v>9855</v>
      </c>
      <c r="C11196" t="s">
        <v>850</v>
      </c>
    </row>
    <row r="11197" spans="1:5" x14ac:dyDescent="0.3">
      <c r="A11197" s="6" t="s">
        <v>9064</v>
      </c>
      <c r="B11197" t="s">
        <v>1791</v>
      </c>
      <c r="C11197" t="s">
        <v>1763</v>
      </c>
    </row>
    <row r="11198" spans="1:5" x14ac:dyDescent="0.3">
      <c r="A11198" s="6" t="s">
        <v>9065</v>
      </c>
      <c r="B11198" t="s">
        <v>10351</v>
      </c>
      <c r="C11198" t="s">
        <v>2445</v>
      </c>
    </row>
    <row r="11200" spans="1:5" x14ac:dyDescent="0.3">
      <c r="A11200" s="6" t="s">
        <v>1472</v>
      </c>
    </row>
    <row r="11201" spans="1:5" x14ac:dyDescent="0.3">
      <c r="A11201" s="6" t="s">
        <v>9066</v>
      </c>
    </row>
    <row r="11202" spans="1:5" x14ac:dyDescent="0.3">
      <c r="A11202" s="6" t="s">
        <v>9067</v>
      </c>
    </row>
    <row r="11204" spans="1:5" x14ac:dyDescent="0.3">
      <c r="A11204" s="6" t="s">
        <v>9068</v>
      </c>
      <c r="B11204" t="s">
        <v>10352</v>
      </c>
      <c r="C11204" t="s">
        <v>2446</v>
      </c>
      <c r="D11204" t="s">
        <v>2447</v>
      </c>
      <c r="E11204" t="s">
        <v>2447</v>
      </c>
    </row>
    <row r="11205" spans="1:5" x14ac:dyDescent="0.3">
      <c r="A11205" s="6" t="s">
        <v>5258</v>
      </c>
      <c r="B11205" t="s">
        <v>9855</v>
      </c>
      <c r="C11205" t="s">
        <v>850</v>
      </c>
    </row>
    <row r="11206" spans="1:5" x14ac:dyDescent="0.3">
      <c r="A11206" s="6" t="s">
        <v>9069</v>
      </c>
      <c r="B11206" t="s">
        <v>2258</v>
      </c>
      <c r="C11206" t="s">
        <v>1385</v>
      </c>
    </row>
    <row r="11207" spans="1:5" x14ac:dyDescent="0.3">
      <c r="A11207" s="6" t="s">
        <v>9070</v>
      </c>
      <c r="B11207" t="s">
        <v>10348</v>
      </c>
      <c r="C11207" t="s">
        <v>2448</v>
      </c>
      <c r="D11207">
        <v>9</v>
      </c>
      <c r="E11207">
        <v>9</v>
      </c>
    </row>
    <row r="11209" spans="1:5" x14ac:dyDescent="0.3">
      <c r="A11209" s="6" t="s">
        <v>1472</v>
      </c>
    </row>
    <row r="11210" spans="1:5" x14ac:dyDescent="0.3">
      <c r="A11210" s="6" t="s">
        <v>8919</v>
      </c>
    </row>
    <row r="11211" spans="1:5" x14ac:dyDescent="0.3">
      <c r="A11211" s="6" t="s">
        <v>9071</v>
      </c>
    </row>
    <row r="11213" spans="1:5" x14ac:dyDescent="0.3">
      <c r="A11213" s="6" t="s">
        <v>9072</v>
      </c>
      <c r="B11213" t="s">
        <v>5746</v>
      </c>
      <c r="C11213" t="s">
        <v>2449</v>
      </c>
      <c r="D11213">
        <v>1.9000000000000001E-4</v>
      </c>
      <c r="E11213" t="s">
        <v>230</v>
      </c>
    </row>
    <row r="11214" spans="1:5" x14ac:dyDescent="0.3">
      <c r="A11214" s="6" t="s">
        <v>7241</v>
      </c>
      <c r="B11214" t="s">
        <v>5295</v>
      </c>
      <c r="C11214" t="s">
        <v>1273</v>
      </c>
    </row>
    <row r="11215" spans="1:5" x14ac:dyDescent="0.3">
      <c r="A11215" s="6" t="s">
        <v>9073</v>
      </c>
      <c r="B11215" t="s">
        <v>1636</v>
      </c>
      <c r="C11215" t="s">
        <v>1615</v>
      </c>
    </row>
    <row r="11216" spans="1:5" x14ac:dyDescent="0.3">
      <c r="A11216" s="6" t="s">
        <v>9074</v>
      </c>
      <c r="B11216" t="s">
        <v>10269</v>
      </c>
      <c r="C11216" t="s">
        <v>2450</v>
      </c>
      <c r="D11216">
        <v>9</v>
      </c>
      <c r="E11216">
        <v>9</v>
      </c>
    </row>
    <row r="11218" spans="1:5" x14ac:dyDescent="0.3">
      <c r="A11218" s="6" t="s">
        <v>6063</v>
      </c>
    </row>
    <row r="11219" spans="1:5" x14ac:dyDescent="0.3">
      <c r="A11219" s="6" t="s">
        <v>9075</v>
      </c>
    </row>
    <row r="11220" spans="1:5" x14ac:dyDescent="0.3">
      <c r="A11220" s="6" t="s">
        <v>9076</v>
      </c>
    </row>
    <row r="11222" spans="1:5" x14ac:dyDescent="0.3">
      <c r="A11222" s="6" t="s">
        <v>9077</v>
      </c>
      <c r="B11222" t="s">
        <v>9878</v>
      </c>
      <c r="C11222" t="s">
        <v>2439</v>
      </c>
      <c r="D11222" t="s">
        <v>2451</v>
      </c>
      <c r="E11222" t="s">
        <v>2451</v>
      </c>
    </row>
    <row r="11223" spans="1:5" x14ac:dyDescent="0.3">
      <c r="A11223" s="6" t="s">
        <v>7241</v>
      </c>
      <c r="B11223" t="s">
        <v>5295</v>
      </c>
      <c r="C11223" t="s">
        <v>1273</v>
      </c>
    </row>
    <row r="11224" spans="1:5" x14ac:dyDescent="0.3">
      <c r="A11224" s="6" t="s">
        <v>9073</v>
      </c>
      <c r="B11224" t="s">
        <v>1636</v>
      </c>
      <c r="C11224" t="s">
        <v>1615</v>
      </c>
    </row>
    <row r="11225" spans="1:5" x14ac:dyDescent="0.3">
      <c r="A11225" s="6" t="s">
        <v>9078</v>
      </c>
      <c r="B11225" t="s">
        <v>10269</v>
      </c>
      <c r="C11225" t="s">
        <v>2452</v>
      </c>
      <c r="D11225">
        <v>3</v>
      </c>
      <c r="E11225">
        <v>3</v>
      </c>
    </row>
    <row r="11227" spans="1:5" x14ac:dyDescent="0.3">
      <c r="A11227" s="6" t="s">
        <v>6063</v>
      </c>
    </row>
    <row r="11228" spans="1:5" x14ac:dyDescent="0.3">
      <c r="A11228" s="6" t="s">
        <v>9075</v>
      </c>
    </row>
    <row r="11229" spans="1:5" x14ac:dyDescent="0.3">
      <c r="A11229" s="6" t="s">
        <v>9079</v>
      </c>
    </row>
    <row r="11231" spans="1:5" x14ac:dyDescent="0.3">
      <c r="A11231" s="6" t="s">
        <v>9080</v>
      </c>
      <c r="B11231" t="s">
        <v>9878</v>
      </c>
      <c r="C11231" t="s">
        <v>2439</v>
      </c>
      <c r="D11231" t="s">
        <v>2451</v>
      </c>
      <c r="E11231" t="s">
        <v>2451</v>
      </c>
    </row>
    <row r="11232" spans="1:5" x14ac:dyDescent="0.3">
      <c r="A11232" s="6" t="s">
        <v>7241</v>
      </c>
      <c r="B11232" t="s">
        <v>5295</v>
      </c>
      <c r="C11232" t="s">
        <v>1273</v>
      </c>
    </row>
    <row r="11233" spans="1:5" x14ac:dyDescent="0.3">
      <c r="A11233" s="6" t="s">
        <v>9073</v>
      </c>
      <c r="B11233" t="s">
        <v>1636</v>
      </c>
      <c r="C11233" t="s">
        <v>1615</v>
      </c>
    </row>
    <row r="11234" spans="1:5" x14ac:dyDescent="0.3">
      <c r="A11234" s="6" t="s">
        <v>9081</v>
      </c>
      <c r="B11234" t="s">
        <v>10269</v>
      </c>
      <c r="C11234" t="s">
        <v>2452</v>
      </c>
      <c r="D11234">
        <v>3</v>
      </c>
      <c r="E11234">
        <v>3</v>
      </c>
    </row>
    <row r="11236" spans="1:5" x14ac:dyDescent="0.3">
      <c r="A11236" s="6" t="s">
        <v>6063</v>
      </c>
    </row>
    <row r="11237" spans="1:5" x14ac:dyDescent="0.3">
      <c r="A11237" s="6" t="s">
        <v>9075</v>
      </c>
    </row>
    <row r="11238" spans="1:5" x14ac:dyDescent="0.3">
      <c r="A11238" s="6" t="s">
        <v>9082</v>
      </c>
    </row>
    <row r="11240" spans="1:5" x14ac:dyDescent="0.3">
      <c r="A11240" s="6" t="s">
        <v>9083</v>
      </c>
      <c r="B11240" t="s">
        <v>9878</v>
      </c>
      <c r="C11240" t="s">
        <v>2446</v>
      </c>
      <c r="D11240" t="s">
        <v>2453</v>
      </c>
      <c r="E11240" t="s">
        <v>2453</v>
      </c>
    </row>
    <row r="11241" spans="1:5" x14ac:dyDescent="0.3">
      <c r="A11241" s="6" t="s">
        <v>5258</v>
      </c>
      <c r="B11241" t="s">
        <v>9855</v>
      </c>
      <c r="C11241" t="s">
        <v>850</v>
      </c>
    </row>
    <row r="11242" spans="1:5" x14ac:dyDescent="0.3">
      <c r="A11242" s="6" t="s">
        <v>9084</v>
      </c>
      <c r="B11242" t="s">
        <v>2548</v>
      </c>
      <c r="C11242" t="e">
        <f>++AFt</f>
        <v>#NAME?</v>
      </c>
    </row>
    <row r="11243" spans="1:5" x14ac:dyDescent="0.3">
      <c r="A11243" s="6" t="s">
        <v>9085</v>
      </c>
      <c r="B11243" t="s">
        <v>10353</v>
      </c>
      <c r="C11243" t="s">
        <v>2454</v>
      </c>
      <c r="D11243">
        <v>9</v>
      </c>
      <c r="E11243">
        <v>9</v>
      </c>
    </row>
    <row r="11245" spans="1:5" x14ac:dyDescent="0.3">
      <c r="A11245" s="6" t="s">
        <v>1472</v>
      </c>
    </row>
    <row r="11246" spans="1:5" x14ac:dyDescent="0.3">
      <c r="A11246" s="6" t="s">
        <v>9086</v>
      </c>
    </row>
    <row r="11247" spans="1:5" x14ac:dyDescent="0.3">
      <c r="A11247" s="6" t="s">
        <v>9087</v>
      </c>
    </row>
    <row r="11249" spans="1:5" x14ac:dyDescent="0.3">
      <c r="A11249" s="6" t="s">
        <v>9088</v>
      </c>
      <c r="B11249" t="s">
        <v>9910</v>
      </c>
      <c r="C11249" t="s">
        <v>2455</v>
      </c>
      <c r="D11249" t="s">
        <v>2453</v>
      </c>
      <c r="E11249" t="s">
        <v>2453</v>
      </c>
    </row>
    <row r="11250" spans="1:5" x14ac:dyDescent="0.3">
      <c r="A11250" s="6" t="s">
        <v>5258</v>
      </c>
      <c r="B11250" t="s">
        <v>9855</v>
      </c>
      <c r="C11250" t="s">
        <v>850</v>
      </c>
    </row>
    <row r="11251" spans="1:5" x14ac:dyDescent="0.3">
      <c r="A11251" s="6" t="s">
        <v>9084</v>
      </c>
      <c r="B11251" t="s">
        <v>2548</v>
      </c>
      <c r="C11251" t="e">
        <f>++AFt</f>
        <v>#NAME?</v>
      </c>
    </row>
    <row r="11252" spans="1:5" x14ac:dyDescent="0.3">
      <c r="A11252" s="6" t="s">
        <v>9089</v>
      </c>
      <c r="B11252" t="s">
        <v>10353</v>
      </c>
      <c r="C11252" t="s">
        <v>2456</v>
      </c>
      <c r="D11252">
        <v>2</v>
      </c>
      <c r="E11252">
        <v>2</v>
      </c>
    </row>
    <row r="11254" spans="1:5" x14ac:dyDescent="0.3">
      <c r="A11254" s="6" t="s">
        <v>1472</v>
      </c>
    </row>
    <row r="11255" spans="1:5" x14ac:dyDescent="0.3">
      <c r="A11255" s="6" t="s">
        <v>9086</v>
      </c>
    </row>
    <row r="11256" spans="1:5" x14ac:dyDescent="0.3">
      <c r="A11256" s="6" t="s">
        <v>9090</v>
      </c>
    </row>
    <row r="11258" spans="1:5" x14ac:dyDescent="0.3">
      <c r="A11258" s="6" t="s">
        <v>9091</v>
      </c>
      <c r="B11258" t="s">
        <v>9889</v>
      </c>
      <c r="C11258" t="s">
        <v>2457</v>
      </c>
      <c r="D11258" t="s">
        <v>2453</v>
      </c>
      <c r="E11258" t="s">
        <v>2453</v>
      </c>
    </row>
    <row r="11259" spans="1:5" x14ac:dyDescent="0.3">
      <c r="A11259" s="6" t="s">
        <v>5258</v>
      </c>
      <c r="B11259" t="s">
        <v>9855</v>
      </c>
      <c r="C11259" t="s">
        <v>850</v>
      </c>
    </row>
    <row r="11260" spans="1:5" x14ac:dyDescent="0.3">
      <c r="A11260" s="6" t="s">
        <v>9084</v>
      </c>
      <c r="B11260" t="s">
        <v>2548</v>
      </c>
      <c r="C11260" t="e">
        <f>++AFt</f>
        <v>#NAME?</v>
      </c>
    </row>
    <row r="11261" spans="1:5" x14ac:dyDescent="0.3">
      <c r="A11261" s="6" t="s">
        <v>9092</v>
      </c>
      <c r="B11261" t="s">
        <v>10353</v>
      </c>
      <c r="C11261" t="s">
        <v>2456</v>
      </c>
      <c r="D11261">
        <v>7</v>
      </c>
      <c r="E11261">
        <v>7</v>
      </c>
    </row>
    <row r="11263" spans="1:5" x14ac:dyDescent="0.3">
      <c r="A11263" s="6" t="s">
        <v>1472</v>
      </c>
    </row>
    <row r="11264" spans="1:5" x14ac:dyDescent="0.3">
      <c r="A11264" s="6" t="s">
        <v>9086</v>
      </c>
    </row>
    <row r="11265" spans="1:5" x14ac:dyDescent="0.3">
      <c r="A11265" s="6" t="s">
        <v>9093</v>
      </c>
    </row>
    <row r="11267" spans="1:5" x14ac:dyDescent="0.3">
      <c r="A11267" s="6" t="s">
        <v>9094</v>
      </c>
      <c r="B11267" t="s">
        <v>9878</v>
      </c>
      <c r="C11267" t="s">
        <v>2446</v>
      </c>
      <c r="D11267" t="s">
        <v>2453</v>
      </c>
      <c r="E11267" t="s">
        <v>2453</v>
      </c>
    </row>
    <row r="11268" spans="1:5" x14ac:dyDescent="0.3">
      <c r="A11268" s="6" t="s">
        <v>5258</v>
      </c>
      <c r="B11268" t="s">
        <v>9855</v>
      </c>
      <c r="C11268" t="s">
        <v>850</v>
      </c>
    </row>
    <row r="11269" spans="1:5" x14ac:dyDescent="0.3">
      <c r="A11269" s="6" t="s">
        <v>9084</v>
      </c>
      <c r="B11269" t="s">
        <v>2548</v>
      </c>
      <c r="C11269" t="e">
        <f>++AFt</f>
        <v>#NAME?</v>
      </c>
    </row>
    <row r="11270" spans="1:5" x14ac:dyDescent="0.3">
      <c r="A11270" s="6" t="s">
        <v>9095</v>
      </c>
      <c r="B11270" t="s">
        <v>10353</v>
      </c>
      <c r="C11270" t="s">
        <v>2454</v>
      </c>
      <c r="D11270">
        <v>9</v>
      </c>
      <c r="E11270">
        <v>9</v>
      </c>
    </row>
    <row r="11272" spans="1:5" x14ac:dyDescent="0.3">
      <c r="A11272" s="6" t="s">
        <v>1472</v>
      </c>
    </row>
    <row r="11273" spans="1:5" x14ac:dyDescent="0.3">
      <c r="A11273" s="6" t="s">
        <v>9086</v>
      </c>
    </row>
    <row r="11274" spans="1:5" x14ac:dyDescent="0.3">
      <c r="A11274" s="6" t="s">
        <v>9096</v>
      </c>
    </row>
    <row r="11276" spans="1:5" x14ac:dyDescent="0.3">
      <c r="A11276" s="6" t="s">
        <v>9097</v>
      </c>
      <c r="B11276" t="s">
        <v>9878</v>
      </c>
      <c r="C11276" t="s">
        <v>2446</v>
      </c>
      <c r="D11276" t="s">
        <v>2453</v>
      </c>
      <c r="E11276" t="s">
        <v>2453</v>
      </c>
    </row>
    <row r="11277" spans="1:5" x14ac:dyDescent="0.3">
      <c r="A11277" s="6" t="s">
        <v>5258</v>
      </c>
      <c r="B11277" t="s">
        <v>9855</v>
      </c>
      <c r="C11277" t="s">
        <v>850</v>
      </c>
    </row>
    <row r="11278" spans="1:5" x14ac:dyDescent="0.3">
      <c r="A11278" s="6" t="s">
        <v>9084</v>
      </c>
      <c r="B11278" t="s">
        <v>2548</v>
      </c>
      <c r="C11278" t="e">
        <f>++AFt</f>
        <v>#NAME?</v>
      </c>
    </row>
    <row r="11279" spans="1:5" x14ac:dyDescent="0.3">
      <c r="A11279" s="6" t="s">
        <v>9098</v>
      </c>
      <c r="B11279" t="s">
        <v>10353</v>
      </c>
      <c r="C11279" t="s">
        <v>2454</v>
      </c>
      <c r="D11279">
        <v>9</v>
      </c>
      <c r="E11279">
        <v>9</v>
      </c>
    </row>
    <row r="11281" spans="1:5" x14ac:dyDescent="0.3">
      <c r="A11281" s="6" t="s">
        <v>1472</v>
      </c>
    </row>
    <row r="11282" spans="1:5" x14ac:dyDescent="0.3">
      <c r="A11282" s="6" t="s">
        <v>9086</v>
      </c>
    </row>
    <row r="11283" spans="1:5" x14ac:dyDescent="0.3">
      <c r="A11283" s="6" t="s">
        <v>9099</v>
      </c>
    </row>
    <row r="11285" spans="1:5" x14ac:dyDescent="0.3">
      <c r="A11285" s="6" t="s">
        <v>9100</v>
      </c>
      <c r="B11285" t="s">
        <v>9878</v>
      </c>
      <c r="C11285" t="s">
        <v>2446</v>
      </c>
      <c r="D11285" t="s">
        <v>2453</v>
      </c>
      <c r="E11285" t="s">
        <v>2453</v>
      </c>
    </row>
    <row r="11286" spans="1:5" x14ac:dyDescent="0.3">
      <c r="A11286" s="6" t="s">
        <v>5258</v>
      </c>
      <c r="B11286" t="s">
        <v>9855</v>
      </c>
      <c r="C11286" t="s">
        <v>850</v>
      </c>
    </row>
    <row r="11287" spans="1:5" x14ac:dyDescent="0.3">
      <c r="A11287" s="6" t="s">
        <v>9084</v>
      </c>
      <c r="B11287" t="s">
        <v>2548</v>
      </c>
      <c r="C11287" t="e">
        <f>++AFt</f>
        <v>#NAME?</v>
      </c>
    </row>
    <row r="11288" spans="1:5" x14ac:dyDescent="0.3">
      <c r="A11288" s="6" t="s">
        <v>9101</v>
      </c>
      <c r="B11288" t="s">
        <v>10353</v>
      </c>
      <c r="C11288" t="s">
        <v>2454</v>
      </c>
      <c r="D11288">
        <v>9</v>
      </c>
      <c r="E11288">
        <v>9</v>
      </c>
    </row>
    <row r="11290" spans="1:5" x14ac:dyDescent="0.3">
      <c r="A11290" s="6" t="s">
        <v>1472</v>
      </c>
    </row>
    <row r="11291" spans="1:5" x14ac:dyDescent="0.3">
      <c r="A11291" s="6" t="s">
        <v>9086</v>
      </c>
    </row>
    <row r="11292" spans="1:5" x14ac:dyDescent="0.3">
      <c r="A11292" s="6" t="s">
        <v>9102</v>
      </c>
    </row>
    <row r="11294" spans="1:5" x14ac:dyDescent="0.3">
      <c r="A11294" s="6" t="s">
        <v>9103</v>
      </c>
      <c r="B11294" t="s">
        <v>9878</v>
      </c>
      <c r="C11294" t="s">
        <v>2446</v>
      </c>
      <c r="D11294" t="s">
        <v>2453</v>
      </c>
      <c r="E11294" t="s">
        <v>2453</v>
      </c>
    </row>
    <row r="11295" spans="1:5" x14ac:dyDescent="0.3">
      <c r="A11295" s="6" t="s">
        <v>5258</v>
      </c>
      <c r="B11295" t="s">
        <v>9855</v>
      </c>
      <c r="C11295" t="s">
        <v>850</v>
      </c>
    </row>
    <row r="11296" spans="1:5" x14ac:dyDescent="0.3">
      <c r="A11296" s="6" t="s">
        <v>9084</v>
      </c>
      <c r="B11296" t="s">
        <v>2548</v>
      </c>
      <c r="C11296" t="e">
        <f>++AFt</f>
        <v>#NAME?</v>
      </c>
    </row>
    <row r="11297" spans="1:5" x14ac:dyDescent="0.3">
      <c r="A11297" s="6" t="s">
        <v>9104</v>
      </c>
      <c r="B11297" t="s">
        <v>10353</v>
      </c>
      <c r="C11297" t="s">
        <v>2454</v>
      </c>
      <c r="D11297">
        <v>9</v>
      </c>
      <c r="E11297">
        <v>9</v>
      </c>
    </row>
    <row r="11299" spans="1:5" x14ac:dyDescent="0.3">
      <c r="A11299" s="6" t="s">
        <v>1472</v>
      </c>
    </row>
    <row r="11300" spans="1:5" x14ac:dyDescent="0.3">
      <c r="A11300" s="6" t="s">
        <v>9086</v>
      </c>
    </row>
    <row r="11301" spans="1:5" x14ac:dyDescent="0.3">
      <c r="A11301" s="6" t="s">
        <v>9105</v>
      </c>
    </row>
    <row r="11303" spans="1:5" x14ac:dyDescent="0.3">
      <c r="A11303" s="6" t="s">
        <v>9106</v>
      </c>
      <c r="B11303" t="s">
        <v>9878</v>
      </c>
      <c r="C11303" t="s">
        <v>2439</v>
      </c>
      <c r="D11303" t="s">
        <v>2458</v>
      </c>
      <c r="E11303" t="s">
        <v>2458</v>
      </c>
    </row>
    <row r="11304" spans="1:5" x14ac:dyDescent="0.3">
      <c r="A11304" s="6" t="s">
        <v>7241</v>
      </c>
      <c r="B11304" t="s">
        <v>5295</v>
      </c>
      <c r="C11304" t="s">
        <v>1273</v>
      </c>
    </row>
    <row r="11305" spans="1:5" x14ac:dyDescent="0.3">
      <c r="A11305" s="6" t="s">
        <v>9073</v>
      </c>
      <c r="B11305" t="s">
        <v>1636</v>
      </c>
      <c r="C11305" t="s">
        <v>1615</v>
      </c>
    </row>
    <row r="11306" spans="1:5" x14ac:dyDescent="0.3">
      <c r="A11306" s="6" t="s">
        <v>9107</v>
      </c>
      <c r="B11306" t="s">
        <v>10269</v>
      </c>
      <c r="C11306" t="s">
        <v>2452</v>
      </c>
      <c r="D11306">
        <v>3</v>
      </c>
      <c r="E11306">
        <v>3</v>
      </c>
    </row>
    <row r="11308" spans="1:5" x14ac:dyDescent="0.3">
      <c r="A11308" s="6" t="s">
        <v>6063</v>
      </c>
    </row>
    <row r="11309" spans="1:5" x14ac:dyDescent="0.3">
      <c r="A11309" s="6" t="s">
        <v>9108</v>
      </c>
    </row>
    <row r="11310" spans="1:5" x14ac:dyDescent="0.3">
      <c r="A11310" s="6" t="s">
        <v>9109</v>
      </c>
    </row>
    <row r="11312" spans="1:5" x14ac:dyDescent="0.3">
      <c r="A11312" s="6" t="s">
        <v>9110</v>
      </c>
      <c r="B11312" t="s">
        <v>10180</v>
      </c>
      <c r="C11312" t="s">
        <v>2459</v>
      </c>
      <c r="D11312" t="s">
        <v>2458</v>
      </c>
      <c r="E11312" t="s">
        <v>2458</v>
      </c>
    </row>
    <row r="11313" spans="1:5" x14ac:dyDescent="0.3">
      <c r="A11313" s="6" t="s">
        <v>5258</v>
      </c>
      <c r="B11313" t="s">
        <v>9855</v>
      </c>
      <c r="C11313" t="s">
        <v>850</v>
      </c>
    </row>
    <row r="11314" spans="1:5" x14ac:dyDescent="0.3">
      <c r="A11314" s="6" t="s">
        <v>8997</v>
      </c>
      <c r="B11314" t="s">
        <v>2258</v>
      </c>
      <c r="C11314" t="s">
        <v>1385</v>
      </c>
    </row>
    <row r="11315" spans="1:5" x14ac:dyDescent="0.3">
      <c r="A11315" s="6" t="s">
        <v>9111</v>
      </c>
      <c r="B11315" t="s">
        <v>10348</v>
      </c>
      <c r="C11315" t="s">
        <v>2460</v>
      </c>
      <c r="D11315">
        <v>8</v>
      </c>
      <c r="E11315">
        <v>8</v>
      </c>
    </row>
    <row r="11317" spans="1:5" x14ac:dyDescent="0.3">
      <c r="A11317" s="6" t="s">
        <v>1472</v>
      </c>
    </row>
    <row r="11318" spans="1:5" x14ac:dyDescent="0.3">
      <c r="A11318" s="6" t="s">
        <v>8919</v>
      </c>
    </row>
    <row r="11319" spans="1:5" x14ac:dyDescent="0.3">
      <c r="A11319" s="6" t="s">
        <v>9112</v>
      </c>
    </row>
    <row r="11321" spans="1:5" x14ac:dyDescent="0.3">
      <c r="A11321" s="6" t="s">
        <v>9113</v>
      </c>
      <c r="B11321" t="s">
        <v>9114</v>
      </c>
      <c r="C11321" t="s">
        <v>2461</v>
      </c>
      <c r="D11321" t="s">
        <v>2462</v>
      </c>
      <c r="E11321" t="s">
        <v>2462</v>
      </c>
    </row>
    <row r="11322" spans="1:5" x14ac:dyDescent="0.3">
      <c r="A11322" s="6" t="s">
        <v>5258</v>
      </c>
      <c r="B11322" t="s">
        <v>9855</v>
      </c>
      <c r="C11322" t="s">
        <v>850</v>
      </c>
    </row>
    <row r="11323" spans="1:5" x14ac:dyDescent="0.3">
      <c r="A11323" s="6" t="s">
        <v>8759</v>
      </c>
      <c r="B11323" t="s">
        <v>9575</v>
      </c>
      <c r="C11323" t="s">
        <v>1763</v>
      </c>
    </row>
    <row r="11324" spans="1:5" x14ac:dyDescent="0.3">
      <c r="A11324" s="6" t="s">
        <v>9115</v>
      </c>
      <c r="B11324" t="s">
        <v>10300</v>
      </c>
      <c r="C11324" t="s">
        <v>2309</v>
      </c>
      <c r="D11324">
        <v>6</v>
      </c>
      <c r="E11324">
        <v>6</v>
      </c>
    </row>
    <row r="11326" spans="1:5" x14ac:dyDescent="0.3">
      <c r="A11326" s="6" t="s">
        <v>1472</v>
      </c>
    </row>
    <row r="11327" spans="1:5" x14ac:dyDescent="0.3">
      <c r="A11327" s="6" t="s">
        <v>9116</v>
      </c>
    </row>
    <row r="11328" spans="1:5" x14ac:dyDescent="0.3">
      <c r="A11328" s="6" t="s">
        <v>9117</v>
      </c>
    </row>
    <row r="11330" spans="1:5" x14ac:dyDescent="0.3">
      <c r="A11330" s="6" t="s">
        <v>9118</v>
      </c>
      <c r="B11330" t="s">
        <v>9910</v>
      </c>
      <c r="C11330" t="s">
        <v>2439</v>
      </c>
      <c r="D11330" t="s">
        <v>2463</v>
      </c>
      <c r="E11330" t="s">
        <v>2463</v>
      </c>
    </row>
    <row r="11331" spans="1:5" x14ac:dyDescent="0.3">
      <c r="A11331" s="6" t="s">
        <v>7241</v>
      </c>
      <c r="B11331" t="s">
        <v>5295</v>
      </c>
      <c r="C11331" t="s">
        <v>1273</v>
      </c>
    </row>
    <row r="11332" spans="1:5" x14ac:dyDescent="0.3">
      <c r="A11332" s="6" t="s">
        <v>9054</v>
      </c>
      <c r="B11332" t="s">
        <v>1202</v>
      </c>
      <c r="C11332" t="s">
        <v>2173</v>
      </c>
    </row>
    <row r="11333" spans="1:5" x14ac:dyDescent="0.3">
      <c r="A11333" s="6" t="s">
        <v>9119</v>
      </c>
      <c r="B11333" t="s">
        <v>10341</v>
      </c>
      <c r="C11333" t="s">
        <v>2441</v>
      </c>
      <c r="D11333">
        <v>3</v>
      </c>
      <c r="E11333">
        <v>3</v>
      </c>
    </row>
    <row r="11335" spans="1:5" x14ac:dyDescent="0.3">
      <c r="A11335" s="6" t="s">
        <v>6063</v>
      </c>
    </row>
    <row r="11336" spans="1:5" x14ac:dyDescent="0.3">
      <c r="A11336" s="6" t="s">
        <v>9108</v>
      </c>
    </row>
    <row r="11337" spans="1:5" x14ac:dyDescent="0.3">
      <c r="A11337" s="6" t="s">
        <v>9120</v>
      </c>
    </row>
    <row r="11339" spans="1:5" x14ac:dyDescent="0.3">
      <c r="A11339" s="6" t="s">
        <v>9121</v>
      </c>
      <c r="B11339" t="s">
        <v>5746</v>
      </c>
      <c r="C11339" t="s">
        <v>2464</v>
      </c>
      <c r="D11339">
        <v>2.3000000000000001E-4</v>
      </c>
      <c r="E11339" t="s">
        <v>231</v>
      </c>
    </row>
    <row r="11340" spans="1:5" x14ac:dyDescent="0.3">
      <c r="A11340" s="6" t="s">
        <v>5258</v>
      </c>
      <c r="B11340" t="s">
        <v>9855</v>
      </c>
      <c r="C11340" t="s">
        <v>850</v>
      </c>
    </row>
    <row r="11341" spans="1:5" x14ac:dyDescent="0.3">
      <c r="A11341" s="6" t="s">
        <v>8876</v>
      </c>
      <c r="B11341" t="e">
        <f>+  A</f>
        <v>#NAME?</v>
      </c>
      <c r="C11341" t="s">
        <v>1076</v>
      </c>
    </row>
    <row r="11342" spans="1:5" x14ac:dyDescent="0.3">
      <c r="A11342" s="6" t="s">
        <v>9122</v>
      </c>
      <c r="B11342" t="s">
        <v>10354</v>
      </c>
      <c r="C11342" t="s">
        <v>2362</v>
      </c>
      <c r="D11342">
        <v>9</v>
      </c>
      <c r="E11342">
        <v>9</v>
      </c>
    </row>
    <row r="11344" spans="1:5" x14ac:dyDescent="0.3">
      <c r="A11344" s="6" t="s">
        <v>1472</v>
      </c>
    </row>
    <row r="11345" spans="1:5" x14ac:dyDescent="0.3">
      <c r="A11345" s="6" t="s">
        <v>6209</v>
      </c>
    </row>
    <row r="11346" spans="1:5" x14ac:dyDescent="0.3">
      <c r="A11346" s="6" t="s">
        <v>9123</v>
      </c>
    </row>
    <row r="11348" spans="1:5" x14ac:dyDescent="0.3">
      <c r="A11348" s="6" t="s">
        <v>9124</v>
      </c>
      <c r="B11348" t="s">
        <v>9854</v>
      </c>
      <c r="C11348" t="s">
        <v>2465</v>
      </c>
      <c r="D11348" t="s">
        <v>2463</v>
      </c>
      <c r="E11348" t="s">
        <v>2463</v>
      </c>
    </row>
    <row r="11349" spans="1:5" x14ac:dyDescent="0.3">
      <c r="A11349" s="6" t="s">
        <v>5797</v>
      </c>
      <c r="B11349" t="s">
        <v>5295</v>
      </c>
      <c r="C11349" t="s">
        <v>1273</v>
      </c>
    </row>
    <row r="11350" spans="1:5" x14ac:dyDescent="0.3">
      <c r="A11350" s="6" t="s">
        <v>9125</v>
      </c>
      <c r="B11350" t="s">
        <v>1375</v>
      </c>
      <c r="C11350" t="s">
        <v>2466</v>
      </c>
    </row>
    <row r="11351" spans="1:5" x14ac:dyDescent="0.3">
      <c r="A11351" s="6" t="s">
        <v>9126</v>
      </c>
      <c r="B11351" t="s">
        <v>10355</v>
      </c>
      <c r="C11351" t="s">
        <v>2467</v>
      </c>
      <c r="D11351">
        <v>8</v>
      </c>
      <c r="E11351">
        <v>8</v>
      </c>
    </row>
    <row r="11353" spans="1:5" x14ac:dyDescent="0.3">
      <c r="A11353" s="6" t="s">
        <v>6063</v>
      </c>
    </row>
    <row r="11354" spans="1:5" x14ac:dyDescent="0.3">
      <c r="A11354" s="6" t="s">
        <v>2468</v>
      </c>
    </row>
    <row r="11355" spans="1:5" x14ac:dyDescent="0.3">
      <c r="A11355" s="6" t="s">
        <v>9127</v>
      </c>
    </row>
    <row r="11357" spans="1:5" x14ac:dyDescent="0.3">
      <c r="A11357" s="6" t="s">
        <v>9128</v>
      </c>
      <c r="B11357" t="s">
        <v>9910</v>
      </c>
      <c r="C11357" t="s">
        <v>2459</v>
      </c>
      <c r="D11357" t="s">
        <v>2469</v>
      </c>
      <c r="E11357" t="s">
        <v>2469</v>
      </c>
    </row>
    <row r="11358" spans="1:5" x14ac:dyDescent="0.3">
      <c r="A11358" s="6" t="s">
        <v>5258</v>
      </c>
      <c r="B11358" t="s">
        <v>9855</v>
      </c>
      <c r="C11358" t="s">
        <v>850</v>
      </c>
    </row>
    <row r="11359" spans="1:5" x14ac:dyDescent="0.3">
      <c r="A11359" s="6" t="s">
        <v>9129</v>
      </c>
      <c r="B11359" t="s">
        <v>2258</v>
      </c>
      <c r="C11359" t="s">
        <v>1076</v>
      </c>
    </row>
    <row r="11360" spans="1:5" x14ac:dyDescent="0.3">
      <c r="A11360" s="6" t="s">
        <v>9130</v>
      </c>
      <c r="B11360" t="e">
        <f>--MHVS</f>
        <v>#NAME?</v>
      </c>
      <c r="C11360" t="s">
        <v>2470</v>
      </c>
      <c r="D11360">
        <v>8</v>
      </c>
      <c r="E11360">
        <v>8</v>
      </c>
    </row>
    <row r="11362" spans="1:5" x14ac:dyDescent="0.3">
      <c r="A11362" s="6" t="s">
        <v>1472</v>
      </c>
    </row>
    <row r="11363" spans="1:5" x14ac:dyDescent="0.3">
      <c r="A11363" s="6" t="s">
        <v>6612</v>
      </c>
    </row>
    <row r="11364" spans="1:5" x14ac:dyDescent="0.3">
      <c r="A11364" s="6" t="s">
        <v>9131</v>
      </c>
    </row>
    <row r="11366" spans="1:5" x14ac:dyDescent="0.3">
      <c r="A11366" s="6" t="s">
        <v>9132</v>
      </c>
      <c r="B11366" t="s">
        <v>5746</v>
      </c>
      <c r="C11366" t="s">
        <v>2471</v>
      </c>
      <c r="D11366">
        <v>2.7999999999999998E-4</v>
      </c>
      <c r="E11366" t="s">
        <v>232</v>
      </c>
    </row>
    <row r="11367" spans="1:5" x14ac:dyDescent="0.3">
      <c r="A11367" s="6" t="s">
        <v>5258</v>
      </c>
      <c r="B11367" t="s">
        <v>9855</v>
      </c>
      <c r="C11367" t="s">
        <v>850</v>
      </c>
    </row>
    <row r="11368" spans="1:5" x14ac:dyDescent="0.3">
      <c r="A11368" s="6" t="s">
        <v>9133</v>
      </c>
      <c r="B11368" t="e">
        <f>+ p</f>
        <v>#NAME?</v>
      </c>
      <c r="C11368" t="s">
        <v>2472</v>
      </c>
    </row>
    <row r="11369" spans="1:5" x14ac:dyDescent="0.3">
      <c r="A11369" s="6" t="s">
        <v>9134</v>
      </c>
      <c r="B11369" t="s">
        <v>10356</v>
      </c>
      <c r="C11369" t="s">
        <v>2473</v>
      </c>
      <c r="D11369">
        <v>0</v>
      </c>
      <c r="E11369">
        <v>0</v>
      </c>
    </row>
    <row r="11371" spans="1:5" x14ac:dyDescent="0.3">
      <c r="A11371" s="6" t="s">
        <v>1472</v>
      </c>
    </row>
    <row r="11372" spans="1:5" x14ac:dyDescent="0.3">
      <c r="A11372" s="6" t="s">
        <v>9135</v>
      </c>
    </row>
    <row r="11373" spans="1:5" x14ac:dyDescent="0.3">
      <c r="A11373" s="6" t="s">
        <v>9136</v>
      </c>
    </row>
    <row r="11375" spans="1:5" x14ac:dyDescent="0.3">
      <c r="A11375" s="6" t="s">
        <v>9137</v>
      </c>
      <c r="B11375" t="s">
        <v>9878</v>
      </c>
      <c r="C11375" t="s">
        <v>2439</v>
      </c>
      <c r="D11375" t="s">
        <v>2474</v>
      </c>
      <c r="E11375" t="s">
        <v>2474</v>
      </c>
    </row>
    <row r="11376" spans="1:5" x14ac:dyDescent="0.3">
      <c r="A11376" s="6" t="s">
        <v>7241</v>
      </c>
      <c r="B11376" t="s">
        <v>5295</v>
      </c>
      <c r="C11376" t="s">
        <v>1273</v>
      </c>
    </row>
    <row r="11377" spans="1:5" x14ac:dyDescent="0.3">
      <c r="A11377" s="6" t="s">
        <v>9073</v>
      </c>
      <c r="B11377" t="s">
        <v>1636</v>
      </c>
      <c r="C11377" t="s">
        <v>1615</v>
      </c>
    </row>
    <row r="11378" spans="1:5" x14ac:dyDescent="0.3">
      <c r="A11378" s="6" t="s">
        <v>9138</v>
      </c>
      <c r="B11378" t="s">
        <v>10269</v>
      </c>
      <c r="C11378" t="s">
        <v>2452</v>
      </c>
      <c r="D11378">
        <v>3</v>
      </c>
      <c r="E11378">
        <v>3</v>
      </c>
    </row>
    <row r="11380" spans="1:5" x14ac:dyDescent="0.3">
      <c r="A11380" s="6" t="s">
        <v>6063</v>
      </c>
    </row>
    <row r="11381" spans="1:5" x14ac:dyDescent="0.3">
      <c r="A11381" s="6" t="s">
        <v>9075</v>
      </c>
    </row>
    <row r="11382" spans="1:5" x14ac:dyDescent="0.3">
      <c r="A11382" s="6" t="s">
        <v>9139</v>
      </c>
    </row>
    <row r="11384" spans="1:5" x14ac:dyDescent="0.3">
      <c r="A11384" s="6" t="s">
        <v>9140</v>
      </c>
      <c r="B11384" t="s">
        <v>10200</v>
      </c>
      <c r="C11384" t="s">
        <v>2475</v>
      </c>
      <c r="D11384" t="s">
        <v>2476</v>
      </c>
      <c r="E11384" t="s">
        <v>2476</v>
      </c>
    </row>
    <row r="11385" spans="1:5" x14ac:dyDescent="0.3">
      <c r="A11385" s="6" t="s">
        <v>5258</v>
      </c>
      <c r="B11385" t="s">
        <v>9855</v>
      </c>
      <c r="C11385" t="s">
        <v>850</v>
      </c>
    </row>
    <row r="11386" spans="1:5" x14ac:dyDescent="0.3">
      <c r="A11386" s="6" t="s">
        <v>9141</v>
      </c>
      <c r="B11386" t="s">
        <v>9142</v>
      </c>
      <c r="C11386" t="s">
        <v>2477</v>
      </c>
    </row>
    <row r="11387" spans="1:5" x14ac:dyDescent="0.3">
      <c r="A11387" s="6" t="s">
        <v>9143</v>
      </c>
      <c r="B11387" t="s">
        <v>10357</v>
      </c>
      <c r="C11387" t="s">
        <v>2478</v>
      </c>
      <c r="D11387">
        <v>2</v>
      </c>
      <c r="E11387">
        <v>2</v>
      </c>
    </row>
    <row r="11389" spans="1:5" x14ac:dyDescent="0.3">
      <c r="A11389" s="6" t="s">
        <v>1472</v>
      </c>
    </row>
    <row r="11390" spans="1:5" x14ac:dyDescent="0.3">
      <c r="A11390" s="6" t="s">
        <v>9144</v>
      </c>
    </row>
    <row r="11391" spans="1:5" x14ac:dyDescent="0.3">
      <c r="A11391" s="6" t="s">
        <v>9145</v>
      </c>
    </row>
    <row r="11393" spans="1:5" x14ac:dyDescent="0.3">
      <c r="A11393" s="6" t="s">
        <v>9146</v>
      </c>
      <c r="B11393" t="s">
        <v>10358</v>
      </c>
      <c r="C11393" t="s">
        <v>2479</v>
      </c>
      <c r="D11393" t="s">
        <v>2476</v>
      </c>
      <c r="E11393" t="s">
        <v>2476</v>
      </c>
    </row>
    <row r="11394" spans="1:5" x14ac:dyDescent="0.3">
      <c r="A11394" s="6" t="s">
        <v>5258</v>
      </c>
      <c r="B11394" t="s">
        <v>9855</v>
      </c>
      <c r="C11394" t="s">
        <v>850</v>
      </c>
    </row>
    <row r="11395" spans="1:5" x14ac:dyDescent="0.3">
      <c r="A11395" s="6" t="s">
        <v>9141</v>
      </c>
      <c r="B11395" t="s">
        <v>9142</v>
      </c>
      <c r="C11395" t="s">
        <v>2477</v>
      </c>
    </row>
    <row r="11396" spans="1:5" x14ac:dyDescent="0.3">
      <c r="A11396" s="6" t="s">
        <v>9147</v>
      </c>
      <c r="B11396" t="s">
        <v>10357</v>
      </c>
      <c r="C11396" t="s">
        <v>2480</v>
      </c>
      <c r="D11396">
        <v>9</v>
      </c>
      <c r="E11396">
        <v>9</v>
      </c>
    </row>
    <row r="11398" spans="1:5" x14ac:dyDescent="0.3">
      <c r="A11398" s="6" t="s">
        <v>1472</v>
      </c>
    </row>
    <row r="11399" spans="1:5" x14ac:dyDescent="0.3">
      <c r="A11399" s="6" t="s">
        <v>9144</v>
      </c>
    </row>
    <row r="11400" spans="1:5" x14ac:dyDescent="0.3">
      <c r="A11400" s="6" t="s">
        <v>9148</v>
      </c>
    </row>
    <row r="11402" spans="1:5" x14ac:dyDescent="0.3">
      <c r="A11402" s="6" t="s">
        <v>9149</v>
      </c>
      <c r="B11402" t="s">
        <v>10359</v>
      </c>
      <c r="C11402" t="s">
        <v>2481</v>
      </c>
      <c r="D11402" t="s">
        <v>2476</v>
      </c>
      <c r="E11402" t="s">
        <v>2476</v>
      </c>
    </row>
    <row r="11403" spans="1:5" x14ac:dyDescent="0.3">
      <c r="A11403" s="6" t="s">
        <v>5258</v>
      </c>
      <c r="B11403" t="s">
        <v>9855</v>
      </c>
      <c r="C11403" t="s">
        <v>850</v>
      </c>
    </row>
    <row r="11404" spans="1:5" x14ac:dyDescent="0.3">
      <c r="A11404" s="6" t="s">
        <v>9141</v>
      </c>
      <c r="B11404" t="s">
        <v>9142</v>
      </c>
      <c r="C11404" t="s">
        <v>2477</v>
      </c>
    </row>
    <row r="11405" spans="1:5" x14ac:dyDescent="0.3">
      <c r="A11405" s="6" t="s">
        <v>9150</v>
      </c>
      <c r="B11405" t="s">
        <v>10357</v>
      </c>
      <c r="C11405" t="s">
        <v>2478</v>
      </c>
      <c r="D11405">
        <v>6</v>
      </c>
      <c r="E11405">
        <v>6</v>
      </c>
    </row>
    <row r="11407" spans="1:5" x14ac:dyDescent="0.3">
      <c r="A11407" s="6" t="s">
        <v>1472</v>
      </c>
    </row>
    <row r="11408" spans="1:5" x14ac:dyDescent="0.3">
      <c r="A11408" s="6" t="s">
        <v>9144</v>
      </c>
    </row>
    <row r="11409" spans="1:5" x14ac:dyDescent="0.3">
      <c r="A11409" s="6" t="s">
        <v>9151</v>
      </c>
    </row>
    <row r="11411" spans="1:5" x14ac:dyDescent="0.3">
      <c r="A11411" s="6" t="s">
        <v>9152</v>
      </c>
      <c r="B11411" t="s">
        <v>9940</v>
      </c>
      <c r="C11411" t="s">
        <v>2482</v>
      </c>
      <c r="D11411" t="s">
        <v>2483</v>
      </c>
      <c r="E11411" t="s">
        <v>2483</v>
      </c>
    </row>
    <row r="11412" spans="1:5" x14ac:dyDescent="0.3">
      <c r="A11412" s="6" t="s">
        <v>5258</v>
      </c>
      <c r="B11412" t="s">
        <v>10360</v>
      </c>
      <c r="C11412" t="s">
        <v>1054</v>
      </c>
    </row>
    <row r="11413" spans="1:5" x14ac:dyDescent="0.3">
      <c r="A11413" s="6" t="s">
        <v>9153</v>
      </c>
      <c r="B11413" t="s">
        <v>10361</v>
      </c>
      <c r="C11413" t="e">
        <f>+    vAF</f>
        <v>#NAME?</v>
      </c>
    </row>
    <row r="11414" spans="1:5" x14ac:dyDescent="0.3">
      <c r="A11414" s="6" t="s">
        <v>9154</v>
      </c>
      <c r="B11414" t="s">
        <v>10362</v>
      </c>
      <c r="C11414" t="s">
        <v>2484</v>
      </c>
      <c r="D11414">
        <v>2</v>
      </c>
      <c r="E11414">
        <v>2</v>
      </c>
    </row>
    <row r="11416" spans="1:5" x14ac:dyDescent="0.3">
      <c r="A11416" s="6" t="s">
        <v>5661</v>
      </c>
    </row>
    <row r="11417" spans="1:5" x14ac:dyDescent="0.3">
      <c r="A11417" s="6" t="s">
        <v>9155</v>
      </c>
    </row>
    <row r="11418" spans="1:5" x14ac:dyDescent="0.3">
      <c r="A11418" s="6" t="s">
        <v>9156</v>
      </c>
    </row>
    <row r="11420" spans="1:5" x14ac:dyDescent="0.3">
      <c r="A11420" s="6" t="s">
        <v>9157</v>
      </c>
      <c r="B11420" t="s">
        <v>9878</v>
      </c>
      <c r="C11420" t="s">
        <v>2479</v>
      </c>
      <c r="D11420" t="s">
        <v>2485</v>
      </c>
      <c r="E11420" t="s">
        <v>2485</v>
      </c>
    </row>
    <row r="11421" spans="1:5" x14ac:dyDescent="0.3">
      <c r="A11421" s="6" t="s">
        <v>5258</v>
      </c>
      <c r="B11421" t="s">
        <v>9855</v>
      </c>
      <c r="C11421" t="s">
        <v>850</v>
      </c>
    </row>
    <row r="11422" spans="1:5" x14ac:dyDescent="0.3">
      <c r="A11422" s="6" t="s">
        <v>9084</v>
      </c>
      <c r="B11422" t="s">
        <v>2548</v>
      </c>
      <c r="C11422" t="s">
        <v>2372</v>
      </c>
    </row>
    <row r="11423" spans="1:5" x14ac:dyDescent="0.3">
      <c r="A11423" s="6" t="s">
        <v>9158</v>
      </c>
      <c r="B11423" t="s">
        <v>10353</v>
      </c>
      <c r="C11423" t="s">
        <v>2486</v>
      </c>
      <c r="D11423">
        <v>9</v>
      </c>
      <c r="E11423">
        <v>9</v>
      </c>
    </row>
    <row r="11425" spans="1:5" x14ac:dyDescent="0.3">
      <c r="A11425" s="6" t="s">
        <v>1472</v>
      </c>
    </row>
    <row r="11426" spans="1:5" x14ac:dyDescent="0.3">
      <c r="A11426" s="6" t="s">
        <v>9086</v>
      </c>
    </row>
    <row r="11427" spans="1:5" x14ac:dyDescent="0.3">
      <c r="A11427" s="6" t="s">
        <v>9159</v>
      </c>
    </row>
    <row r="11429" spans="1:5" x14ac:dyDescent="0.3">
      <c r="A11429" s="6" t="s">
        <v>9160</v>
      </c>
      <c r="B11429" t="s">
        <v>9878</v>
      </c>
      <c r="C11429" t="s">
        <v>2479</v>
      </c>
      <c r="D11429" t="s">
        <v>2485</v>
      </c>
      <c r="E11429" t="s">
        <v>2485</v>
      </c>
    </row>
    <row r="11430" spans="1:5" x14ac:dyDescent="0.3">
      <c r="A11430" s="6" t="s">
        <v>5258</v>
      </c>
      <c r="B11430" t="s">
        <v>9855</v>
      </c>
      <c r="C11430" t="s">
        <v>850</v>
      </c>
    </row>
    <row r="11431" spans="1:5" x14ac:dyDescent="0.3">
      <c r="A11431" s="6" t="s">
        <v>9084</v>
      </c>
      <c r="B11431" t="s">
        <v>2548</v>
      </c>
      <c r="C11431" t="s">
        <v>2372</v>
      </c>
    </row>
    <row r="11432" spans="1:5" x14ac:dyDescent="0.3">
      <c r="A11432" s="6" t="s">
        <v>9161</v>
      </c>
      <c r="B11432" t="s">
        <v>10353</v>
      </c>
      <c r="C11432" t="s">
        <v>2486</v>
      </c>
      <c r="D11432">
        <v>9</v>
      </c>
      <c r="E11432">
        <v>9</v>
      </c>
    </row>
    <row r="11434" spans="1:5" x14ac:dyDescent="0.3">
      <c r="A11434" s="6" t="s">
        <v>1472</v>
      </c>
    </row>
    <row r="11435" spans="1:5" x14ac:dyDescent="0.3">
      <c r="A11435" s="6" t="s">
        <v>9086</v>
      </c>
    </row>
    <row r="11436" spans="1:5" x14ac:dyDescent="0.3">
      <c r="A11436" s="6" t="s">
        <v>9162</v>
      </c>
    </row>
    <row r="11438" spans="1:5" x14ac:dyDescent="0.3">
      <c r="A11438" s="6" t="s">
        <v>9163</v>
      </c>
      <c r="B11438" t="s">
        <v>9878</v>
      </c>
      <c r="C11438" t="s">
        <v>2479</v>
      </c>
      <c r="D11438" t="s">
        <v>2485</v>
      </c>
      <c r="E11438" t="s">
        <v>2485</v>
      </c>
    </row>
    <row r="11439" spans="1:5" x14ac:dyDescent="0.3">
      <c r="A11439" s="6" t="s">
        <v>5258</v>
      </c>
      <c r="B11439" t="s">
        <v>9855</v>
      </c>
      <c r="C11439" t="s">
        <v>850</v>
      </c>
    </row>
    <row r="11440" spans="1:5" x14ac:dyDescent="0.3">
      <c r="A11440" s="6" t="s">
        <v>9084</v>
      </c>
      <c r="B11440" t="s">
        <v>2548</v>
      </c>
      <c r="C11440" t="s">
        <v>2372</v>
      </c>
    </row>
    <row r="11441" spans="1:5" x14ac:dyDescent="0.3">
      <c r="A11441" s="6" t="s">
        <v>9161</v>
      </c>
      <c r="B11441" t="s">
        <v>10353</v>
      </c>
      <c r="C11441" t="s">
        <v>2486</v>
      </c>
      <c r="D11441">
        <v>9</v>
      </c>
      <c r="E11441">
        <v>9</v>
      </c>
    </row>
    <row r="11443" spans="1:5" x14ac:dyDescent="0.3">
      <c r="A11443" s="6" t="s">
        <v>1472</v>
      </c>
    </row>
    <row r="11444" spans="1:5" x14ac:dyDescent="0.3">
      <c r="A11444" s="6" t="s">
        <v>9086</v>
      </c>
    </row>
    <row r="11445" spans="1:5" x14ac:dyDescent="0.3">
      <c r="A11445" s="6" t="s">
        <v>9162</v>
      </c>
    </row>
    <row r="11447" spans="1:5" x14ac:dyDescent="0.3">
      <c r="A11447" s="6" t="s">
        <v>9164</v>
      </c>
      <c r="B11447" t="s">
        <v>9878</v>
      </c>
      <c r="C11447" t="s">
        <v>2479</v>
      </c>
      <c r="D11447" t="s">
        <v>2485</v>
      </c>
      <c r="E11447" t="s">
        <v>2485</v>
      </c>
    </row>
    <row r="11448" spans="1:5" x14ac:dyDescent="0.3">
      <c r="A11448" s="6" t="s">
        <v>5258</v>
      </c>
      <c r="B11448" t="s">
        <v>9855</v>
      </c>
      <c r="C11448" t="s">
        <v>850</v>
      </c>
    </row>
    <row r="11449" spans="1:5" x14ac:dyDescent="0.3">
      <c r="A11449" s="6" t="s">
        <v>9084</v>
      </c>
      <c r="B11449" t="s">
        <v>2548</v>
      </c>
      <c r="C11449" t="s">
        <v>2372</v>
      </c>
    </row>
    <row r="11450" spans="1:5" x14ac:dyDescent="0.3">
      <c r="A11450" s="6" t="s">
        <v>9165</v>
      </c>
      <c r="B11450" t="s">
        <v>10353</v>
      </c>
      <c r="C11450" t="s">
        <v>2486</v>
      </c>
      <c r="D11450">
        <v>9</v>
      </c>
      <c r="E11450">
        <v>9</v>
      </c>
    </row>
    <row r="11452" spans="1:5" x14ac:dyDescent="0.3">
      <c r="A11452" s="6" t="s">
        <v>1472</v>
      </c>
    </row>
    <row r="11453" spans="1:5" x14ac:dyDescent="0.3">
      <c r="A11453" s="6" t="s">
        <v>9086</v>
      </c>
    </row>
    <row r="11454" spans="1:5" x14ac:dyDescent="0.3">
      <c r="A11454" s="6" t="s">
        <v>9166</v>
      </c>
    </row>
    <row r="11456" spans="1:5" x14ac:dyDescent="0.3">
      <c r="A11456" s="6" t="s">
        <v>9167</v>
      </c>
      <c r="B11456" t="s">
        <v>9910</v>
      </c>
      <c r="C11456" t="s">
        <v>2475</v>
      </c>
      <c r="D11456" t="s">
        <v>2485</v>
      </c>
      <c r="E11456" t="s">
        <v>2485</v>
      </c>
    </row>
    <row r="11457" spans="1:5" x14ac:dyDescent="0.3">
      <c r="A11457" s="6" t="s">
        <v>5258</v>
      </c>
      <c r="B11457" t="s">
        <v>9855</v>
      </c>
      <c r="C11457" t="s">
        <v>850</v>
      </c>
    </row>
    <row r="11458" spans="1:5" x14ac:dyDescent="0.3">
      <c r="A11458" s="6" t="s">
        <v>9084</v>
      </c>
      <c r="B11458" t="s">
        <v>2548</v>
      </c>
      <c r="C11458" t="s">
        <v>2372</v>
      </c>
    </row>
    <row r="11459" spans="1:5" x14ac:dyDescent="0.3">
      <c r="A11459" s="6" t="s">
        <v>9168</v>
      </c>
      <c r="B11459" t="s">
        <v>10353</v>
      </c>
      <c r="C11459" t="s">
        <v>2487</v>
      </c>
      <c r="D11459">
        <v>2</v>
      </c>
      <c r="E11459">
        <v>2</v>
      </c>
    </row>
    <row r="11461" spans="1:5" x14ac:dyDescent="0.3">
      <c r="A11461" s="6" t="s">
        <v>1472</v>
      </c>
    </row>
    <row r="11462" spans="1:5" x14ac:dyDescent="0.3">
      <c r="A11462" s="6" t="s">
        <v>9086</v>
      </c>
    </row>
    <row r="11463" spans="1:5" x14ac:dyDescent="0.3">
      <c r="A11463" s="6" t="s">
        <v>9169</v>
      </c>
    </row>
    <row r="11465" spans="1:5" x14ac:dyDescent="0.3">
      <c r="A11465" s="6" t="s">
        <v>9170</v>
      </c>
      <c r="B11465" t="s">
        <v>9910</v>
      </c>
      <c r="C11465" t="s">
        <v>2475</v>
      </c>
      <c r="D11465" t="s">
        <v>2485</v>
      </c>
      <c r="E11465" t="s">
        <v>2485</v>
      </c>
    </row>
    <row r="11466" spans="1:5" x14ac:dyDescent="0.3">
      <c r="A11466" s="6" t="s">
        <v>5258</v>
      </c>
      <c r="B11466" t="s">
        <v>9855</v>
      </c>
      <c r="C11466" t="s">
        <v>850</v>
      </c>
    </row>
    <row r="11467" spans="1:5" x14ac:dyDescent="0.3">
      <c r="A11467" s="6" t="s">
        <v>9084</v>
      </c>
      <c r="B11467" t="s">
        <v>2548</v>
      </c>
      <c r="C11467" t="s">
        <v>2372</v>
      </c>
    </row>
    <row r="11468" spans="1:5" x14ac:dyDescent="0.3">
      <c r="A11468" s="6" t="s">
        <v>9168</v>
      </c>
      <c r="B11468" t="s">
        <v>10353</v>
      </c>
      <c r="C11468" t="s">
        <v>2487</v>
      </c>
      <c r="D11468">
        <v>2</v>
      </c>
      <c r="E11468">
        <v>2</v>
      </c>
    </row>
    <row r="11470" spans="1:5" x14ac:dyDescent="0.3">
      <c r="A11470" s="6" t="s">
        <v>1472</v>
      </c>
    </row>
    <row r="11471" spans="1:5" x14ac:dyDescent="0.3">
      <c r="A11471" s="6" t="s">
        <v>9086</v>
      </c>
    </row>
    <row r="11472" spans="1:5" x14ac:dyDescent="0.3">
      <c r="A11472" s="6" t="s">
        <v>9169</v>
      </c>
    </row>
    <row r="11474" spans="1:5" x14ac:dyDescent="0.3">
      <c r="A11474" s="6" t="s">
        <v>9171</v>
      </c>
      <c r="B11474" t="s">
        <v>9910</v>
      </c>
      <c r="C11474" t="s">
        <v>2475</v>
      </c>
      <c r="D11474" t="s">
        <v>2485</v>
      </c>
      <c r="E11474" t="s">
        <v>2485</v>
      </c>
    </row>
    <row r="11475" spans="1:5" x14ac:dyDescent="0.3">
      <c r="A11475" s="6" t="s">
        <v>5258</v>
      </c>
      <c r="B11475" t="s">
        <v>9855</v>
      </c>
      <c r="C11475" t="s">
        <v>850</v>
      </c>
    </row>
    <row r="11476" spans="1:5" x14ac:dyDescent="0.3">
      <c r="A11476" s="6" t="s">
        <v>9084</v>
      </c>
      <c r="B11476" t="s">
        <v>2548</v>
      </c>
      <c r="C11476" t="s">
        <v>2372</v>
      </c>
    </row>
    <row r="11477" spans="1:5" x14ac:dyDescent="0.3">
      <c r="A11477" s="6" t="s">
        <v>9168</v>
      </c>
      <c r="B11477" t="s">
        <v>10353</v>
      </c>
      <c r="C11477" t="s">
        <v>2487</v>
      </c>
      <c r="D11477">
        <v>2</v>
      </c>
      <c r="E11477">
        <v>2</v>
      </c>
    </row>
    <row r="11479" spans="1:5" x14ac:dyDescent="0.3">
      <c r="A11479" s="6" t="s">
        <v>1472</v>
      </c>
    </row>
    <row r="11480" spans="1:5" x14ac:dyDescent="0.3">
      <c r="A11480" s="6" t="s">
        <v>9086</v>
      </c>
    </row>
    <row r="11481" spans="1:5" x14ac:dyDescent="0.3">
      <c r="A11481" s="6" t="s">
        <v>9169</v>
      </c>
    </row>
    <row r="11483" spans="1:5" x14ac:dyDescent="0.3">
      <c r="A11483" s="6" t="s">
        <v>9172</v>
      </c>
      <c r="B11483" t="s">
        <v>9910</v>
      </c>
      <c r="C11483" t="s">
        <v>2475</v>
      </c>
      <c r="D11483" t="s">
        <v>2485</v>
      </c>
      <c r="E11483" t="s">
        <v>2485</v>
      </c>
    </row>
    <row r="11484" spans="1:5" x14ac:dyDescent="0.3">
      <c r="A11484" s="6" t="s">
        <v>5258</v>
      </c>
      <c r="B11484" t="s">
        <v>9855</v>
      </c>
      <c r="C11484" t="s">
        <v>850</v>
      </c>
    </row>
    <row r="11485" spans="1:5" x14ac:dyDescent="0.3">
      <c r="A11485" s="6" t="s">
        <v>9084</v>
      </c>
      <c r="B11485" t="s">
        <v>2548</v>
      </c>
      <c r="C11485" t="s">
        <v>2372</v>
      </c>
    </row>
    <row r="11486" spans="1:5" x14ac:dyDescent="0.3">
      <c r="A11486" s="6" t="s">
        <v>9168</v>
      </c>
      <c r="B11486" t="s">
        <v>10353</v>
      </c>
      <c r="C11486" t="s">
        <v>2487</v>
      </c>
      <c r="D11486">
        <v>2</v>
      </c>
      <c r="E11486">
        <v>2</v>
      </c>
    </row>
    <row r="11488" spans="1:5" x14ac:dyDescent="0.3">
      <c r="A11488" s="6" t="s">
        <v>1472</v>
      </c>
    </row>
    <row r="11489" spans="1:5" x14ac:dyDescent="0.3">
      <c r="A11489" s="6" t="s">
        <v>9086</v>
      </c>
    </row>
    <row r="11490" spans="1:5" x14ac:dyDescent="0.3">
      <c r="A11490" s="6" t="s">
        <v>9169</v>
      </c>
    </row>
    <row r="11492" spans="1:5" x14ac:dyDescent="0.3">
      <c r="A11492" s="6" t="s">
        <v>9173</v>
      </c>
      <c r="B11492" t="s">
        <v>9878</v>
      </c>
      <c r="C11492" t="s">
        <v>2479</v>
      </c>
      <c r="D11492" t="s">
        <v>2485</v>
      </c>
      <c r="E11492" t="s">
        <v>2485</v>
      </c>
    </row>
    <row r="11493" spans="1:5" x14ac:dyDescent="0.3">
      <c r="A11493" s="6" t="s">
        <v>5258</v>
      </c>
      <c r="B11493" t="s">
        <v>9855</v>
      </c>
      <c r="C11493" t="s">
        <v>850</v>
      </c>
    </row>
    <row r="11494" spans="1:5" x14ac:dyDescent="0.3">
      <c r="A11494" s="6" t="s">
        <v>9084</v>
      </c>
      <c r="B11494" t="s">
        <v>2548</v>
      </c>
      <c r="C11494" t="s">
        <v>2372</v>
      </c>
    </row>
    <row r="11495" spans="1:5" x14ac:dyDescent="0.3">
      <c r="A11495" s="6" t="s">
        <v>9174</v>
      </c>
      <c r="B11495" t="s">
        <v>10353</v>
      </c>
      <c r="C11495" t="s">
        <v>2486</v>
      </c>
      <c r="D11495">
        <v>9</v>
      </c>
      <c r="E11495">
        <v>9</v>
      </c>
    </row>
    <row r="11497" spans="1:5" x14ac:dyDescent="0.3">
      <c r="A11497" s="6" t="s">
        <v>1472</v>
      </c>
    </row>
    <row r="11498" spans="1:5" x14ac:dyDescent="0.3">
      <c r="A11498" s="6" t="s">
        <v>9086</v>
      </c>
    </row>
    <row r="11499" spans="1:5" x14ac:dyDescent="0.3">
      <c r="A11499" s="6" t="s">
        <v>9175</v>
      </c>
    </row>
    <row r="11501" spans="1:5" x14ac:dyDescent="0.3">
      <c r="A11501" s="6" t="s">
        <v>9176</v>
      </c>
      <c r="B11501" t="s">
        <v>9878</v>
      </c>
      <c r="C11501" t="s">
        <v>2479</v>
      </c>
      <c r="D11501" t="s">
        <v>2485</v>
      </c>
      <c r="E11501" t="s">
        <v>2485</v>
      </c>
    </row>
    <row r="11502" spans="1:5" x14ac:dyDescent="0.3">
      <c r="A11502" s="6" t="s">
        <v>5258</v>
      </c>
      <c r="B11502" t="s">
        <v>9855</v>
      </c>
      <c r="C11502" t="s">
        <v>850</v>
      </c>
    </row>
    <row r="11503" spans="1:5" x14ac:dyDescent="0.3">
      <c r="A11503" s="6" t="s">
        <v>9084</v>
      </c>
      <c r="B11503" t="s">
        <v>2548</v>
      </c>
      <c r="C11503" t="s">
        <v>2372</v>
      </c>
    </row>
    <row r="11504" spans="1:5" x14ac:dyDescent="0.3">
      <c r="A11504" s="6" t="s">
        <v>9158</v>
      </c>
      <c r="B11504" t="s">
        <v>10353</v>
      </c>
      <c r="C11504" t="s">
        <v>2486</v>
      </c>
      <c r="D11504">
        <v>9</v>
      </c>
      <c r="E11504">
        <v>9</v>
      </c>
    </row>
    <row r="11506" spans="1:5" x14ac:dyDescent="0.3">
      <c r="A11506" s="6" t="s">
        <v>1472</v>
      </c>
    </row>
    <row r="11507" spans="1:5" x14ac:dyDescent="0.3">
      <c r="A11507" s="6" t="s">
        <v>9086</v>
      </c>
    </row>
    <row r="11508" spans="1:5" x14ac:dyDescent="0.3">
      <c r="A11508" s="6" t="s">
        <v>9159</v>
      </c>
    </row>
    <row r="11510" spans="1:5" x14ac:dyDescent="0.3">
      <c r="A11510" s="6" t="s">
        <v>9177</v>
      </c>
      <c r="B11510" t="s">
        <v>5746</v>
      </c>
      <c r="C11510" t="s">
        <v>2488</v>
      </c>
      <c r="D11510">
        <v>3.6000000000000002E-4</v>
      </c>
      <c r="E11510" t="s">
        <v>233</v>
      </c>
    </row>
    <row r="11511" spans="1:5" x14ac:dyDescent="0.3">
      <c r="A11511" s="6" t="s">
        <v>5258</v>
      </c>
      <c r="B11511" t="s">
        <v>9855</v>
      </c>
      <c r="C11511" t="s">
        <v>850</v>
      </c>
    </row>
    <row r="11512" spans="1:5" x14ac:dyDescent="0.3">
      <c r="A11512" s="6" t="s">
        <v>9178</v>
      </c>
      <c r="B11512" t="s">
        <v>1791</v>
      </c>
      <c r="C11512" t="e">
        <f>+  vAF+q</f>
        <v>#NAME?</v>
      </c>
    </row>
    <row r="11513" spans="1:5" x14ac:dyDescent="0.3">
      <c r="A11513" s="6" t="s">
        <v>9179</v>
      </c>
      <c r="B11513" t="s">
        <v>10363</v>
      </c>
      <c r="C11513" t="s">
        <v>2489</v>
      </c>
      <c r="D11513">
        <v>7</v>
      </c>
      <c r="E11513">
        <v>7</v>
      </c>
    </row>
    <row r="11515" spans="1:5" x14ac:dyDescent="0.3">
      <c r="A11515" s="6" t="s">
        <v>1472</v>
      </c>
    </row>
    <row r="11516" spans="1:5" x14ac:dyDescent="0.3">
      <c r="A11516" s="6" t="s">
        <v>9180</v>
      </c>
    </row>
    <row r="11517" spans="1:5" x14ac:dyDescent="0.3">
      <c r="A11517" s="6" t="s">
        <v>9181</v>
      </c>
    </row>
    <row r="11519" spans="1:5" x14ac:dyDescent="0.3">
      <c r="A11519" s="6" t="s">
        <v>9182</v>
      </c>
      <c r="B11519" t="s">
        <v>10140</v>
      </c>
      <c r="C11519" t="s">
        <v>2490</v>
      </c>
      <c r="D11519" t="s">
        <v>2491</v>
      </c>
      <c r="E11519" t="s">
        <v>2491</v>
      </c>
    </row>
    <row r="11520" spans="1:5" x14ac:dyDescent="0.3">
      <c r="A11520" s="6" t="s">
        <v>5258</v>
      </c>
      <c r="B11520" t="s">
        <v>9855</v>
      </c>
      <c r="C11520" t="s">
        <v>850</v>
      </c>
    </row>
    <row r="11521" spans="1:5" x14ac:dyDescent="0.3">
      <c r="A11521" s="6" t="s">
        <v>8997</v>
      </c>
      <c r="B11521" t="s">
        <v>2258</v>
      </c>
      <c r="C11521" t="s">
        <v>1385</v>
      </c>
    </row>
    <row r="11522" spans="1:5" x14ac:dyDescent="0.3">
      <c r="A11522" s="6" t="s">
        <v>9183</v>
      </c>
      <c r="B11522" t="s">
        <v>10348</v>
      </c>
      <c r="C11522" t="s">
        <v>2492</v>
      </c>
      <c r="D11522">
        <v>5</v>
      </c>
      <c r="E11522">
        <v>5</v>
      </c>
    </row>
    <row r="11524" spans="1:5" x14ac:dyDescent="0.3">
      <c r="A11524" s="6" t="s">
        <v>1472</v>
      </c>
    </row>
    <row r="11525" spans="1:5" x14ac:dyDescent="0.3">
      <c r="A11525" s="6" t="s">
        <v>6476</v>
      </c>
    </row>
    <row r="11526" spans="1:5" x14ac:dyDescent="0.3">
      <c r="A11526" s="6" t="s">
        <v>9184</v>
      </c>
    </row>
    <row r="11528" spans="1:5" x14ac:dyDescent="0.3">
      <c r="A11528" s="6" t="s">
        <v>9185</v>
      </c>
      <c r="B11528" t="s">
        <v>5746</v>
      </c>
      <c r="C11528" t="s">
        <v>2493</v>
      </c>
      <c r="D11528">
        <v>4.0999999999999999E-4</v>
      </c>
      <c r="E11528" t="s">
        <v>234</v>
      </c>
    </row>
    <row r="11529" spans="1:5" x14ac:dyDescent="0.3">
      <c r="A11529" s="6" t="s">
        <v>5258</v>
      </c>
      <c r="B11529" t="s">
        <v>9855</v>
      </c>
      <c r="C11529" t="s">
        <v>850</v>
      </c>
    </row>
    <row r="11530" spans="1:5" x14ac:dyDescent="0.3">
      <c r="A11530" s="6" t="s">
        <v>9186</v>
      </c>
      <c r="B11530" t="s">
        <v>1636</v>
      </c>
      <c r="C11530" t="s">
        <v>2372</v>
      </c>
    </row>
    <row r="11531" spans="1:5" x14ac:dyDescent="0.3">
      <c r="A11531" s="6" t="s">
        <v>9187</v>
      </c>
      <c r="B11531" t="s">
        <v>10364</v>
      </c>
      <c r="C11531" t="s">
        <v>2494</v>
      </c>
      <c r="D11531">
        <v>1</v>
      </c>
      <c r="E11531">
        <v>1</v>
      </c>
    </row>
    <row r="11533" spans="1:5" x14ac:dyDescent="0.3">
      <c r="A11533" s="6" t="s">
        <v>1472</v>
      </c>
    </row>
    <row r="11534" spans="1:5" x14ac:dyDescent="0.3">
      <c r="A11534" s="6" t="s">
        <v>9061</v>
      </c>
    </row>
    <row r="11535" spans="1:5" x14ac:dyDescent="0.3">
      <c r="A11535" s="6" t="s">
        <v>9188</v>
      </c>
    </row>
    <row r="11537" spans="1:5" x14ac:dyDescent="0.3">
      <c r="A11537" s="6" t="s">
        <v>9189</v>
      </c>
      <c r="B11537" t="s">
        <v>5746</v>
      </c>
      <c r="C11537" t="s">
        <v>2495</v>
      </c>
      <c r="D11537">
        <v>4.4000000000000002E-4</v>
      </c>
      <c r="E11537" t="s">
        <v>235</v>
      </c>
    </row>
    <row r="11538" spans="1:5" x14ac:dyDescent="0.3">
      <c r="A11538" s="6" t="s">
        <v>5258</v>
      </c>
      <c r="B11538" t="s">
        <v>9855</v>
      </c>
      <c r="C11538" t="s">
        <v>850</v>
      </c>
    </row>
    <row r="11539" spans="1:5" x14ac:dyDescent="0.3">
      <c r="A11539" s="6" t="s">
        <v>9190</v>
      </c>
      <c r="B11539" t="s">
        <v>1202</v>
      </c>
      <c r="C11539" t="e">
        <f>+vAF</f>
        <v>#NAME?</v>
      </c>
    </row>
    <row r="11540" spans="1:5" x14ac:dyDescent="0.3">
      <c r="A11540" s="6" t="s">
        <v>9191</v>
      </c>
      <c r="B11540" t="e">
        <f>--FEVP</f>
        <v>#NAME?</v>
      </c>
      <c r="C11540" t="s">
        <v>2496</v>
      </c>
      <c r="D11540">
        <v>4</v>
      </c>
      <c r="E11540">
        <v>4</v>
      </c>
    </row>
    <row r="11542" spans="1:5" x14ac:dyDescent="0.3">
      <c r="A11542" s="6" t="s">
        <v>1472</v>
      </c>
    </row>
    <row r="11543" spans="1:5" x14ac:dyDescent="0.3">
      <c r="A11543" s="6" t="s">
        <v>9192</v>
      </c>
    </row>
    <row r="11544" spans="1:5" x14ac:dyDescent="0.3">
      <c r="A11544" s="6" t="s">
        <v>9193</v>
      </c>
    </row>
    <row r="11546" spans="1:5" x14ac:dyDescent="0.3">
      <c r="A11546" s="6" t="s">
        <v>9194</v>
      </c>
      <c r="B11546" t="s">
        <v>5746</v>
      </c>
      <c r="C11546" t="s">
        <v>2497</v>
      </c>
      <c r="D11546">
        <v>4.4999999999999999E-4</v>
      </c>
      <c r="E11546" t="s">
        <v>236</v>
      </c>
    </row>
    <row r="11547" spans="1:5" x14ac:dyDescent="0.3">
      <c r="A11547" s="6" t="s">
        <v>5258</v>
      </c>
      <c r="B11547" t="s">
        <v>9855</v>
      </c>
      <c r="C11547" t="s">
        <v>850</v>
      </c>
    </row>
    <row r="11548" spans="1:5" x14ac:dyDescent="0.3">
      <c r="A11548" s="6" t="s">
        <v>9195</v>
      </c>
      <c r="B11548" t="s">
        <v>1636</v>
      </c>
      <c r="C11548" t="s">
        <v>2391</v>
      </c>
    </row>
    <row r="11549" spans="1:5" x14ac:dyDescent="0.3">
      <c r="A11549" s="6" t="s">
        <v>9196</v>
      </c>
      <c r="B11549" t="s">
        <v>10336</v>
      </c>
      <c r="C11549" t="s">
        <v>2498</v>
      </c>
      <c r="D11549">
        <v>6</v>
      </c>
      <c r="E11549">
        <v>6</v>
      </c>
    </row>
    <row r="11551" spans="1:5" x14ac:dyDescent="0.3">
      <c r="A11551" s="6" t="s">
        <v>1472</v>
      </c>
    </row>
    <row r="11552" spans="1:5" x14ac:dyDescent="0.3">
      <c r="A11552" s="6" t="s">
        <v>9197</v>
      </c>
    </row>
    <row r="11553" spans="1:5" x14ac:dyDescent="0.3">
      <c r="A11553" s="6" t="s">
        <v>9198</v>
      </c>
    </row>
    <row r="11555" spans="1:5" x14ac:dyDescent="0.3">
      <c r="A11555" s="6" t="s">
        <v>9199</v>
      </c>
      <c r="B11555" t="s">
        <v>10165</v>
      </c>
      <c r="C11555" t="s">
        <v>2499</v>
      </c>
      <c r="D11555" t="s">
        <v>2500</v>
      </c>
      <c r="E11555" t="s">
        <v>2500</v>
      </c>
    </row>
    <row r="11556" spans="1:5" x14ac:dyDescent="0.3">
      <c r="A11556" s="6" t="s">
        <v>5258</v>
      </c>
      <c r="B11556" t="s">
        <v>9855</v>
      </c>
      <c r="C11556" t="s">
        <v>850</v>
      </c>
    </row>
    <row r="11557" spans="1:5" x14ac:dyDescent="0.3">
      <c r="A11557" s="6" t="s">
        <v>9200</v>
      </c>
      <c r="B11557" t="s">
        <v>10168</v>
      </c>
      <c r="C11557" t="s">
        <v>2501</v>
      </c>
    </row>
    <row r="11558" spans="1:5" x14ac:dyDescent="0.3">
      <c r="A11558" s="6" t="s">
        <v>9201</v>
      </c>
      <c r="B11558" t="s">
        <v>10365</v>
      </c>
      <c r="C11558" t="s">
        <v>2502</v>
      </c>
      <c r="D11558">
        <v>1</v>
      </c>
      <c r="E11558">
        <v>1</v>
      </c>
    </row>
    <row r="11560" spans="1:5" x14ac:dyDescent="0.3">
      <c r="A11560" s="6" t="s">
        <v>1472</v>
      </c>
    </row>
    <row r="11561" spans="1:5" x14ac:dyDescent="0.3">
      <c r="A11561" s="6" t="s">
        <v>9202</v>
      </c>
    </row>
    <row r="11562" spans="1:5" x14ac:dyDescent="0.3">
      <c r="A11562" s="6" t="s">
        <v>9203</v>
      </c>
    </row>
    <row r="11564" spans="1:5" x14ac:dyDescent="0.3">
      <c r="A11564" s="6" t="s">
        <v>9204</v>
      </c>
      <c r="B11564" t="s">
        <v>9854</v>
      </c>
      <c r="C11564" t="s">
        <v>2475</v>
      </c>
      <c r="D11564" t="s">
        <v>2503</v>
      </c>
      <c r="E11564" t="s">
        <v>2503</v>
      </c>
    </row>
    <row r="11565" spans="1:5" x14ac:dyDescent="0.3">
      <c r="A11565" s="6" t="s">
        <v>5258</v>
      </c>
      <c r="B11565" t="s">
        <v>9855</v>
      </c>
      <c r="C11565" t="s">
        <v>850</v>
      </c>
    </row>
    <row r="11566" spans="1:5" x14ac:dyDescent="0.3">
      <c r="A11566" s="6" t="s">
        <v>9205</v>
      </c>
      <c r="B11566" t="s">
        <v>2253</v>
      </c>
      <c r="C11566" t="s">
        <v>1873</v>
      </c>
    </row>
    <row r="11567" spans="1:5" x14ac:dyDescent="0.3">
      <c r="A11567" s="6" t="s">
        <v>9206</v>
      </c>
      <c r="B11567" t="s">
        <v>10309</v>
      </c>
      <c r="C11567" t="s">
        <v>2401</v>
      </c>
      <c r="D11567">
        <v>2</v>
      </c>
      <c r="E11567">
        <v>2</v>
      </c>
    </row>
    <row r="11569" spans="1:5" x14ac:dyDescent="0.3">
      <c r="A11569" s="6" t="s">
        <v>1472</v>
      </c>
    </row>
    <row r="11570" spans="1:5" x14ac:dyDescent="0.3">
      <c r="A11570" s="6" t="s">
        <v>8766</v>
      </c>
    </row>
    <row r="11571" spans="1:5" x14ac:dyDescent="0.3">
      <c r="A11571" s="6" t="s">
        <v>8979</v>
      </c>
    </row>
    <row r="11573" spans="1:5" x14ac:dyDescent="0.3">
      <c r="A11573" s="6" t="s">
        <v>9207</v>
      </c>
      <c r="B11573" t="s">
        <v>5746</v>
      </c>
      <c r="C11573" t="s">
        <v>2504</v>
      </c>
      <c r="D11573">
        <v>4.8000000000000001E-4</v>
      </c>
      <c r="E11573" t="s">
        <v>237</v>
      </c>
    </row>
    <row r="11574" spans="1:5" x14ac:dyDescent="0.3">
      <c r="A11574" s="6" t="s">
        <v>5258</v>
      </c>
      <c r="B11574" t="s">
        <v>9855</v>
      </c>
      <c r="C11574" t="s">
        <v>850</v>
      </c>
    </row>
    <row r="11575" spans="1:5" x14ac:dyDescent="0.3">
      <c r="A11575" s="6" t="s">
        <v>9205</v>
      </c>
      <c r="B11575" t="s">
        <v>2253</v>
      </c>
      <c r="C11575" t="s">
        <v>1873</v>
      </c>
    </row>
    <row r="11576" spans="1:5" x14ac:dyDescent="0.3">
      <c r="A11576" s="6" t="s">
        <v>9208</v>
      </c>
      <c r="B11576" t="s">
        <v>10309</v>
      </c>
      <c r="C11576" t="s">
        <v>2364</v>
      </c>
      <c r="D11576">
        <v>7</v>
      </c>
      <c r="E11576">
        <v>7</v>
      </c>
    </row>
    <row r="11578" spans="1:5" x14ac:dyDescent="0.3">
      <c r="A11578" s="6" t="s">
        <v>1472</v>
      </c>
    </row>
    <row r="11579" spans="1:5" x14ac:dyDescent="0.3">
      <c r="A11579" s="6" t="s">
        <v>8766</v>
      </c>
    </row>
    <row r="11580" spans="1:5" x14ac:dyDescent="0.3">
      <c r="A11580" s="6" t="s">
        <v>9209</v>
      </c>
    </row>
    <row r="11582" spans="1:5" x14ac:dyDescent="0.3">
      <c r="A11582" s="6" t="s">
        <v>9210</v>
      </c>
      <c r="B11582" t="s">
        <v>9854</v>
      </c>
      <c r="C11582" t="s">
        <v>2490</v>
      </c>
      <c r="D11582" t="s">
        <v>2503</v>
      </c>
      <c r="E11582" t="s">
        <v>2503</v>
      </c>
    </row>
    <row r="11583" spans="1:5" x14ac:dyDescent="0.3">
      <c r="A11583" s="6" t="s">
        <v>5258</v>
      </c>
      <c r="B11583" t="s">
        <v>9855</v>
      </c>
      <c r="C11583" t="s">
        <v>850</v>
      </c>
    </row>
    <row r="11584" spans="1:5" x14ac:dyDescent="0.3">
      <c r="A11584" s="6" t="s">
        <v>9205</v>
      </c>
      <c r="B11584" t="s">
        <v>2253</v>
      </c>
      <c r="C11584" t="s">
        <v>1873</v>
      </c>
    </row>
    <row r="11585" spans="1:5" x14ac:dyDescent="0.3">
      <c r="A11585" s="6" t="s">
        <v>9211</v>
      </c>
      <c r="B11585" t="s">
        <v>10309</v>
      </c>
      <c r="C11585" t="s">
        <v>2405</v>
      </c>
      <c r="D11585">
        <v>5</v>
      </c>
      <c r="E11585">
        <v>5</v>
      </c>
    </row>
    <row r="11587" spans="1:5" x14ac:dyDescent="0.3">
      <c r="A11587" s="6" t="s">
        <v>1472</v>
      </c>
    </row>
    <row r="11588" spans="1:5" x14ac:dyDescent="0.3">
      <c r="A11588" s="6" t="s">
        <v>8766</v>
      </c>
    </row>
    <row r="11589" spans="1:5" x14ac:dyDescent="0.3">
      <c r="A11589" s="6" t="s">
        <v>8982</v>
      </c>
    </row>
    <row r="11591" spans="1:5" x14ac:dyDescent="0.3">
      <c r="A11591" s="6" t="s">
        <v>9212</v>
      </c>
      <c r="B11591" t="s">
        <v>9910</v>
      </c>
      <c r="C11591" t="s">
        <v>2505</v>
      </c>
      <c r="D11591" t="s">
        <v>2506</v>
      </c>
      <c r="E11591" t="s">
        <v>2506</v>
      </c>
    </row>
    <row r="11592" spans="1:5" x14ac:dyDescent="0.3">
      <c r="A11592" s="6" t="s">
        <v>5258</v>
      </c>
      <c r="B11592" t="s">
        <v>9855</v>
      </c>
      <c r="C11592" t="s">
        <v>850</v>
      </c>
    </row>
    <row r="11593" spans="1:5" x14ac:dyDescent="0.3">
      <c r="A11593" s="6" t="s">
        <v>9213</v>
      </c>
      <c r="B11593" t="s">
        <v>1281</v>
      </c>
      <c r="C11593" t="s">
        <v>2507</v>
      </c>
    </row>
    <row r="11594" spans="1:5" x14ac:dyDescent="0.3">
      <c r="A11594" s="6" t="s">
        <v>9214</v>
      </c>
      <c r="B11594" t="e">
        <f>--LQVP</f>
        <v>#NAME?</v>
      </c>
      <c r="C11594" t="s">
        <v>2508</v>
      </c>
      <c r="D11594">
        <v>0</v>
      </c>
      <c r="E11594">
        <v>0</v>
      </c>
    </row>
    <row r="11596" spans="1:5" x14ac:dyDescent="0.3">
      <c r="A11596" s="6" t="s">
        <v>1472</v>
      </c>
    </row>
    <row r="11597" spans="1:5" x14ac:dyDescent="0.3">
      <c r="A11597" s="6" t="s">
        <v>9215</v>
      </c>
    </row>
    <row r="11598" spans="1:5" x14ac:dyDescent="0.3">
      <c r="A11598" s="6" t="s">
        <v>9216</v>
      </c>
    </row>
    <row r="11600" spans="1:5" x14ac:dyDescent="0.3">
      <c r="A11600" s="6" t="s">
        <v>9217</v>
      </c>
      <c r="B11600" t="s">
        <v>5746</v>
      </c>
      <c r="C11600" t="s">
        <v>2509</v>
      </c>
      <c r="D11600">
        <v>5.2999999999999998E-4</v>
      </c>
      <c r="E11600" t="s">
        <v>2510</v>
      </c>
    </row>
    <row r="11601" spans="1:5" x14ac:dyDescent="0.3">
      <c r="A11601" s="6" t="s">
        <v>5258</v>
      </c>
      <c r="B11601" t="s">
        <v>9855</v>
      </c>
      <c r="C11601" t="s">
        <v>1293</v>
      </c>
    </row>
    <row r="11602" spans="1:5" x14ac:dyDescent="0.3">
      <c r="A11602" s="6" t="s">
        <v>9218</v>
      </c>
      <c r="B11602" t="s">
        <v>2258</v>
      </c>
      <c r="C11602" t="s">
        <v>1081</v>
      </c>
    </row>
    <row r="11603" spans="1:5" x14ac:dyDescent="0.3">
      <c r="A11603" s="6" t="s">
        <v>9219</v>
      </c>
      <c r="B11603" t="s">
        <v>10366</v>
      </c>
      <c r="C11603" t="s">
        <v>2511</v>
      </c>
      <c r="D11603">
        <v>0</v>
      </c>
      <c r="E11603">
        <v>0</v>
      </c>
    </row>
    <row r="11605" spans="1:5" x14ac:dyDescent="0.3">
      <c r="A11605" s="6" t="s">
        <v>5951</v>
      </c>
    </row>
    <row r="11606" spans="1:5" x14ac:dyDescent="0.3">
      <c r="A11606" s="6" t="s">
        <v>9220</v>
      </c>
    </row>
    <row r="11607" spans="1:5" x14ac:dyDescent="0.3">
      <c r="A11607" s="6" t="s">
        <v>9221</v>
      </c>
    </row>
    <row r="11609" spans="1:5" x14ac:dyDescent="0.3">
      <c r="A11609" s="6" t="s">
        <v>9222</v>
      </c>
      <c r="B11609" t="s">
        <v>9857</v>
      </c>
      <c r="C11609" t="s">
        <v>2512</v>
      </c>
      <c r="D11609" t="s">
        <v>2513</v>
      </c>
      <c r="E11609" t="s">
        <v>2513</v>
      </c>
    </row>
    <row r="11610" spans="1:5" x14ac:dyDescent="0.3">
      <c r="A11610" s="6" t="s">
        <v>5258</v>
      </c>
      <c r="B11610" t="s">
        <v>9855</v>
      </c>
      <c r="C11610" t="s">
        <v>850</v>
      </c>
    </row>
    <row r="11611" spans="1:5" x14ac:dyDescent="0.3">
      <c r="A11611" s="6" t="s">
        <v>9190</v>
      </c>
      <c r="B11611" t="s">
        <v>1202</v>
      </c>
      <c r="C11611" t="s">
        <v>2293</v>
      </c>
    </row>
    <row r="11612" spans="1:5" x14ac:dyDescent="0.3">
      <c r="A11612" s="6" t="s">
        <v>9223</v>
      </c>
      <c r="B11612" t="e">
        <f>--FEVP</f>
        <v>#NAME?</v>
      </c>
      <c r="C11612" t="s">
        <v>2514</v>
      </c>
      <c r="D11612">
        <v>4</v>
      </c>
      <c r="E11612">
        <v>4</v>
      </c>
    </row>
    <row r="11614" spans="1:5" x14ac:dyDescent="0.3">
      <c r="A11614" s="6" t="s">
        <v>1472</v>
      </c>
    </row>
    <row r="11615" spans="1:5" x14ac:dyDescent="0.3">
      <c r="A11615" s="6" t="s">
        <v>9192</v>
      </c>
    </row>
    <row r="11616" spans="1:5" x14ac:dyDescent="0.3">
      <c r="A11616" s="6" t="s">
        <v>9224</v>
      </c>
    </row>
    <row r="11618" spans="1:5" x14ac:dyDescent="0.3">
      <c r="A11618" s="6" t="s">
        <v>9225</v>
      </c>
      <c r="B11618" t="s">
        <v>5746</v>
      </c>
      <c r="C11618" t="s">
        <v>2515</v>
      </c>
      <c r="D11618">
        <v>5.4000000000000001E-4</v>
      </c>
      <c r="E11618" t="s">
        <v>238</v>
      </c>
    </row>
    <row r="11619" spans="1:5" x14ac:dyDescent="0.3">
      <c r="A11619" s="6" t="s">
        <v>5258</v>
      </c>
      <c r="B11619" t="s">
        <v>9855</v>
      </c>
      <c r="C11619" t="s">
        <v>850</v>
      </c>
    </row>
    <row r="11620" spans="1:5" x14ac:dyDescent="0.3">
      <c r="A11620" s="6" t="s">
        <v>9190</v>
      </c>
      <c r="B11620" t="s">
        <v>1202</v>
      </c>
      <c r="C11620" t="s">
        <v>2293</v>
      </c>
    </row>
    <row r="11621" spans="1:5" x14ac:dyDescent="0.3">
      <c r="A11621" s="6" t="s">
        <v>9226</v>
      </c>
      <c r="B11621" t="e">
        <f>--FEVP</f>
        <v>#NAME?</v>
      </c>
      <c r="C11621" t="s">
        <v>2514</v>
      </c>
      <c r="D11621">
        <v>4</v>
      </c>
      <c r="E11621">
        <v>4</v>
      </c>
    </row>
    <row r="11623" spans="1:5" x14ac:dyDescent="0.3">
      <c r="A11623" s="6" t="s">
        <v>1472</v>
      </c>
    </row>
    <row r="11624" spans="1:5" x14ac:dyDescent="0.3">
      <c r="A11624" s="6" t="s">
        <v>9192</v>
      </c>
    </row>
    <row r="11625" spans="1:5" x14ac:dyDescent="0.3">
      <c r="A11625" s="6" t="s">
        <v>9227</v>
      </c>
    </row>
    <row r="11627" spans="1:5" x14ac:dyDescent="0.3">
      <c r="A11627" s="6" t="s">
        <v>9228</v>
      </c>
      <c r="B11627" t="s">
        <v>9901</v>
      </c>
      <c r="C11627" t="s">
        <v>2512</v>
      </c>
      <c r="D11627" t="s">
        <v>2513</v>
      </c>
      <c r="E11627" t="s">
        <v>2513</v>
      </c>
    </row>
    <row r="11628" spans="1:5" x14ac:dyDescent="0.3">
      <c r="A11628" s="6" t="s">
        <v>5258</v>
      </c>
      <c r="B11628" t="s">
        <v>9855</v>
      </c>
      <c r="C11628" t="s">
        <v>850</v>
      </c>
    </row>
    <row r="11629" spans="1:5" x14ac:dyDescent="0.3">
      <c r="A11629" s="6" t="s">
        <v>8939</v>
      </c>
      <c r="B11629" t="s">
        <v>1636</v>
      </c>
      <c r="C11629" t="e">
        <f>+ AFt</f>
        <v>#NAME?</v>
      </c>
    </row>
    <row r="11630" spans="1:5" x14ac:dyDescent="0.3">
      <c r="A11630" s="6" t="s">
        <v>9229</v>
      </c>
      <c r="B11630" t="s">
        <v>10367</v>
      </c>
      <c r="C11630" t="s">
        <v>2232</v>
      </c>
      <c r="D11630">
        <v>4</v>
      </c>
      <c r="E11630">
        <v>4</v>
      </c>
    </row>
    <row r="11632" spans="1:5" x14ac:dyDescent="0.3">
      <c r="A11632" s="6" t="s">
        <v>1472</v>
      </c>
    </row>
    <row r="11633" spans="1:5" x14ac:dyDescent="0.3">
      <c r="A11633" s="6" t="s">
        <v>9230</v>
      </c>
    </row>
    <row r="11634" spans="1:5" x14ac:dyDescent="0.3">
      <c r="A11634" s="6" t="s">
        <v>9231</v>
      </c>
    </row>
    <row r="11636" spans="1:5" x14ac:dyDescent="0.3">
      <c r="A11636" s="6" t="s">
        <v>9232</v>
      </c>
      <c r="B11636" t="s">
        <v>5746</v>
      </c>
      <c r="C11636" t="s">
        <v>2516</v>
      </c>
      <c r="D11636">
        <v>5.5000000000000003E-4</v>
      </c>
      <c r="E11636" t="s">
        <v>239</v>
      </c>
    </row>
    <row r="11637" spans="1:5" x14ac:dyDescent="0.3">
      <c r="A11637" s="6" t="s">
        <v>5258</v>
      </c>
      <c r="B11637" t="s">
        <v>9855</v>
      </c>
      <c r="C11637" t="s">
        <v>850</v>
      </c>
    </row>
    <row r="11638" spans="1:5" x14ac:dyDescent="0.3">
      <c r="A11638" s="6" t="s">
        <v>9233</v>
      </c>
      <c r="B11638" t="s">
        <v>2754</v>
      </c>
      <c r="C11638" t="s">
        <v>2517</v>
      </c>
    </row>
    <row r="11639" spans="1:5" x14ac:dyDescent="0.3">
      <c r="A11639" s="6" t="s">
        <v>9234</v>
      </c>
      <c r="B11639" t="s">
        <v>10368</v>
      </c>
      <c r="C11639" t="s">
        <v>2518</v>
      </c>
      <c r="D11639">
        <v>6</v>
      </c>
      <c r="E11639">
        <v>6</v>
      </c>
    </row>
    <row r="11641" spans="1:5" x14ac:dyDescent="0.3">
      <c r="A11641" s="6" t="s">
        <v>1472</v>
      </c>
    </row>
    <row r="11642" spans="1:5" x14ac:dyDescent="0.3">
      <c r="A11642" s="6" t="s">
        <v>9235</v>
      </c>
    </row>
    <row r="11643" spans="1:5" x14ac:dyDescent="0.3">
      <c r="A11643" s="6" t="s">
        <v>9236</v>
      </c>
    </row>
    <row r="11645" spans="1:5" x14ac:dyDescent="0.3">
      <c r="A11645" s="6" t="s">
        <v>9237</v>
      </c>
      <c r="B11645" t="s">
        <v>9854</v>
      </c>
      <c r="C11645" t="s">
        <v>2519</v>
      </c>
      <c r="D11645" t="s">
        <v>2520</v>
      </c>
      <c r="E11645" t="s">
        <v>2520</v>
      </c>
    </row>
    <row r="11646" spans="1:5" x14ac:dyDescent="0.3">
      <c r="A11646" s="6" t="s">
        <v>5258</v>
      </c>
      <c r="B11646" t="s">
        <v>9855</v>
      </c>
      <c r="C11646" t="s">
        <v>850</v>
      </c>
    </row>
    <row r="11647" spans="1:5" x14ac:dyDescent="0.3">
      <c r="A11647" s="6" t="s">
        <v>9238</v>
      </c>
      <c r="B11647" t="s">
        <v>1791</v>
      </c>
      <c r="C11647" t="s">
        <v>1848</v>
      </c>
    </row>
    <row r="11648" spans="1:5" x14ac:dyDescent="0.3">
      <c r="A11648" s="6" t="s">
        <v>9239</v>
      </c>
      <c r="B11648" t="s">
        <v>10369</v>
      </c>
      <c r="C11648" t="s">
        <v>2521</v>
      </c>
      <c r="D11648">
        <v>6</v>
      </c>
      <c r="E11648">
        <v>6</v>
      </c>
    </row>
    <row r="11650" spans="1:5" x14ac:dyDescent="0.3">
      <c r="A11650" s="6" t="s">
        <v>1472</v>
      </c>
    </row>
    <row r="11651" spans="1:5" x14ac:dyDescent="0.3">
      <c r="A11651" s="6" t="s">
        <v>9240</v>
      </c>
    </row>
    <row r="11652" spans="1:5" x14ac:dyDescent="0.3">
      <c r="A11652" s="6" t="s">
        <v>9241</v>
      </c>
    </row>
    <row r="11654" spans="1:5" x14ac:dyDescent="0.3">
      <c r="A11654" s="6" t="s">
        <v>9242</v>
      </c>
      <c r="B11654" t="s">
        <v>5746</v>
      </c>
      <c r="C11654" t="s">
        <v>2522</v>
      </c>
      <c r="D11654">
        <v>5.6999999999999998E-4</v>
      </c>
      <c r="E11654" t="s">
        <v>240</v>
      </c>
    </row>
    <row r="11655" spans="1:5" x14ac:dyDescent="0.3">
      <c r="A11655" s="6" t="s">
        <v>5258</v>
      </c>
      <c r="B11655" t="s">
        <v>9855</v>
      </c>
      <c r="C11655" t="s">
        <v>850</v>
      </c>
    </row>
    <row r="11656" spans="1:5" x14ac:dyDescent="0.3">
      <c r="A11656" s="6" t="s">
        <v>7220</v>
      </c>
      <c r="B11656" t="s">
        <v>10041</v>
      </c>
      <c r="C11656" t="s">
        <v>1726</v>
      </c>
    </row>
    <row r="11657" spans="1:5" x14ac:dyDescent="0.3">
      <c r="A11657" s="6" t="s">
        <v>9243</v>
      </c>
      <c r="B11657" t="s">
        <v>10054</v>
      </c>
      <c r="C11657" t="s">
        <v>2523</v>
      </c>
      <c r="D11657">
        <v>7</v>
      </c>
      <c r="E11657">
        <v>7</v>
      </c>
    </row>
    <row r="11659" spans="1:5" x14ac:dyDescent="0.3">
      <c r="A11659" s="6" t="s">
        <v>1472</v>
      </c>
    </row>
    <row r="11660" spans="1:5" x14ac:dyDescent="0.3">
      <c r="A11660" s="6" t="s">
        <v>9244</v>
      </c>
    </row>
    <row r="11661" spans="1:5" x14ac:dyDescent="0.3">
      <c r="A11661" s="6" t="s">
        <v>9245</v>
      </c>
    </row>
    <row r="11663" spans="1:5" x14ac:dyDescent="0.3">
      <c r="A11663" s="6" t="s">
        <v>9246</v>
      </c>
      <c r="B11663" t="s">
        <v>5746</v>
      </c>
      <c r="C11663" t="s">
        <v>2522</v>
      </c>
      <c r="D11663">
        <v>5.6999999999999998E-4</v>
      </c>
      <c r="E11663" t="s">
        <v>240</v>
      </c>
    </row>
    <row r="11664" spans="1:5" x14ac:dyDescent="0.3">
      <c r="A11664" s="6" t="s">
        <v>5258</v>
      </c>
      <c r="B11664" t="s">
        <v>9855</v>
      </c>
      <c r="C11664" t="s">
        <v>850</v>
      </c>
    </row>
    <row r="11665" spans="1:5" x14ac:dyDescent="0.3">
      <c r="A11665" s="6" t="s">
        <v>7220</v>
      </c>
      <c r="B11665" t="s">
        <v>10041</v>
      </c>
      <c r="C11665" t="s">
        <v>1726</v>
      </c>
    </row>
    <row r="11666" spans="1:5" x14ac:dyDescent="0.3">
      <c r="A11666" s="6" t="s">
        <v>9247</v>
      </c>
      <c r="B11666" t="s">
        <v>10054</v>
      </c>
      <c r="C11666" t="s">
        <v>2524</v>
      </c>
      <c r="D11666">
        <v>6</v>
      </c>
      <c r="E11666">
        <v>6</v>
      </c>
    </row>
    <row r="11668" spans="1:5" x14ac:dyDescent="0.3">
      <c r="A11668" s="6" t="s">
        <v>1472</v>
      </c>
    </row>
    <row r="11669" spans="1:5" x14ac:dyDescent="0.3">
      <c r="A11669" s="6" t="s">
        <v>9244</v>
      </c>
    </row>
    <row r="11670" spans="1:5" x14ac:dyDescent="0.3">
      <c r="A11670" s="6" t="s">
        <v>9248</v>
      </c>
    </row>
    <row r="11672" spans="1:5" x14ac:dyDescent="0.3">
      <c r="A11672" s="6" t="s">
        <v>9249</v>
      </c>
      <c r="B11672" t="s">
        <v>10370</v>
      </c>
      <c r="C11672" t="s">
        <v>2525</v>
      </c>
      <c r="D11672" t="s">
        <v>2526</v>
      </c>
      <c r="E11672" t="s">
        <v>2526</v>
      </c>
    </row>
    <row r="11673" spans="1:5" x14ac:dyDescent="0.3">
      <c r="A11673" s="6" t="s">
        <v>5258</v>
      </c>
      <c r="B11673" t="s">
        <v>9855</v>
      </c>
      <c r="C11673" t="s">
        <v>850</v>
      </c>
    </row>
    <row r="11674" spans="1:5" x14ac:dyDescent="0.3">
      <c r="A11674" s="6" t="s">
        <v>9238</v>
      </c>
      <c r="B11674" t="s">
        <v>1791</v>
      </c>
      <c r="C11674" t="s">
        <v>1848</v>
      </c>
    </row>
    <row r="11675" spans="1:5" x14ac:dyDescent="0.3">
      <c r="A11675" s="6" t="s">
        <v>9250</v>
      </c>
      <c r="B11675" t="s">
        <v>10369</v>
      </c>
      <c r="C11675" t="s">
        <v>2527</v>
      </c>
    </row>
    <row r="11677" spans="1:5" x14ac:dyDescent="0.3">
      <c r="A11677" s="6" t="s">
        <v>1472</v>
      </c>
    </row>
    <row r="11678" spans="1:5" x14ac:dyDescent="0.3">
      <c r="A11678" s="6" t="s">
        <v>9240</v>
      </c>
    </row>
    <row r="11679" spans="1:5" x14ac:dyDescent="0.3">
      <c r="A11679" s="6" t="s">
        <v>9251</v>
      </c>
    </row>
    <row r="11681" spans="1:5" x14ac:dyDescent="0.3">
      <c r="A11681" s="6" t="s">
        <v>9252</v>
      </c>
      <c r="B11681" t="s">
        <v>9993</v>
      </c>
      <c r="C11681" t="s">
        <v>2528</v>
      </c>
      <c r="D11681" t="s">
        <v>2529</v>
      </c>
      <c r="E11681" t="s">
        <v>2529</v>
      </c>
    </row>
    <row r="11682" spans="1:5" x14ac:dyDescent="0.3">
      <c r="A11682" s="6" t="s">
        <v>5258</v>
      </c>
      <c r="B11682" t="s">
        <v>9855</v>
      </c>
      <c r="C11682" t="s">
        <v>850</v>
      </c>
    </row>
    <row r="11683" spans="1:5" x14ac:dyDescent="0.3">
      <c r="A11683" s="6" t="s">
        <v>9253</v>
      </c>
      <c r="B11683" t="s">
        <v>10371</v>
      </c>
      <c r="C11683" t="s">
        <v>2530</v>
      </c>
    </row>
    <row r="11684" spans="1:5" x14ac:dyDescent="0.3">
      <c r="A11684" s="6" t="s">
        <v>9254</v>
      </c>
      <c r="B11684" t="s">
        <v>10372</v>
      </c>
      <c r="C11684" t="s">
        <v>2531</v>
      </c>
      <c r="D11684">
        <v>2</v>
      </c>
      <c r="E11684">
        <v>2</v>
      </c>
    </row>
    <row r="11686" spans="1:5" x14ac:dyDescent="0.3">
      <c r="A11686" s="6" t="s">
        <v>1472</v>
      </c>
    </row>
    <row r="11687" spans="1:5" x14ac:dyDescent="0.3">
      <c r="A11687" s="6" t="s">
        <v>9255</v>
      </c>
    </row>
    <row r="11688" spans="1:5" x14ac:dyDescent="0.3">
      <c r="A11688" s="6" t="s">
        <v>9256</v>
      </c>
    </row>
    <row r="11690" spans="1:5" x14ac:dyDescent="0.3">
      <c r="A11690" s="6" t="s">
        <v>9257</v>
      </c>
      <c r="B11690" t="s">
        <v>9993</v>
      </c>
      <c r="C11690" t="s">
        <v>2528</v>
      </c>
      <c r="D11690" t="s">
        <v>2529</v>
      </c>
      <c r="E11690" t="s">
        <v>2529</v>
      </c>
    </row>
    <row r="11691" spans="1:5" x14ac:dyDescent="0.3">
      <c r="A11691" s="6" t="s">
        <v>5258</v>
      </c>
      <c r="B11691" t="s">
        <v>9855</v>
      </c>
      <c r="C11691" t="s">
        <v>850</v>
      </c>
    </row>
    <row r="11692" spans="1:5" x14ac:dyDescent="0.3">
      <c r="A11692" s="6" t="s">
        <v>9253</v>
      </c>
      <c r="B11692" t="s">
        <v>10371</v>
      </c>
      <c r="C11692" t="s">
        <v>2530</v>
      </c>
    </row>
    <row r="11693" spans="1:5" x14ac:dyDescent="0.3">
      <c r="A11693" s="6" t="s">
        <v>9258</v>
      </c>
      <c r="B11693" t="s">
        <v>10372</v>
      </c>
      <c r="C11693" t="s">
        <v>2531</v>
      </c>
      <c r="D11693">
        <v>2</v>
      </c>
      <c r="E11693">
        <v>2</v>
      </c>
    </row>
    <row r="11695" spans="1:5" x14ac:dyDescent="0.3">
      <c r="A11695" s="6" t="s">
        <v>1472</v>
      </c>
    </row>
    <row r="11696" spans="1:5" x14ac:dyDescent="0.3">
      <c r="A11696" s="6" t="s">
        <v>9255</v>
      </c>
    </row>
    <row r="11697" spans="1:5" x14ac:dyDescent="0.3">
      <c r="A11697" s="6" t="s">
        <v>9259</v>
      </c>
    </row>
    <row r="11699" spans="1:5" x14ac:dyDescent="0.3">
      <c r="A11699" s="6" t="s">
        <v>9260</v>
      </c>
      <c r="B11699" t="s">
        <v>9993</v>
      </c>
      <c r="C11699" t="s">
        <v>2528</v>
      </c>
      <c r="D11699" t="s">
        <v>2529</v>
      </c>
      <c r="E11699" t="s">
        <v>2529</v>
      </c>
    </row>
    <row r="11700" spans="1:5" x14ac:dyDescent="0.3">
      <c r="A11700" s="6" t="s">
        <v>5258</v>
      </c>
      <c r="B11700" t="s">
        <v>9855</v>
      </c>
      <c r="C11700" t="s">
        <v>850</v>
      </c>
    </row>
    <row r="11701" spans="1:5" x14ac:dyDescent="0.3">
      <c r="A11701" s="6" t="s">
        <v>9253</v>
      </c>
      <c r="B11701" t="s">
        <v>10371</v>
      </c>
      <c r="C11701" t="s">
        <v>2530</v>
      </c>
    </row>
    <row r="11702" spans="1:5" x14ac:dyDescent="0.3">
      <c r="A11702" s="6" t="s">
        <v>9261</v>
      </c>
      <c r="B11702" t="s">
        <v>10372</v>
      </c>
      <c r="C11702" t="s">
        <v>2531</v>
      </c>
      <c r="D11702">
        <v>2</v>
      </c>
      <c r="E11702">
        <v>2</v>
      </c>
    </row>
    <row r="11704" spans="1:5" x14ac:dyDescent="0.3">
      <c r="A11704" s="6" t="s">
        <v>1472</v>
      </c>
    </row>
    <row r="11705" spans="1:5" x14ac:dyDescent="0.3">
      <c r="A11705" s="6" t="s">
        <v>9255</v>
      </c>
    </row>
    <row r="11706" spans="1:5" x14ac:dyDescent="0.3">
      <c r="A11706" s="6" t="s">
        <v>9262</v>
      </c>
    </row>
    <row r="11708" spans="1:5" x14ac:dyDescent="0.3">
      <c r="A11708" s="6" t="s">
        <v>9263</v>
      </c>
      <c r="B11708" t="s">
        <v>5746</v>
      </c>
      <c r="C11708" t="s">
        <v>2532</v>
      </c>
      <c r="D11708">
        <v>6.2E-4</v>
      </c>
      <c r="E11708" t="s">
        <v>241</v>
      </c>
    </row>
    <row r="11709" spans="1:5" x14ac:dyDescent="0.3">
      <c r="A11709" s="6" t="s">
        <v>7241</v>
      </c>
      <c r="B11709" t="s">
        <v>5295</v>
      </c>
      <c r="C11709" t="s">
        <v>1273</v>
      </c>
    </row>
    <row r="11710" spans="1:5" x14ac:dyDescent="0.3">
      <c r="A11710" s="6" t="s">
        <v>9264</v>
      </c>
      <c r="B11710" t="s">
        <v>2375</v>
      </c>
      <c r="C11710" t="s">
        <v>1763</v>
      </c>
    </row>
    <row r="11711" spans="1:5" x14ac:dyDescent="0.3">
      <c r="A11711" s="6" t="s">
        <v>9265</v>
      </c>
      <c r="B11711" t="s">
        <v>10373</v>
      </c>
      <c r="C11711" t="s">
        <v>2533</v>
      </c>
      <c r="D11711">
        <v>4</v>
      </c>
      <c r="E11711">
        <v>4</v>
      </c>
    </row>
    <row r="11713" spans="1:5" x14ac:dyDescent="0.3">
      <c r="A11713" s="6" t="s">
        <v>6063</v>
      </c>
    </row>
    <row r="11714" spans="1:5" x14ac:dyDescent="0.3">
      <c r="A11714" s="6" t="s">
        <v>9266</v>
      </c>
    </row>
    <row r="11715" spans="1:5" x14ac:dyDescent="0.3">
      <c r="A11715" s="6" t="s">
        <v>9267</v>
      </c>
    </row>
    <row r="11717" spans="1:5" x14ac:dyDescent="0.3">
      <c r="A11717" s="6" t="s">
        <v>9268</v>
      </c>
      <c r="B11717" t="s">
        <v>5746</v>
      </c>
      <c r="C11717" t="s">
        <v>2532</v>
      </c>
      <c r="D11717">
        <v>6.2E-4</v>
      </c>
      <c r="E11717" t="s">
        <v>241</v>
      </c>
    </row>
    <row r="11718" spans="1:5" x14ac:dyDescent="0.3">
      <c r="A11718" s="6" t="s">
        <v>7241</v>
      </c>
      <c r="B11718" t="s">
        <v>5295</v>
      </c>
      <c r="C11718" t="s">
        <v>1273</v>
      </c>
    </row>
    <row r="11719" spans="1:5" x14ac:dyDescent="0.3">
      <c r="A11719" s="6" t="s">
        <v>9264</v>
      </c>
      <c r="B11719" t="s">
        <v>2375</v>
      </c>
      <c r="C11719" t="s">
        <v>1763</v>
      </c>
    </row>
    <row r="11720" spans="1:5" x14ac:dyDescent="0.3">
      <c r="A11720" s="6" t="s">
        <v>9269</v>
      </c>
      <c r="B11720" t="s">
        <v>10373</v>
      </c>
      <c r="C11720" t="s">
        <v>2533</v>
      </c>
      <c r="D11720">
        <v>4</v>
      </c>
      <c r="E11720">
        <v>4</v>
      </c>
    </row>
    <row r="11722" spans="1:5" x14ac:dyDescent="0.3">
      <c r="A11722" s="6" t="s">
        <v>6063</v>
      </c>
    </row>
    <row r="11723" spans="1:5" x14ac:dyDescent="0.3">
      <c r="A11723" s="6" t="s">
        <v>9266</v>
      </c>
    </row>
    <row r="11724" spans="1:5" x14ac:dyDescent="0.3">
      <c r="A11724" s="6" t="s">
        <v>9270</v>
      </c>
    </row>
    <row r="11726" spans="1:5" x14ac:dyDescent="0.3">
      <c r="A11726" s="6" t="s">
        <v>9271</v>
      </c>
      <c r="B11726" t="s">
        <v>9878</v>
      </c>
      <c r="C11726" t="s">
        <v>2534</v>
      </c>
      <c r="D11726" t="s">
        <v>2535</v>
      </c>
      <c r="E11726" t="s">
        <v>2535</v>
      </c>
    </row>
    <row r="11727" spans="1:5" x14ac:dyDescent="0.3">
      <c r="A11727" s="6" t="s">
        <v>5258</v>
      </c>
      <c r="B11727" t="s">
        <v>9855</v>
      </c>
      <c r="C11727" t="s">
        <v>850</v>
      </c>
    </row>
    <row r="11728" spans="1:5" x14ac:dyDescent="0.3">
      <c r="A11728" s="6" t="s">
        <v>9272</v>
      </c>
      <c r="B11728" t="s">
        <v>1281</v>
      </c>
      <c r="C11728" t="s">
        <v>2181</v>
      </c>
    </row>
    <row r="11729" spans="1:5" x14ac:dyDescent="0.3">
      <c r="A11729" s="6" t="s">
        <v>9273</v>
      </c>
      <c r="B11729" t="s">
        <v>10374</v>
      </c>
      <c r="C11729" t="s">
        <v>2536</v>
      </c>
      <c r="D11729">
        <v>5</v>
      </c>
      <c r="E11729">
        <v>5</v>
      </c>
    </row>
    <row r="11731" spans="1:5" x14ac:dyDescent="0.3">
      <c r="A11731" s="6" t="s">
        <v>1472</v>
      </c>
    </row>
    <row r="11732" spans="1:5" x14ac:dyDescent="0.3">
      <c r="A11732" s="6" t="s">
        <v>8810</v>
      </c>
    </row>
    <row r="11733" spans="1:5" x14ac:dyDescent="0.3">
      <c r="A11733" s="6" t="s">
        <v>9274</v>
      </c>
    </row>
    <row r="11735" spans="1:5" x14ac:dyDescent="0.3">
      <c r="A11735" s="6" t="s">
        <v>9275</v>
      </c>
      <c r="B11735" t="s">
        <v>10024</v>
      </c>
      <c r="C11735" t="s">
        <v>2537</v>
      </c>
      <c r="D11735" t="s">
        <v>2538</v>
      </c>
      <c r="E11735" t="s">
        <v>2538</v>
      </c>
    </row>
    <row r="11736" spans="1:5" x14ac:dyDescent="0.3">
      <c r="A11736" s="6" t="s">
        <v>5258</v>
      </c>
      <c r="B11736" t="s">
        <v>9855</v>
      </c>
      <c r="C11736" t="s">
        <v>850</v>
      </c>
    </row>
    <row r="11737" spans="1:5" x14ac:dyDescent="0.3">
      <c r="A11737" s="6" t="s">
        <v>9276</v>
      </c>
      <c r="B11737" t="s">
        <v>2258</v>
      </c>
      <c r="C11737" t="s">
        <v>1385</v>
      </c>
    </row>
    <row r="11738" spans="1:5" x14ac:dyDescent="0.3">
      <c r="A11738" s="6" t="s">
        <v>9277</v>
      </c>
      <c r="B11738" t="s">
        <v>10330</v>
      </c>
      <c r="C11738" t="s">
        <v>2539</v>
      </c>
      <c r="D11738">
        <v>0</v>
      </c>
      <c r="E11738">
        <v>0</v>
      </c>
    </row>
    <row r="11740" spans="1:5" x14ac:dyDescent="0.3">
      <c r="A11740" s="6" t="s">
        <v>1472</v>
      </c>
    </row>
    <row r="11741" spans="1:5" x14ac:dyDescent="0.3">
      <c r="A11741" s="6" t="s">
        <v>8919</v>
      </c>
    </row>
    <row r="11742" spans="1:5" x14ac:dyDescent="0.3">
      <c r="A11742" s="6" t="s">
        <v>9278</v>
      </c>
    </row>
    <row r="11744" spans="1:5" x14ac:dyDescent="0.3">
      <c r="A11744" s="6" t="s">
        <v>9279</v>
      </c>
      <c r="B11744" t="s">
        <v>9910</v>
      </c>
      <c r="C11744" t="s">
        <v>2537</v>
      </c>
      <c r="D11744" t="s">
        <v>2540</v>
      </c>
      <c r="E11744" t="s">
        <v>2540</v>
      </c>
    </row>
    <row r="11745" spans="1:5" x14ac:dyDescent="0.3">
      <c r="A11745" s="6" t="s">
        <v>5258</v>
      </c>
      <c r="B11745" t="s">
        <v>9855</v>
      </c>
      <c r="C11745" t="s">
        <v>850</v>
      </c>
    </row>
    <row r="11746" spans="1:5" x14ac:dyDescent="0.3">
      <c r="A11746" s="6" t="s">
        <v>9213</v>
      </c>
      <c r="B11746" t="s">
        <v>1281</v>
      </c>
      <c r="C11746" t="s">
        <v>2507</v>
      </c>
    </row>
    <row r="11747" spans="1:5" x14ac:dyDescent="0.3">
      <c r="A11747" s="6" t="s">
        <v>9280</v>
      </c>
      <c r="B11747" t="e">
        <f>--LQVP</f>
        <v>#NAME?</v>
      </c>
      <c r="C11747" t="s">
        <v>2508</v>
      </c>
      <c r="D11747">
        <v>0</v>
      </c>
      <c r="E11747">
        <v>0</v>
      </c>
    </row>
    <row r="11749" spans="1:5" x14ac:dyDescent="0.3">
      <c r="A11749" s="6" t="s">
        <v>1472</v>
      </c>
    </row>
    <row r="11750" spans="1:5" x14ac:dyDescent="0.3">
      <c r="A11750" s="6" t="s">
        <v>9281</v>
      </c>
    </row>
    <row r="11751" spans="1:5" x14ac:dyDescent="0.3">
      <c r="A11751" s="6" t="s">
        <v>9282</v>
      </c>
    </row>
    <row r="11753" spans="1:5" x14ac:dyDescent="0.3">
      <c r="A11753" s="6" t="s">
        <v>9283</v>
      </c>
      <c r="B11753" t="s">
        <v>10167</v>
      </c>
      <c r="C11753" t="s">
        <v>2534</v>
      </c>
      <c r="D11753" t="s">
        <v>2541</v>
      </c>
      <c r="E11753" t="s">
        <v>2541</v>
      </c>
    </row>
    <row r="11754" spans="1:5" x14ac:dyDescent="0.3">
      <c r="A11754" s="6" t="s">
        <v>5258</v>
      </c>
      <c r="B11754" t="s">
        <v>9855</v>
      </c>
      <c r="C11754" t="s">
        <v>850</v>
      </c>
    </row>
    <row r="11755" spans="1:5" x14ac:dyDescent="0.3">
      <c r="A11755" s="6" t="s">
        <v>9284</v>
      </c>
      <c r="B11755" t="s">
        <v>2258</v>
      </c>
      <c r="C11755" t="s">
        <v>1385</v>
      </c>
    </row>
    <row r="11756" spans="1:5" x14ac:dyDescent="0.3">
      <c r="A11756" s="6" t="s">
        <v>9285</v>
      </c>
      <c r="B11756" t="s">
        <v>10348</v>
      </c>
      <c r="C11756" t="s">
        <v>2413</v>
      </c>
      <c r="D11756">
        <v>5</v>
      </c>
      <c r="E11756">
        <v>5</v>
      </c>
    </row>
    <row r="11758" spans="1:5" x14ac:dyDescent="0.3">
      <c r="A11758" s="6" t="s">
        <v>1472</v>
      </c>
    </row>
    <row r="11759" spans="1:5" x14ac:dyDescent="0.3">
      <c r="A11759" s="6" t="s">
        <v>6476</v>
      </c>
    </row>
    <row r="11760" spans="1:5" x14ac:dyDescent="0.3">
      <c r="A11760" s="6" t="s">
        <v>9286</v>
      </c>
    </row>
    <row r="11762" spans="1:5" x14ac:dyDescent="0.3">
      <c r="A11762" s="6" t="s">
        <v>9287</v>
      </c>
      <c r="B11762" t="s">
        <v>10358</v>
      </c>
      <c r="C11762" t="s">
        <v>2519</v>
      </c>
      <c r="D11762" t="s">
        <v>2542</v>
      </c>
      <c r="E11762" t="s">
        <v>2542</v>
      </c>
    </row>
    <row r="11763" spans="1:5" x14ac:dyDescent="0.3">
      <c r="A11763" s="6" t="s">
        <v>5258</v>
      </c>
      <c r="B11763" t="s">
        <v>9855</v>
      </c>
      <c r="C11763" t="s">
        <v>850</v>
      </c>
    </row>
    <row r="11764" spans="1:5" x14ac:dyDescent="0.3">
      <c r="A11764" s="6" t="s">
        <v>9276</v>
      </c>
      <c r="B11764" t="s">
        <v>2258</v>
      </c>
      <c r="C11764" t="s">
        <v>1385</v>
      </c>
    </row>
    <row r="11765" spans="1:5" x14ac:dyDescent="0.3">
      <c r="A11765" s="6" t="s">
        <v>9288</v>
      </c>
      <c r="B11765" t="s">
        <v>10348</v>
      </c>
      <c r="C11765" t="s">
        <v>2543</v>
      </c>
      <c r="D11765">
        <v>6</v>
      </c>
      <c r="E11765">
        <v>6</v>
      </c>
    </row>
    <row r="11767" spans="1:5" x14ac:dyDescent="0.3">
      <c r="A11767" s="6" t="s">
        <v>1472</v>
      </c>
    </row>
    <row r="11768" spans="1:5" x14ac:dyDescent="0.3">
      <c r="A11768" s="6" t="s">
        <v>8919</v>
      </c>
    </row>
    <row r="11769" spans="1:5" x14ac:dyDescent="0.3">
      <c r="A11769" s="6" t="s">
        <v>9289</v>
      </c>
    </row>
    <row r="11771" spans="1:5" x14ac:dyDescent="0.3">
      <c r="A11771" s="6" t="s">
        <v>9290</v>
      </c>
      <c r="B11771" t="s">
        <v>5746</v>
      </c>
      <c r="C11771" t="s">
        <v>2544</v>
      </c>
      <c r="D11771">
        <v>7.2000000000000005E-4</v>
      </c>
      <c r="E11771" t="s">
        <v>242</v>
      </c>
    </row>
    <row r="11772" spans="1:5" x14ac:dyDescent="0.3">
      <c r="A11772" s="6" t="s">
        <v>5258</v>
      </c>
      <c r="B11772" t="s">
        <v>9855</v>
      </c>
      <c r="C11772" t="s">
        <v>850</v>
      </c>
    </row>
    <row r="11773" spans="1:5" x14ac:dyDescent="0.3">
      <c r="A11773" s="6" t="s">
        <v>9291</v>
      </c>
      <c r="B11773" t="s">
        <v>1081</v>
      </c>
      <c r="C11773" t="s">
        <v>2293</v>
      </c>
    </row>
    <row r="11774" spans="1:5" x14ac:dyDescent="0.3">
      <c r="A11774" s="6" t="s">
        <v>9292</v>
      </c>
      <c r="B11774" t="s">
        <v>10375</v>
      </c>
      <c r="C11774" t="s">
        <v>2545</v>
      </c>
      <c r="D11774">
        <v>7</v>
      </c>
      <c r="E11774">
        <v>7</v>
      </c>
    </row>
    <row r="11776" spans="1:5" x14ac:dyDescent="0.3">
      <c r="A11776" s="6" t="s">
        <v>1472</v>
      </c>
    </row>
    <row r="11777" spans="1:5" x14ac:dyDescent="0.3">
      <c r="A11777" s="6" t="s">
        <v>9293</v>
      </c>
    </row>
    <row r="11778" spans="1:5" x14ac:dyDescent="0.3">
      <c r="A11778" s="6" t="s">
        <v>9294</v>
      </c>
    </row>
    <row r="11780" spans="1:5" x14ac:dyDescent="0.3">
      <c r="A11780" s="6" t="s">
        <v>9295</v>
      </c>
      <c r="B11780" t="s">
        <v>9910</v>
      </c>
      <c r="C11780" t="s">
        <v>2546</v>
      </c>
      <c r="D11780" t="s">
        <v>2547</v>
      </c>
      <c r="E11780" t="s">
        <v>2547</v>
      </c>
    </row>
    <row r="11781" spans="1:5" x14ac:dyDescent="0.3">
      <c r="A11781" s="6" t="s">
        <v>5258</v>
      </c>
      <c r="B11781" t="s">
        <v>9855</v>
      </c>
      <c r="C11781" t="s">
        <v>850</v>
      </c>
    </row>
    <row r="11782" spans="1:5" x14ac:dyDescent="0.3">
      <c r="A11782" s="6" t="s">
        <v>9296</v>
      </c>
      <c r="B11782" t="s">
        <v>2548</v>
      </c>
      <c r="C11782" t="s">
        <v>2549</v>
      </c>
    </row>
    <row r="11783" spans="1:5" x14ac:dyDescent="0.3">
      <c r="A11783" s="6" t="s">
        <v>9297</v>
      </c>
      <c r="B11783" t="s">
        <v>10376</v>
      </c>
      <c r="C11783" t="s">
        <v>2550</v>
      </c>
      <c r="D11783">
        <v>8</v>
      </c>
      <c r="E11783">
        <v>8</v>
      </c>
    </row>
    <row r="11785" spans="1:5" x14ac:dyDescent="0.3">
      <c r="A11785" s="6" t="s">
        <v>1472</v>
      </c>
    </row>
    <row r="11786" spans="1:5" x14ac:dyDescent="0.3">
      <c r="A11786" s="6" t="s">
        <v>9298</v>
      </c>
    </row>
    <row r="11787" spans="1:5" x14ac:dyDescent="0.3">
      <c r="A11787" s="6" t="s">
        <v>9299</v>
      </c>
    </row>
    <row r="11789" spans="1:5" x14ac:dyDescent="0.3">
      <c r="A11789" s="6" t="s">
        <v>9300</v>
      </c>
      <c r="B11789" t="s">
        <v>5746</v>
      </c>
      <c r="C11789" t="s">
        <v>2551</v>
      </c>
      <c r="D11789">
        <v>7.7999999999999999E-4</v>
      </c>
      <c r="E11789" t="s">
        <v>243</v>
      </c>
    </row>
    <row r="11790" spans="1:5" x14ac:dyDescent="0.3">
      <c r="A11790" s="6" t="s">
        <v>5258</v>
      </c>
      <c r="B11790" t="s">
        <v>9855</v>
      </c>
      <c r="C11790" t="s">
        <v>850</v>
      </c>
    </row>
    <row r="11791" spans="1:5" x14ac:dyDescent="0.3">
      <c r="A11791" s="6" t="s">
        <v>9301</v>
      </c>
      <c r="B11791" t="e">
        <f>+  A</f>
        <v>#NAME?</v>
      </c>
      <c r="C11791" t="s">
        <v>1109</v>
      </c>
    </row>
    <row r="11792" spans="1:5" x14ac:dyDescent="0.3">
      <c r="A11792" s="6" t="s">
        <v>9302</v>
      </c>
      <c r="B11792" t="e">
        <f>--MHVA</f>
        <v>#NAME?</v>
      </c>
      <c r="C11792" t="s">
        <v>2552</v>
      </c>
      <c r="D11792">
        <v>5</v>
      </c>
      <c r="E11792">
        <v>5</v>
      </c>
    </row>
    <row r="11794" spans="1:5" x14ac:dyDescent="0.3">
      <c r="A11794" s="6" t="s">
        <v>1472</v>
      </c>
    </row>
    <row r="11795" spans="1:5" x14ac:dyDescent="0.3">
      <c r="A11795" s="6" t="s">
        <v>7724</v>
      </c>
    </row>
    <row r="11796" spans="1:5" x14ac:dyDescent="0.3">
      <c r="A11796" s="6" t="s">
        <v>9303</v>
      </c>
    </row>
    <row r="11798" spans="1:5" x14ac:dyDescent="0.3">
      <c r="A11798" s="6" t="s">
        <v>9304</v>
      </c>
      <c r="B11798" t="s">
        <v>10140</v>
      </c>
      <c r="C11798" t="s">
        <v>2553</v>
      </c>
      <c r="D11798" t="s">
        <v>2554</v>
      </c>
      <c r="E11798" t="s">
        <v>2554</v>
      </c>
    </row>
    <row r="11799" spans="1:5" x14ac:dyDescent="0.3">
      <c r="A11799" s="6" t="s">
        <v>5258</v>
      </c>
      <c r="B11799" t="s">
        <v>9855</v>
      </c>
      <c r="C11799" t="s">
        <v>850</v>
      </c>
    </row>
    <row r="11800" spans="1:5" x14ac:dyDescent="0.3">
      <c r="A11800" s="6" t="s">
        <v>9305</v>
      </c>
      <c r="B11800" t="s">
        <v>2258</v>
      </c>
      <c r="C11800" t="s">
        <v>1385</v>
      </c>
    </row>
    <row r="11801" spans="1:5" x14ac:dyDescent="0.3">
      <c r="A11801" s="6" t="s">
        <v>9306</v>
      </c>
      <c r="B11801" t="s">
        <v>10348</v>
      </c>
      <c r="C11801" t="s">
        <v>2492</v>
      </c>
      <c r="D11801">
        <v>5</v>
      </c>
      <c r="E11801">
        <v>5</v>
      </c>
    </row>
    <row r="11803" spans="1:5" x14ac:dyDescent="0.3">
      <c r="A11803" s="6" t="s">
        <v>1472</v>
      </c>
    </row>
    <row r="11804" spans="1:5" x14ac:dyDescent="0.3">
      <c r="A11804" s="6" t="s">
        <v>6476</v>
      </c>
    </row>
    <row r="11805" spans="1:5" x14ac:dyDescent="0.3">
      <c r="A11805" s="6" t="s">
        <v>9307</v>
      </c>
    </row>
    <row r="11807" spans="1:5" x14ac:dyDescent="0.3">
      <c r="A11807" s="6" t="s">
        <v>9308</v>
      </c>
      <c r="B11807" t="s">
        <v>10167</v>
      </c>
      <c r="C11807" t="s">
        <v>2555</v>
      </c>
      <c r="D11807" t="s">
        <v>2554</v>
      </c>
      <c r="E11807" t="s">
        <v>2554</v>
      </c>
    </row>
    <row r="11808" spans="1:5" x14ac:dyDescent="0.3">
      <c r="A11808" s="6" t="s">
        <v>5258</v>
      </c>
      <c r="B11808" t="s">
        <v>9855</v>
      </c>
      <c r="C11808" t="s">
        <v>850</v>
      </c>
    </row>
    <row r="11809" spans="1:5" x14ac:dyDescent="0.3">
      <c r="A11809" s="6" t="s">
        <v>9305</v>
      </c>
      <c r="B11809" t="s">
        <v>2258</v>
      </c>
      <c r="C11809" t="s">
        <v>1385</v>
      </c>
    </row>
    <row r="11810" spans="1:5" x14ac:dyDescent="0.3">
      <c r="A11810" s="6" t="s">
        <v>9309</v>
      </c>
      <c r="B11810" t="s">
        <v>10348</v>
      </c>
      <c r="C11810" t="s">
        <v>2413</v>
      </c>
      <c r="D11810">
        <v>6</v>
      </c>
      <c r="E11810">
        <v>6</v>
      </c>
    </row>
    <row r="11812" spans="1:5" x14ac:dyDescent="0.3">
      <c r="A11812" s="6" t="s">
        <v>1472</v>
      </c>
    </row>
    <row r="11813" spans="1:5" x14ac:dyDescent="0.3">
      <c r="A11813" s="6" t="s">
        <v>6476</v>
      </c>
    </row>
    <row r="11814" spans="1:5" x14ac:dyDescent="0.3">
      <c r="A11814" s="6" t="s">
        <v>9310</v>
      </c>
    </row>
    <row r="11816" spans="1:5" x14ac:dyDescent="0.3">
      <c r="A11816" s="6" t="s">
        <v>9311</v>
      </c>
      <c r="B11816" t="s">
        <v>10140</v>
      </c>
      <c r="C11816" t="s">
        <v>2556</v>
      </c>
      <c r="D11816" t="s">
        <v>2554</v>
      </c>
      <c r="E11816" t="s">
        <v>2554</v>
      </c>
    </row>
    <row r="11817" spans="1:5" x14ac:dyDescent="0.3">
      <c r="A11817" s="6" t="s">
        <v>5258</v>
      </c>
      <c r="B11817" t="s">
        <v>9855</v>
      </c>
      <c r="C11817" t="s">
        <v>850</v>
      </c>
    </row>
    <row r="11818" spans="1:5" x14ac:dyDescent="0.3">
      <c r="A11818" s="6" t="s">
        <v>9305</v>
      </c>
      <c r="B11818" t="s">
        <v>2258</v>
      </c>
      <c r="C11818" t="s">
        <v>1385</v>
      </c>
    </row>
    <row r="11819" spans="1:5" x14ac:dyDescent="0.3">
      <c r="A11819" s="6" t="s">
        <v>9312</v>
      </c>
      <c r="B11819" t="s">
        <v>10348</v>
      </c>
      <c r="C11819" t="s">
        <v>2557</v>
      </c>
      <c r="D11819">
        <v>2</v>
      </c>
      <c r="E11819">
        <v>2</v>
      </c>
    </row>
    <row r="11821" spans="1:5" x14ac:dyDescent="0.3">
      <c r="A11821" s="6" t="s">
        <v>1472</v>
      </c>
    </row>
    <row r="11822" spans="1:5" x14ac:dyDescent="0.3">
      <c r="A11822" s="6" t="s">
        <v>6476</v>
      </c>
    </row>
    <row r="11823" spans="1:5" x14ac:dyDescent="0.3">
      <c r="A11823" s="6" t="s">
        <v>9313</v>
      </c>
    </row>
    <row r="11825" spans="1:5" x14ac:dyDescent="0.3">
      <c r="A11825" s="6" t="s">
        <v>9314</v>
      </c>
      <c r="B11825" t="s">
        <v>5746</v>
      </c>
      <c r="C11825" t="s">
        <v>2558</v>
      </c>
      <c r="D11825">
        <v>8.4999999999999995E-4</v>
      </c>
      <c r="E11825" t="s">
        <v>244</v>
      </c>
    </row>
    <row r="11826" spans="1:5" x14ac:dyDescent="0.3">
      <c r="A11826" s="6" t="s">
        <v>5258</v>
      </c>
      <c r="B11826" t="s">
        <v>9855</v>
      </c>
      <c r="C11826" t="s">
        <v>850</v>
      </c>
    </row>
    <row r="11827" spans="1:5" x14ac:dyDescent="0.3">
      <c r="A11827" s="6" t="s">
        <v>9315</v>
      </c>
      <c r="B11827" t="s">
        <v>1762</v>
      </c>
      <c r="C11827" t="s">
        <v>1956</v>
      </c>
    </row>
    <row r="11828" spans="1:5" x14ac:dyDescent="0.3">
      <c r="A11828" s="6" t="s">
        <v>9316</v>
      </c>
      <c r="B11828" t="e">
        <f>--FDVP</f>
        <v>#NAME?</v>
      </c>
      <c r="C11828" t="s">
        <v>2559</v>
      </c>
      <c r="D11828">
        <v>3</v>
      </c>
      <c r="E11828">
        <v>3</v>
      </c>
    </row>
    <row r="11830" spans="1:5" x14ac:dyDescent="0.3">
      <c r="A11830" s="6" t="s">
        <v>1472</v>
      </c>
    </row>
    <row r="11831" spans="1:5" x14ac:dyDescent="0.3">
      <c r="A11831" s="6" t="s">
        <v>9317</v>
      </c>
    </row>
    <row r="11832" spans="1:5" x14ac:dyDescent="0.3">
      <c r="A11832" s="6" t="s">
        <v>9318</v>
      </c>
    </row>
    <row r="11834" spans="1:5" x14ac:dyDescent="0.3">
      <c r="A11834" s="6" t="s">
        <v>9319</v>
      </c>
      <c r="B11834" t="s">
        <v>5746</v>
      </c>
      <c r="C11834" t="s">
        <v>2558</v>
      </c>
      <c r="D11834">
        <v>8.4999999999999995E-4</v>
      </c>
      <c r="E11834" t="s">
        <v>244</v>
      </c>
    </row>
    <row r="11835" spans="1:5" x14ac:dyDescent="0.3">
      <c r="A11835" s="6" t="s">
        <v>5258</v>
      </c>
      <c r="B11835" t="s">
        <v>9855</v>
      </c>
      <c r="C11835" t="s">
        <v>850</v>
      </c>
    </row>
    <row r="11836" spans="1:5" x14ac:dyDescent="0.3">
      <c r="A11836" s="6" t="s">
        <v>9315</v>
      </c>
      <c r="B11836" t="s">
        <v>1762</v>
      </c>
      <c r="C11836" t="s">
        <v>1956</v>
      </c>
    </row>
    <row r="11837" spans="1:5" x14ac:dyDescent="0.3">
      <c r="A11837" s="6" t="s">
        <v>9320</v>
      </c>
      <c r="B11837" t="e">
        <f>--FDVP</f>
        <v>#NAME?</v>
      </c>
      <c r="C11837" t="s">
        <v>2559</v>
      </c>
      <c r="D11837">
        <v>3</v>
      </c>
      <c r="E11837">
        <v>3</v>
      </c>
    </row>
    <row r="11839" spans="1:5" x14ac:dyDescent="0.3">
      <c r="A11839" s="6" t="s">
        <v>1472</v>
      </c>
    </row>
    <row r="11840" spans="1:5" x14ac:dyDescent="0.3">
      <c r="A11840" s="6" t="s">
        <v>9317</v>
      </c>
    </row>
    <row r="11841" spans="1:5" x14ac:dyDescent="0.3">
      <c r="A11841" s="6" t="s">
        <v>9321</v>
      </c>
    </row>
    <row r="11843" spans="1:5" x14ac:dyDescent="0.3">
      <c r="A11843" s="6" t="s">
        <v>9322</v>
      </c>
      <c r="B11843" t="s">
        <v>5746</v>
      </c>
      <c r="C11843" t="s">
        <v>2558</v>
      </c>
      <c r="D11843">
        <v>8.4999999999999995E-4</v>
      </c>
      <c r="E11843" t="s">
        <v>244</v>
      </c>
    </row>
    <row r="11844" spans="1:5" x14ac:dyDescent="0.3">
      <c r="A11844" s="6" t="s">
        <v>5258</v>
      </c>
      <c r="B11844" t="s">
        <v>9855</v>
      </c>
      <c r="C11844" t="s">
        <v>850</v>
      </c>
    </row>
    <row r="11845" spans="1:5" x14ac:dyDescent="0.3">
      <c r="A11845" s="6" t="s">
        <v>9315</v>
      </c>
      <c r="B11845" t="s">
        <v>1762</v>
      </c>
      <c r="C11845" t="s">
        <v>1956</v>
      </c>
    </row>
    <row r="11846" spans="1:5" x14ac:dyDescent="0.3">
      <c r="A11846" s="6" t="s">
        <v>9323</v>
      </c>
      <c r="B11846" t="e">
        <f>--FDVP</f>
        <v>#NAME?</v>
      </c>
      <c r="C11846" t="s">
        <v>2559</v>
      </c>
      <c r="D11846">
        <v>3</v>
      </c>
      <c r="E11846">
        <v>3</v>
      </c>
    </row>
    <row r="11848" spans="1:5" x14ac:dyDescent="0.3">
      <c r="A11848" s="6" t="s">
        <v>1472</v>
      </c>
    </row>
    <row r="11849" spans="1:5" x14ac:dyDescent="0.3">
      <c r="A11849" s="6" t="s">
        <v>9317</v>
      </c>
    </row>
    <row r="11850" spans="1:5" x14ac:dyDescent="0.3">
      <c r="A11850" s="6" t="s">
        <v>9324</v>
      </c>
    </row>
    <row r="11852" spans="1:5" x14ac:dyDescent="0.3">
      <c r="A11852" s="6" t="s">
        <v>9325</v>
      </c>
      <c r="B11852" t="s">
        <v>9913</v>
      </c>
      <c r="C11852" t="s">
        <v>2560</v>
      </c>
      <c r="D11852" t="s">
        <v>2561</v>
      </c>
      <c r="E11852" t="s">
        <v>2561</v>
      </c>
    </row>
    <row r="11853" spans="1:5" x14ac:dyDescent="0.3">
      <c r="A11853" s="6" t="s">
        <v>5258</v>
      </c>
      <c r="B11853" t="s">
        <v>9855</v>
      </c>
      <c r="C11853" t="s">
        <v>850</v>
      </c>
    </row>
    <row r="11854" spans="1:5" x14ac:dyDescent="0.3">
      <c r="A11854" s="6" t="s">
        <v>9200</v>
      </c>
      <c r="B11854" t="s">
        <v>1202</v>
      </c>
      <c r="C11854" t="s">
        <v>1763</v>
      </c>
    </row>
    <row r="11855" spans="1:5" x14ac:dyDescent="0.3">
      <c r="A11855" s="6" t="s">
        <v>9326</v>
      </c>
      <c r="B11855" t="s">
        <v>10377</v>
      </c>
      <c r="C11855" t="s">
        <v>2562</v>
      </c>
      <c r="D11855">
        <v>0</v>
      </c>
      <c r="E11855">
        <v>0</v>
      </c>
    </row>
    <row r="11857" spans="1:5" x14ac:dyDescent="0.3">
      <c r="A11857" s="6" t="s">
        <v>1472</v>
      </c>
    </row>
    <row r="11858" spans="1:5" x14ac:dyDescent="0.3">
      <c r="A11858" s="6" t="s">
        <v>9327</v>
      </c>
    </row>
    <row r="11859" spans="1:5" x14ac:dyDescent="0.3">
      <c r="A11859" s="6" t="s">
        <v>9328</v>
      </c>
    </row>
    <row r="11861" spans="1:5" x14ac:dyDescent="0.3">
      <c r="A11861" s="6" t="s">
        <v>9329</v>
      </c>
      <c r="B11861" t="s">
        <v>9871</v>
      </c>
      <c r="C11861" t="s">
        <v>2563</v>
      </c>
      <c r="D11861" t="s">
        <v>2561</v>
      </c>
      <c r="E11861" t="s">
        <v>2561</v>
      </c>
    </row>
    <row r="11862" spans="1:5" x14ac:dyDescent="0.3">
      <c r="A11862" s="6" t="s">
        <v>5258</v>
      </c>
      <c r="B11862" t="s">
        <v>9855</v>
      </c>
      <c r="C11862" t="s">
        <v>850</v>
      </c>
    </row>
    <row r="11863" spans="1:5" x14ac:dyDescent="0.3">
      <c r="A11863" s="6" t="s">
        <v>9200</v>
      </c>
      <c r="B11863" t="s">
        <v>1202</v>
      </c>
      <c r="C11863" t="s">
        <v>1763</v>
      </c>
    </row>
    <row r="11864" spans="1:5" x14ac:dyDescent="0.3">
      <c r="A11864" s="6" t="s">
        <v>9330</v>
      </c>
      <c r="B11864" t="s">
        <v>10377</v>
      </c>
      <c r="C11864" t="s">
        <v>2564</v>
      </c>
      <c r="D11864">
        <v>9</v>
      </c>
      <c r="E11864">
        <v>9</v>
      </c>
    </row>
    <row r="11866" spans="1:5" x14ac:dyDescent="0.3">
      <c r="A11866" s="6" t="s">
        <v>1472</v>
      </c>
    </row>
    <row r="11867" spans="1:5" x14ac:dyDescent="0.3">
      <c r="A11867" s="6" t="s">
        <v>9327</v>
      </c>
    </row>
    <row r="11868" spans="1:5" x14ac:dyDescent="0.3">
      <c r="A11868" s="6" t="s">
        <v>9331</v>
      </c>
    </row>
    <row r="11870" spans="1:5" x14ac:dyDescent="0.3">
      <c r="A11870" s="6" t="s">
        <v>9332</v>
      </c>
      <c r="B11870" t="s">
        <v>9871</v>
      </c>
      <c r="C11870" t="s">
        <v>2563</v>
      </c>
      <c r="D11870" t="s">
        <v>2561</v>
      </c>
      <c r="E11870" t="s">
        <v>2561</v>
      </c>
    </row>
    <row r="11871" spans="1:5" x14ac:dyDescent="0.3">
      <c r="A11871" s="6" t="s">
        <v>5258</v>
      </c>
      <c r="B11871" t="s">
        <v>9855</v>
      </c>
      <c r="C11871" t="s">
        <v>850</v>
      </c>
    </row>
    <row r="11872" spans="1:5" x14ac:dyDescent="0.3">
      <c r="A11872" s="6" t="s">
        <v>9333</v>
      </c>
      <c r="B11872" t="s">
        <v>1202</v>
      </c>
      <c r="C11872" t="s">
        <v>1763</v>
      </c>
    </row>
    <row r="11873" spans="1:5" x14ac:dyDescent="0.3">
      <c r="A11873" s="6" t="s">
        <v>9334</v>
      </c>
      <c r="B11873" t="s">
        <v>10378</v>
      </c>
      <c r="C11873" t="s">
        <v>2565</v>
      </c>
      <c r="D11873">
        <v>9</v>
      </c>
      <c r="E11873">
        <v>9</v>
      </c>
    </row>
    <row r="11875" spans="1:5" x14ac:dyDescent="0.3">
      <c r="A11875" s="6" t="s">
        <v>1472</v>
      </c>
    </row>
    <row r="11876" spans="1:5" x14ac:dyDescent="0.3">
      <c r="A11876" s="6" t="s">
        <v>9335</v>
      </c>
    </row>
    <row r="11877" spans="1:5" x14ac:dyDescent="0.3">
      <c r="A11877" s="6" t="s">
        <v>9336</v>
      </c>
    </row>
    <row r="11879" spans="1:5" x14ac:dyDescent="0.3">
      <c r="A11879" s="6" t="s">
        <v>9337</v>
      </c>
      <c r="B11879" t="s">
        <v>5746</v>
      </c>
      <c r="C11879" t="s">
        <v>2566</v>
      </c>
      <c r="D11879">
        <v>8.9999999999999998E-4</v>
      </c>
      <c r="E11879" t="s">
        <v>245</v>
      </c>
    </row>
    <row r="11880" spans="1:5" x14ac:dyDescent="0.3">
      <c r="A11880" s="6" t="s">
        <v>5258</v>
      </c>
      <c r="B11880" t="s">
        <v>9855</v>
      </c>
      <c r="C11880" t="s">
        <v>850</v>
      </c>
    </row>
    <row r="11881" spans="1:5" x14ac:dyDescent="0.3">
      <c r="A11881" s="6" t="s">
        <v>9338</v>
      </c>
      <c r="B11881" t="s">
        <v>10094</v>
      </c>
      <c r="C11881" t="s">
        <v>1763</v>
      </c>
    </row>
    <row r="11882" spans="1:5" x14ac:dyDescent="0.3">
      <c r="A11882" s="6" t="s">
        <v>9339</v>
      </c>
      <c r="B11882" t="s">
        <v>10379</v>
      </c>
      <c r="C11882" t="s">
        <v>2567</v>
      </c>
      <c r="D11882">
        <v>9</v>
      </c>
      <c r="E11882">
        <v>9</v>
      </c>
    </row>
    <row r="11884" spans="1:5" x14ac:dyDescent="0.3">
      <c r="A11884" s="6" t="s">
        <v>1472</v>
      </c>
    </row>
    <row r="11885" spans="1:5" x14ac:dyDescent="0.3">
      <c r="A11885" s="6" t="s">
        <v>9335</v>
      </c>
    </row>
    <row r="11886" spans="1:5" x14ac:dyDescent="0.3">
      <c r="A11886" s="6" t="s">
        <v>9340</v>
      </c>
    </row>
    <row r="11888" spans="1:5" x14ac:dyDescent="0.3">
      <c r="A11888" s="6" t="s">
        <v>9341</v>
      </c>
      <c r="B11888" t="s">
        <v>9924</v>
      </c>
      <c r="C11888" t="s">
        <v>2568</v>
      </c>
      <c r="D11888" t="s">
        <v>2569</v>
      </c>
      <c r="E11888" t="s">
        <v>2569</v>
      </c>
    </row>
    <row r="11889" spans="1:5" x14ac:dyDescent="0.3">
      <c r="A11889" s="6" t="s">
        <v>5258</v>
      </c>
      <c r="B11889" t="s">
        <v>9855</v>
      </c>
      <c r="C11889" t="s">
        <v>850</v>
      </c>
    </row>
    <row r="11890" spans="1:5" x14ac:dyDescent="0.3">
      <c r="A11890" s="6" t="s">
        <v>9342</v>
      </c>
      <c r="B11890" t="s">
        <v>1791</v>
      </c>
      <c r="C11890" t="s">
        <v>2137</v>
      </c>
    </row>
    <row r="11891" spans="1:5" x14ac:dyDescent="0.3">
      <c r="A11891" s="6" t="s">
        <v>9343</v>
      </c>
      <c r="B11891" t="s">
        <v>10380</v>
      </c>
      <c r="C11891" t="s">
        <v>2570</v>
      </c>
      <c r="D11891">
        <v>1</v>
      </c>
      <c r="E11891">
        <v>1</v>
      </c>
    </row>
    <row r="11893" spans="1:5" x14ac:dyDescent="0.3">
      <c r="A11893" s="6" t="s">
        <v>1472</v>
      </c>
    </row>
    <row r="11894" spans="1:5" x14ac:dyDescent="0.3">
      <c r="A11894" s="6" t="s">
        <v>9344</v>
      </c>
    </row>
    <row r="11895" spans="1:5" x14ac:dyDescent="0.3">
      <c r="A11895" s="6" t="s">
        <v>9345</v>
      </c>
    </row>
    <row r="11897" spans="1:5" x14ac:dyDescent="0.3">
      <c r="A11897" s="6" t="s">
        <v>9346</v>
      </c>
      <c r="B11897" t="s">
        <v>9889</v>
      </c>
      <c r="C11897" t="s">
        <v>2571</v>
      </c>
      <c r="D11897" t="s">
        <v>2572</v>
      </c>
      <c r="E11897" t="s">
        <v>2572</v>
      </c>
    </row>
    <row r="11898" spans="1:5" x14ac:dyDescent="0.3">
      <c r="A11898" s="6" t="s">
        <v>5258</v>
      </c>
      <c r="B11898" t="s">
        <v>9855</v>
      </c>
      <c r="C11898" t="s">
        <v>850</v>
      </c>
    </row>
    <row r="11899" spans="1:5" x14ac:dyDescent="0.3">
      <c r="A11899" s="6" t="s">
        <v>9347</v>
      </c>
      <c r="B11899" t="s">
        <v>2415</v>
      </c>
      <c r="C11899" t="s">
        <v>1615</v>
      </c>
    </row>
    <row r="11900" spans="1:5" x14ac:dyDescent="0.3">
      <c r="A11900" s="6" t="s">
        <v>9348</v>
      </c>
      <c r="B11900" t="s">
        <v>10381</v>
      </c>
      <c r="C11900" t="s">
        <v>2573</v>
      </c>
      <c r="D11900">
        <v>7</v>
      </c>
      <c r="E11900">
        <v>7</v>
      </c>
    </row>
    <row r="11902" spans="1:5" x14ac:dyDescent="0.3">
      <c r="A11902" s="6" t="s">
        <v>1472</v>
      </c>
    </row>
    <row r="11903" spans="1:5" x14ac:dyDescent="0.3">
      <c r="A11903" s="6" t="s">
        <v>9349</v>
      </c>
    </row>
    <row r="11904" spans="1:5" x14ac:dyDescent="0.3">
      <c r="A11904" s="6" t="s">
        <v>9350</v>
      </c>
    </row>
    <row r="11906" spans="1:5" x14ac:dyDescent="0.3">
      <c r="A11906" s="6" t="s">
        <v>9351</v>
      </c>
      <c r="B11906" t="s">
        <v>10382</v>
      </c>
      <c r="C11906" t="s">
        <v>2574</v>
      </c>
      <c r="D11906" t="s">
        <v>2575</v>
      </c>
      <c r="E11906" t="s">
        <v>2575</v>
      </c>
    </row>
    <row r="11907" spans="1:5" x14ac:dyDescent="0.3">
      <c r="A11907" s="6" t="s">
        <v>5258</v>
      </c>
      <c r="B11907" t="s">
        <v>9855</v>
      </c>
      <c r="C11907" t="s">
        <v>850</v>
      </c>
    </row>
    <row r="11908" spans="1:5" x14ac:dyDescent="0.3">
      <c r="A11908" s="6" t="s">
        <v>9352</v>
      </c>
      <c r="B11908" t="s">
        <v>2253</v>
      </c>
      <c r="C11908" t="s">
        <v>1406</v>
      </c>
    </row>
    <row r="11909" spans="1:5" x14ac:dyDescent="0.3">
      <c r="A11909" s="6" t="s">
        <v>9353</v>
      </c>
      <c r="B11909" t="s">
        <v>10383</v>
      </c>
      <c r="C11909" t="s">
        <v>2576</v>
      </c>
      <c r="D11909">
        <v>4</v>
      </c>
      <c r="E11909">
        <v>4</v>
      </c>
    </row>
    <row r="11911" spans="1:5" x14ac:dyDescent="0.3">
      <c r="A11911" s="6" t="s">
        <v>1472</v>
      </c>
    </row>
    <row r="11912" spans="1:5" x14ac:dyDescent="0.3">
      <c r="A11912" s="6" t="s">
        <v>9354</v>
      </c>
    </row>
    <row r="11913" spans="1:5" x14ac:dyDescent="0.3">
      <c r="A11913" s="6" t="s">
        <v>9355</v>
      </c>
    </row>
    <row r="11915" spans="1:5" x14ac:dyDescent="0.3">
      <c r="A11915" s="6" t="s">
        <v>9356</v>
      </c>
      <c r="B11915" t="s">
        <v>5746</v>
      </c>
      <c r="C11915" t="s">
        <v>2577</v>
      </c>
      <c r="D11915">
        <v>1E-3</v>
      </c>
      <c r="E11915" t="s">
        <v>246</v>
      </c>
    </row>
    <row r="11916" spans="1:5" x14ac:dyDescent="0.3">
      <c r="A11916" s="6" t="s">
        <v>5258</v>
      </c>
      <c r="B11916" t="s">
        <v>9855</v>
      </c>
      <c r="C11916" t="s">
        <v>850</v>
      </c>
    </row>
    <row r="11917" spans="1:5" x14ac:dyDescent="0.3">
      <c r="A11917" s="6" t="s">
        <v>9357</v>
      </c>
      <c r="B11917" t="s">
        <v>2258</v>
      </c>
      <c r="C11917" t="s">
        <v>1385</v>
      </c>
    </row>
    <row r="11918" spans="1:5" x14ac:dyDescent="0.3">
      <c r="A11918" s="6" t="s">
        <v>9358</v>
      </c>
      <c r="B11918" t="s">
        <v>10348</v>
      </c>
      <c r="C11918" t="s">
        <v>2578</v>
      </c>
      <c r="D11918">
        <v>8</v>
      </c>
      <c r="E11918">
        <v>8</v>
      </c>
    </row>
    <row r="11920" spans="1:5" x14ac:dyDescent="0.3">
      <c r="A11920" s="6" t="s">
        <v>1472</v>
      </c>
    </row>
    <row r="11921" spans="1:5" x14ac:dyDescent="0.3">
      <c r="A11921" s="6" t="s">
        <v>9046</v>
      </c>
    </row>
    <row r="11922" spans="1:5" x14ac:dyDescent="0.3">
      <c r="A11922" s="6" t="s">
        <v>9359</v>
      </c>
    </row>
    <row r="11924" spans="1:5" x14ac:dyDescent="0.3">
      <c r="A11924" s="6" t="s">
        <v>9360</v>
      </c>
      <c r="B11924" t="s">
        <v>5746</v>
      </c>
      <c r="C11924" t="s">
        <v>2579</v>
      </c>
      <c r="D11924">
        <v>1.1999999999999999E-3</v>
      </c>
      <c r="E11924" t="s">
        <v>247</v>
      </c>
    </row>
    <row r="11925" spans="1:5" x14ac:dyDescent="0.3">
      <c r="A11925" s="6" t="s">
        <v>7241</v>
      </c>
      <c r="B11925" t="s">
        <v>5295</v>
      </c>
      <c r="C11925" t="s">
        <v>1273</v>
      </c>
    </row>
    <row r="11926" spans="1:5" x14ac:dyDescent="0.3">
      <c r="A11926" s="6" t="s">
        <v>9361</v>
      </c>
      <c r="B11926" t="s">
        <v>7822</v>
      </c>
      <c r="C11926" t="s">
        <v>1763</v>
      </c>
    </row>
    <row r="11927" spans="1:5" x14ac:dyDescent="0.3">
      <c r="A11927" s="6" t="s">
        <v>9362</v>
      </c>
      <c r="B11927" t="s">
        <v>10384</v>
      </c>
      <c r="C11927" t="s">
        <v>2533</v>
      </c>
      <c r="D11927">
        <v>6</v>
      </c>
      <c r="E11927">
        <v>6</v>
      </c>
    </row>
    <row r="11929" spans="1:5" x14ac:dyDescent="0.3">
      <c r="A11929" s="6" t="s">
        <v>6063</v>
      </c>
    </row>
    <row r="11930" spans="1:5" x14ac:dyDescent="0.3">
      <c r="A11930" s="6" t="s">
        <v>9363</v>
      </c>
    </row>
    <row r="11931" spans="1:5" x14ac:dyDescent="0.3">
      <c r="A11931" s="6" t="s">
        <v>9364</v>
      </c>
    </row>
    <row r="11933" spans="1:5" x14ac:dyDescent="0.3">
      <c r="A11933" s="6" t="s">
        <v>9365</v>
      </c>
      <c r="B11933" t="s">
        <v>9924</v>
      </c>
      <c r="C11933" t="s">
        <v>2580</v>
      </c>
      <c r="D11933" t="s">
        <v>2581</v>
      </c>
      <c r="E11933" t="s">
        <v>2581</v>
      </c>
    </row>
    <row r="11934" spans="1:5" x14ac:dyDescent="0.3">
      <c r="A11934" s="6" t="s">
        <v>5258</v>
      </c>
      <c r="B11934" t="s">
        <v>9855</v>
      </c>
      <c r="C11934" t="s">
        <v>850</v>
      </c>
    </row>
    <row r="11935" spans="1:5" x14ac:dyDescent="0.3">
      <c r="A11935" s="6" t="s">
        <v>7679</v>
      </c>
      <c r="B11935" t="s">
        <v>2258</v>
      </c>
      <c r="C11935" t="s">
        <v>1406</v>
      </c>
    </row>
    <row r="11936" spans="1:5" x14ac:dyDescent="0.3">
      <c r="A11936" s="6" t="s">
        <v>9366</v>
      </c>
      <c r="B11936" t="s">
        <v>10204</v>
      </c>
      <c r="C11936" t="s">
        <v>2582</v>
      </c>
      <c r="D11936">
        <v>0</v>
      </c>
      <c r="E11936">
        <v>0</v>
      </c>
    </row>
    <row r="11938" spans="1:5" x14ac:dyDescent="0.3">
      <c r="A11938" s="6" t="s">
        <v>1472</v>
      </c>
    </row>
    <row r="11939" spans="1:5" x14ac:dyDescent="0.3">
      <c r="A11939" s="6" t="s">
        <v>2583</v>
      </c>
    </row>
    <row r="11940" spans="1:5" x14ac:dyDescent="0.3">
      <c r="A11940" s="6" t="s">
        <v>9367</v>
      </c>
    </row>
    <row r="11942" spans="1:5" x14ac:dyDescent="0.3">
      <c r="A11942" s="6" t="s">
        <v>9368</v>
      </c>
      <c r="B11942" t="s">
        <v>5746</v>
      </c>
      <c r="C11942" t="s">
        <v>2584</v>
      </c>
      <c r="D11942">
        <v>1.1999999999999999E-3</v>
      </c>
      <c r="E11942" t="s">
        <v>247</v>
      </c>
    </row>
    <row r="11943" spans="1:5" x14ac:dyDescent="0.3">
      <c r="A11943" s="6" t="s">
        <v>5258</v>
      </c>
      <c r="B11943" t="s">
        <v>9855</v>
      </c>
      <c r="C11943" t="s">
        <v>850</v>
      </c>
    </row>
    <row r="11944" spans="1:5" x14ac:dyDescent="0.3">
      <c r="A11944" s="6" t="s">
        <v>9369</v>
      </c>
      <c r="B11944" t="s">
        <v>1636</v>
      </c>
      <c r="C11944" t="s">
        <v>1406</v>
      </c>
    </row>
    <row r="11945" spans="1:5" x14ac:dyDescent="0.3">
      <c r="A11945" s="6" t="s">
        <v>9370</v>
      </c>
      <c r="B11945" t="s">
        <v>10188</v>
      </c>
      <c r="C11945" t="s">
        <v>1865</v>
      </c>
      <c r="D11945">
        <v>2</v>
      </c>
      <c r="E11945">
        <v>2</v>
      </c>
    </row>
    <row r="11947" spans="1:5" x14ac:dyDescent="0.3">
      <c r="A11947" s="6" t="s">
        <v>1472</v>
      </c>
    </row>
    <row r="11948" spans="1:5" x14ac:dyDescent="0.3">
      <c r="A11948" s="6" t="s">
        <v>8694</v>
      </c>
    </row>
    <row r="11949" spans="1:5" x14ac:dyDescent="0.3">
      <c r="A11949" s="6" t="s">
        <v>9371</v>
      </c>
    </row>
    <row r="11951" spans="1:5" x14ac:dyDescent="0.3">
      <c r="A11951" s="6" t="s">
        <v>9372</v>
      </c>
      <c r="B11951" t="s">
        <v>9854</v>
      </c>
      <c r="C11951" t="s">
        <v>2574</v>
      </c>
      <c r="D11951" t="s">
        <v>2585</v>
      </c>
      <c r="E11951" t="s">
        <v>2585</v>
      </c>
    </row>
    <row r="11952" spans="1:5" x14ac:dyDescent="0.3">
      <c r="A11952" s="6" t="s">
        <v>5258</v>
      </c>
      <c r="B11952" t="s">
        <v>9855</v>
      </c>
      <c r="C11952" t="s">
        <v>850</v>
      </c>
    </row>
    <row r="11953" spans="1:5" x14ac:dyDescent="0.3">
      <c r="A11953" s="6" t="s">
        <v>9373</v>
      </c>
      <c r="B11953" t="s">
        <v>1202</v>
      </c>
      <c r="C11953" t="s">
        <v>1848</v>
      </c>
    </row>
    <row r="11954" spans="1:5" x14ac:dyDescent="0.3">
      <c r="A11954" s="6" t="s">
        <v>9374</v>
      </c>
      <c r="B11954" t="s">
        <v>10385</v>
      </c>
      <c r="C11954" t="s">
        <v>2521</v>
      </c>
      <c r="D11954">
        <v>4</v>
      </c>
      <c r="E11954">
        <v>4</v>
      </c>
    </row>
    <row r="11956" spans="1:5" x14ac:dyDescent="0.3">
      <c r="A11956" s="6" t="s">
        <v>1472</v>
      </c>
    </row>
    <row r="11957" spans="1:5" x14ac:dyDescent="0.3">
      <c r="A11957" s="6" t="s">
        <v>9240</v>
      </c>
    </row>
    <row r="11958" spans="1:5" x14ac:dyDescent="0.3">
      <c r="A11958" s="6" t="s">
        <v>9375</v>
      </c>
    </row>
    <row r="11960" spans="1:5" x14ac:dyDescent="0.3">
      <c r="A11960" s="6" t="s">
        <v>9376</v>
      </c>
      <c r="B11960" t="s">
        <v>9854</v>
      </c>
      <c r="C11960" t="s">
        <v>2574</v>
      </c>
      <c r="D11960" t="s">
        <v>2585</v>
      </c>
      <c r="E11960" t="s">
        <v>2585</v>
      </c>
    </row>
    <row r="11961" spans="1:5" x14ac:dyDescent="0.3">
      <c r="A11961" s="6" t="s">
        <v>5258</v>
      </c>
      <c r="B11961" t="s">
        <v>9855</v>
      </c>
      <c r="C11961" t="s">
        <v>850</v>
      </c>
    </row>
    <row r="11962" spans="1:5" x14ac:dyDescent="0.3">
      <c r="A11962" s="6" t="s">
        <v>9373</v>
      </c>
      <c r="B11962" t="s">
        <v>1202</v>
      </c>
      <c r="C11962" t="s">
        <v>1848</v>
      </c>
    </row>
    <row r="11963" spans="1:5" x14ac:dyDescent="0.3">
      <c r="A11963" s="6" t="s">
        <v>9377</v>
      </c>
      <c r="B11963" t="s">
        <v>10385</v>
      </c>
      <c r="C11963" t="s">
        <v>2521</v>
      </c>
      <c r="D11963">
        <v>4</v>
      </c>
      <c r="E11963">
        <v>4</v>
      </c>
    </row>
    <row r="11965" spans="1:5" x14ac:dyDescent="0.3">
      <c r="A11965" s="6" t="s">
        <v>1472</v>
      </c>
    </row>
    <row r="11966" spans="1:5" x14ac:dyDescent="0.3">
      <c r="A11966" s="6" t="s">
        <v>9240</v>
      </c>
    </row>
    <row r="11967" spans="1:5" x14ac:dyDescent="0.3">
      <c r="A11967" s="6" t="s">
        <v>9378</v>
      </c>
    </row>
    <row r="11969" spans="1:5" x14ac:dyDescent="0.3">
      <c r="A11969" s="6" t="s">
        <v>9379</v>
      </c>
      <c r="B11969" t="s">
        <v>9874</v>
      </c>
      <c r="C11969" t="s">
        <v>2586</v>
      </c>
      <c r="D11969" t="s">
        <v>2585</v>
      </c>
      <c r="E11969" t="s">
        <v>2585</v>
      </c>
    </row>
    <row r="11970" spans="1:5" x14ac:dyDescent="0.3">
      <c r="A11970" s="6" t="s">
        <v>5258</v>
      </c>
      <c r="B11970" t="s">
        <v>9855</v>
      </c>
      <c r="C11970" t="s">
        <v>850</v>
      </c>
    </row>
    <row r="11971" spans="1:5" x14ac:dyDescent="0.3">
      <c r="A11971" s="6" t="s">
        <v>9380</v>
      </c>
      <c r="B11971" t="s">
        <v>2253</v>
      </c>
      <c r="C11971" t="e">
        <f>+ e+A tq</f>
        <v>#NAME?</v>
      </c>
    </row>
    <row r="11972" spans="1:5" x14ac:dyDescent="0.3">
      <c r="A11972" s="6" t="s">
        <v>9381</v>
      </c>
      <c r="B11972" t="s">
        <v>10386</v>
      </c>
      <c r="C11972" t="s">
        <v>2587</v>
      </c>
      <c r="D11972">
        <v>8</v>
      </c>
      <c r="E11972">
        <v>8</v>
      </c>
    </row>
    <row r="11974" spans="1:5" x14ac:dyDescent="0.3">
      <c r="A11974" s="6" t="s">
        <v>1472</v>
      </c>
    </row>
    <row r="11975" spans="1:5" x14ac:dyDescent="0.3">
      <c r="A11975" s="6" t="s">
        <v>9382</v>
      </c>
    </row>
    <row r="11976" spans="1:5" x14ac:dyDescent="0.3">
      <c r="A11976" s="6" t="s">
        <v>9383</v>
      </c>
    </row>
    <row r="11978" spans="1:5" x14ac:dyDescent="0.3">
      <c r="A11978" s="6" t="s">
        <v>9384</v>
      </c>
      <c r="B11978" t="s">
        <v>5746</v>
      </c>
      <c r="C11978" t="s">
        <v>2588</v>
      </c>
      <c r="D11978">
        <v>1.2999999999999999E-3</v>
      </c>
      <c r="E11978" t="s">
        <v>248</v>
      </c>
    </row>
    <row r="11979" spans="1:5" x14ac:dyDescent="0.3">
      <c r="A11979" s="6" t="s">
        <v>5258</v>
      </c>
      <c r="B11979" t="s">
        <v>9855</v>
      </c>
      <c r="C11979" t="s">
        <v>850</v>
      </c>
    </row>
    <row r="11980" spans="1:5" x14ac:dyDescent="0.3">
      <c r="A11980" s="6" t="s">
        <v>9385</v>
      </c>
      <c r="B11980" t="s">
        <v>2258</v>
      </c>
      <c r="C11980" t="s">
        <v>1385</v>
      </c>
    </row>
    <row r="11981" spans="1:5" x14ac:dyDescent="0.3">
      <c r="A11981" s="6" t="s">
        <v>9386</v>
      </c>
      <c r="B11981" t="s">
        <v>10348</v>
      </c>
      <c r="C11981" t="s">
        <v>2492</v>
      </c>
      <c r="D11981">
        <v>9</v>
      </c>
      <c r="E11981">
        <v>9</v>
      </c>
    </row>
    <row r="11983" spans="1:5" x14ac:dyDescent="0.3">
      <c r="A11983" s="6" t="s">
        <v>1472</v>
      </c>
    </row>
    <row r="11984" spans="1:5" x14ac:dyDescent="0.3">
      <c r="A11984" s="6" t="s">
        <v>9387</v>
      </c>
    </row>
    <row r="11985" spans="1:5" x14ac:dyDescent="0.3">
      <c r="A11985" s="6" t="s">
        <v>9388</v>
      </c>
    </row>
    <row r="11987" spans="1:5" x14ac:dyDescent="0.3">
      <c r="A11987" s="6" t="s">
        <v>9389</v>
      </c>
      <c r="B11987" t="s">
        <v>9854</v>
      </c>
      <c r="C11987" t="s">
        <v>2589</v>
      </c>
      <c r="D11987" t="s">
        <v>2590</v>
      </c>
      <c r="E11987" t="s">
        <v>2590</v>
      </c>
    </row>
    <row r="11988" spans="1:5" x14ac:dyDescent="0.3">
      <c r="A11988" s="6" t="s">
        <v>5258</v>
      </c>
      <c r="B11988" t="s">
        <v>9855</v>
      </c>
      <c r="C11988" t="s">
        <v>2591</v>
      </c>
    </row>
    <row r="11989" spans="1:5" x14ac:dyDescent="0.3">
      <c r="A11989" s="6" t="s">
        <v>9390</v>
      </c>
      <c r="B11989" t="s">
        <v>2592</v>
      </c>
      <c r="C11989" t="s">
        <v>2593</v>
      </c>
    </row>
    <row r="11990" spans="1:5" x14ac:dyDescent="0.3">
      <c r="A11990" s="6" t="s">
        <v>9391</v>
      </c>
      <c r="B11990" t="e">
        <f>---DSV</f>
        <v>#NAME?</v>
      </c>
      <c r="C11990" t="s">
        <v>2594</v>
      </c>
      <c r="D11990">
        <v>0</v>
      </c>
      <c r="E11990">
        <v>0</v>
      </c>
    </row>
    <row r="11992" spans="1:5" x14ac:dyDescent="0.3">
      <c r="A11992" s="6" t="s">
        <v>6063</v>
      </c>
    </row>
    <row r="11993" spans="1:5" x14ac:dyDescent="0.3">
      <c r="A11993" s="6" t="s">
        <v>9392</v>
      </c>
    </row>
    <row r="11994" spans="1:5" x14ac:dyDescent="0.3">
      <c r="A11994" s="6" t="s">
        <v>9393</v>
      </c>
    </row>
    <row r="11996" spans="1:5" x14ac:dyDescent="0.3">
      <c r="A11996" s="6" t="s">
        <v>9394</v>
      </c>
      <c r="B11996" t="s">
        <v>9395</v>
      </c>
      <c r="C11996" t="s">
        <v>2595</v>
      </c>
      <c r="D11996" t="s">
        <v>2596</v>
      </c>
      <c r="E11996" t="s">
        <v>2596</v>
      </c>
    </row>
    <row r="11997" spans="1:5" x14ac:dyDescent="0.3">
      <c r="A11997" s="6" t="s">
        <v>5258</v>
      </c>
      <c r="B11997" t="s">
        <v>9855</v>
      </c>
      <c r="C11997" t="s">
        <v>2591</v>
      </c>
    </row>
    <row r="11998" spans="1:5" x14ac:dyDescent="0.3">
      <c r="A11998" s="6" t="s">
        <v>9390</v>
      </c>
      <c r="B11998" t="s">
        <v>2592</v>
      </c>
      <c r="C11998" t="s">
        <v>2593</v>
      </c>
    </row>
    <row r="11999" spans="1:5" x14ac:dyDescent="0.3">
      <c r="A11999" s="6" t="s">
        <v>9396</v>
      </c>
      <c r="B11999" t="e">
        <f>---DSV</f>
        <v>#NAME?</v>
      </c>
      <c r="C11999" t="s">
        <v>2597</v>
      </c>
    </row>
    <row r="12001" spans="1:5" x14ac:dyDescent="0.3">
      <c r="A12001" s="6" t="s">
        <v>6063</v>
      </c>
    </row>
    <row r="12002" spans="1:5" x14ac:dyDescent="0.3">
      <c r="A12002" s="6" t="s">
        <v>9392</v>
      </c>
    </row>
    <row r="12003" spans="1:5" x14ac:dyDescent="0.3">
      <c r="A12003" s="6" t="s">
        <v>9397</v>
      </c>
    </row>
    <row r="12005" spans="1:5" x14ac:dyDescent="0.3">
      <c r="A12005" s="6" t="s">
        <v>9398</v>
      </c>
      <c r="B12005" t="s">
        <v>9902</v>
      </c>
      <c r="C12005" t="s">
        <v>2598</v>
      </c>
      <c r="D12005" t="s">
        <v>2590</v>
      </c>
      <c r="E12005" t="s">
        <v>2590</v>
      </c>
    </row>
    <row r="12006" spans="1:5" x14ac:dyDescent="0.3">
      <c r="A12006" s="6" t="s">
        <v>5258</v>
      </c>
      <c r="B12006" t="s">
        <v>9855</v>
      </c>
      <c r="C12006" t="s">
        <v>2591</v>
      </c>
    </row>
    <row r="12007" spans="1:5" x14ac:dyDescent="0.3">
      <c r="A12007" s="6" t="s">
        <v>9390</v>
      </c>
      <c r="B12007" t="s">
        <v>2592</v>
      </c>
      <c r="C12007" t="s">
        <v>2593</v>
      </c>
    </row>
    <row r="12008" spans="1:5" x14ac:dyDescent="0.3">
      <c r="A12008" s="6" t="s">
        <v>9399</v>
      </c>
      <c r="B12008" t="e">
        <f>---DSV</f>
        <v>#NAME?</v>
      </c>
      <c r="C12008" t="s">
        <v>2599</v>
      </c>
      <c r="D12008">
        <v>1</v>
      </c>
      <c r="E12008">
        <v>1</v>
      </c>
    </row>
    <row r="12010" spans="1:5" x14ac:dyDescent="0.3">
      <c r="A12010" s="6" t="s">
        <v>6063</v>
      </c>
    </row>
    <row r="12011" spans="1:5" x14ac:dyDescent="0.3">
      <c r="A12011" s="6" t="s">
        <v>9392</v>
      </c>
    </row>
    <row r="12012" spans="1:5" x14ac:dyDescent="0.3">
      <c r="A12012" s="6" t="s">
        <v>9400</v>
      </c>
    </row>
    <row r="12014" spans="1:5" x14ac:dyDescent="0.3">
      <c r="A12014" s="6" t="s">
        <v>9401</v>
      </c>
      <c r="B12014" t="s">
        <v>9902</v>
      </c>
      <c r="C12014" t="s">
        <v>2598</v>
      </c>
      <c r="D12014" t="s">
        <v>2590</v>
      </c>
      <c r="E12014" t="s">
        <v>2590</v>
      </c>
    </row>
    <row r="12015" spans="1:5" x14ac:dyDescent="0.3">
      <c r="A12015" s="6" t="s">
        <v>5258</v>
      </c>
      <c r="B12015" t="s">
        <v>9855</v>
      </c>
      <c r="C12015" t="s">
        <v>2591</v>
      </c>
    </row>
    <row r="12016" spans="1:5" x14ac:dyDescent="0.3">
      <c r="A12016" s="6" t="s">
        <v>9390</v>
      </c>
      <c r="B12016" t="s">
        <v>2592</v>
      </c>
      <c r="C12016" t="s">
        <v>2593</v>
      </c>
    </row>
    <row r="12017" spans="1:5" x14ac:dyDescent="0.3">
      <c r="A12017" s="6" t="s">
        <v>9399</v>
      </c>
      <c r="B12017" t="e">
        <f>---DSV</f>
        <v>#NAME?</v>
      </c>
      <c r="C12017" t="s">
        <v>2599</v>
      </c>
      <c r="D12017">
        <v>1</v>
      </c>
      <c r="E12017">
        <v>1</v>
      </c>
    </row>
    <row r="12019" spans="1:5" x14ac:dyDescent="0.3">
      <c r="A12019" s="6" t="s">
        <v>6063</v>
      </c>
    </row>
    <row r="12020" spans="1:5" x14ac:dyDescent="0.3">
      <c r="A12020" s="6" t="s">
        <v>9392</v>
      </c>
    </row>
    <row r="12021" spans="1:5" x14ac:dyDescent="0.3">
      <c r="A12021" s="6" t="s">
        <v>9400</v>
      </c>
    </row>
    <row r="12023" spans="1:5" x14ac:dyDescent="0.3">
      <c r="A12023" s="6" t="s">
        <v>9402</v>
      </c>
      <c r="B12023" t="s">
        <v>9854</v>
      </c>
      <c r="C12023" t="s">
        <v>2600</v>
      </c>
      <c r="D12023" t="s">
        <v>2590</v>
      </c>
      <c r="E12023" t="s">
        <v>2590</v>
      </c>
    </row>
    <row r="12024" spans="1:5" x14ac:dyDescent="0.3">
      <c r="A12024" s="6" t="s">
        <v>5258</v>
      </c>
      <c r="B12024" t="s">
        <v>9855</v>
      </c>
      <c r="C12024" t="s">
        <v>2591</v>
      </c>
    </row>
    <row r="12025" spans="1:5" x14ac:dyDescent="0.3">
      <c r="A12025" s="6" t="s">
        <v>9390</v>
      </c>
      <c r="B12025" t="s">
        <v>2592</v>
      </c>
      <c r="C12025" t="s">
        <v>2593</v>
      </c>
    </row>
    <row r="12026" spans="1:5" x14ac:dyDescent="0.3">
      <c r="A12026" s="6" t="s">
        <v>9403</v>
      </c>
      <c r="B12026" t="e">
        <f>---DSV</f>
        <v>#NAME?</v>
      </c>
      <c r="C12026" t="s">
        <v>2601</v>
      </c>
      <c r="D12026">
        <v>5</v>
      </c>
      <c r="E12026">
        <v>5</v>
      </c>
    </row>
    <row r="12028" spans="1:5" x14ac:dyDescent="0.3">
      <c r="A12028" s="6" t="s">
        <v>6063</v>
      </c>
    </row>
    <row r="12029" spans="1:5" x14ac:dyDescent="0.3">
      <c r="A12029" s="6" t="s">
        <v>9392</v>
      </c>
    </row>
    <row r="12030" spans="1:5" x14ac:dyDescent="0.3">
      <c r="A12030" s="6" t="s">
        <v>9404</v>
      </c>
    </row>
    <row r="12032" spans="1:5" x14ac:dyDescent="0.3">
      <c r="A12032" s="6" t="s">
        <v>9405</v>
      </c>
      <c r="B12032" t="s">
        <v>9854</v>
      </c>
      <c r="C12032" t="s">
        <v>2600</v>
      </c>
      <c r="D12032" t="s">
        <v>2590</v>
      </c>
      <c r="E12032" t="s">
        <v>2590</v>
      </c>
    </row>
    <row r="12033" spans="1:5" x14ac:dyDescent="0.3">
      <c r="A12033" s="6" t="s">
        <v>5258</v>
      </c>
      <c r="B12033" t="s">
        <v>9855</v>
      </c>
      <c r="C12033" t="s">
        <v>2591</v>
      </c>
    </row>
    <row r="12034" spans="1:5" x14ac:dyDescent="0.3">
      <c r="A12034" s="6" t="s">
        <v>9390</v>
      </c>
      <c r="B12034" t="s">
        <v>2592</v>
      </c>
      <c r="C12034" t="s">
        <v>2593</v>
      </c>
    </row>
    <row r="12035" spans="1:5" x14ac:dyDescent="0.3">
      <c r="A12035" s="6" t="s">
        <v>9406</v>
      </c>
      <c r="B12035" t="e">
        <f>---DSV</f>
        <v>#NAME?</v>
      </c>
      <c r="C12035" t="s">
        <v>2601</v>
      </c>
      <c r="D12035">
        <v>5</v>
      </c>
      <c r="E12035">
        <v>5</v>
      </c>
    </row>
    <row r="12037" spans="1:5" x14ac:dyDescent="0.3">
      <c r="A12037" s="6" t="s">
        <v>6063</v>
      </c>
    </row>
    <row r="12038" spans="1:5" x14ac:dyDescent="0.3">
      <c r="A12038" s="6" t="s">
        <v>9392</v>
      </c>
    </row>
    <row r="12039" spans="1:5" x14ac:dyDescent="0.3">
      <c r="A12039" s="6" t="s">
        <v>9407</v>
      </c>
    </row>
    <row r="12041" spans="1:5" x14ac:dyDescent="0.3">
      <c r="A12041" s="6" t="s">
        <v>9408</v>
      </c>
      <c r="B12041" t="s">
        <v>6810</v>
      </c>
      <c r="C12041" t="s">
        <v>2602</v>
      </c>
      <c r="D12041" t="s">
        <v>2603</v>
      </c>
      <c r="E12041" t="s">
        <v>2603</v>
      </c>
    </row>
    <row r="12042" spans="1:5" x14ac:dyDescent="0.3">
      <c r="A12042" s="6" t="s">
        <v>5258</v>
      </c>
      <c r="B12042" t="s">
        <v>9855</v>
      </c>
      <c r="C12042" t="s">
        <v>850</v>
      </c>
    </row>
    <row r="12043" spans="1:5" x14ac:dyDescent="0.3">
      <c r="A12043" s="6" t="s">
        <v>9409</v>
      </c>
      <c r="C12043" t="s">
        <v>2604</v>
      </c>
    </row>
    <row r="12044" spans="1:5" x14ac:dyDescent="0.3">
      <c r="A12044" s="6" t="s">
        <v>9410</v>
      </c>
      <c r="B12044" t="s">
        <v>10387</v>
      </c>
      <c r="C12044" t="s">
        <v>2605</v>
      </c>
    </row>
    <row r="12046" spans="1:5" x14ac:dyDescent="0.3">
      <c r="A12046" s="6" t="s">
        <v>1472</v>
      </c>
    </row>
    <row r="12047" spans="1:5" x14ac:dyDescent="0.3">
      <c r="A12047" s="6" t="s">
        <v>8504</v>
      </c>
    </row>
    <row r="12048" spans="1:5" x14ac:dyDescent="0.3">
      <c r="A12048" s="6" t="s">
        <v>9411</v>
      </c>
    </row>
    <row r="12050" spans="1:5" x14ac:dyDescent="0.3">
      <c r="A12050" s="6" t="s">
        <v>9412</v>
      </c>
      <c r="B12050" t="s">
        <v>9854</v>
      </c>
      <c r="C12050" t="s">
        <v>2606</v>
      </c>
      <c r="D12050" t="s">
        <v>2607</v>
      </c>
      <c r="E12050" t="s">
        <v>2607</v>
      </c>
    </row>
    <row r="12051" spans="1:5" x14ac:dyDescent="0.3">
      <c r="A12051" s="6" t="s">
        <v>5258</v>
      </c>
      <c r="B12051" t="s">
        <v>9855</v>
      </c>
      <c r="C12051" t="s">
        <v>850</v>
      </c>
    </row>
    <row r="12052" spans="1:5" x14ac:dyDescent="0.3">
      <c r="A12052" s="6" t="s">
        <v>9413</v>
      </c>
      <c r="B12052" t="s">
        <v>1202</v>
      </c>
      <c r="C12052" t="s">
        <v>2608</v>
      </c>
    </row>
    <row r="12053" spans="1:5" x14ac:dyDescent="0.3">
      <c r="A12053" s="6" t="s">
        <v>9414</v>
      </c>
      <c r="B12053" t="s">
        <v>10388</v>
      </c>
      <c r="C12053" t="s">
        <v>2609</v>
      </c>
      <c r="D12053">
        <v>9</v>
      </c>
      <c r="E12053">
        <v>9</v>
      </c>
    </row>
    <row r="12055" spans="1:5" x14ac:dyDescent="0.3">
      <c r="A12055" s="6" t="s">
        <v>1472</v>
      </c>
    </row>
    <row r="12056" spans="1:5" x14ac:dyDescent="0.3">
      <c r="A12056" s="6" t="s">
        <v>9415</v>
      </c>
    </row>
    <row r="12057" spans="1:5" x14ac:dyDescent="0.3">
      <c r="A12057" s="6" t="s">
        <v>9416</v>
      </c>
    </row>
    <row r="12059" spans="1:5" x14ac:dyDescent="0.3">
      <c r="A12059" s="6" t="s">
        <v>9417</v>
      </c>
      <c r="B12059" t="s">
        <v>5746</v>
      </c>
      <c r="C12059" t="s">
        <v>2610</v>
      </c>
      <c r="D12059">
        <v>1.4E-3</v>
      </c>
      <c r="E12059" t="s">
        <v>249</v>
      </c>
    </row>
    <row r="12060" spans="1:5" x14ac:dyDescent="0.3">
      <c r="A12060" s="6" t="s">
        <v>5258</v>
      </c>
      <c r="B12060" t="s">
        <v>9855</v>
      </c>
      <c r="C12060" t="s">
        <v>850</v>
      </c>
    </row>
    <row r="12061" spans="1:5" x14ac:dyDescent="0.3">
      <c r="A12061" s="6" t="s">
        <v>9418</v>
      </c>
      <c r="B12061" t="s">
        <v>2253</v>
      </c>
      <c r="C12061" t="s">
        <v>2611</v>
      </c>
    </row>
    <row r="12062" spans="1:5" x14ac:dyDescent="0.3">
      <c r="A12062" s="6" t="s">
        <v>9419</v>
      </c>
      <c r="B12062" t="s">
        <v>10389</v>
      </c>
      <c r="C12062" t="s">
        <v>2612</v>
      </c>
      <c r="D12062">
        <v>4</v>
      </c>
      <c r="E12062">
        <v>4</v>
      </c>
    </row>
    <row r="12064" spans="1:5" x14ac:dyDescent="0.3">
      <c r="A12064" s="6" t="s">
        <v>1472</v>
      </c>
    </row>
    <row r="12065" spans="1:5" x14ac:dyDescent="0.3">
      <c r="A12065" s="6" t="s">
        <v>9420</v>
      </c>
    </row>
    <row r="12066" spans="1:5" x14ac:dyDescent="0.3">
      <c r="A12066" s="6" t="s">
        <v>9421</v>
      </c>
    </row>
    <row r="12068" spans="1:5" x14ac:dyDescent="0.3">
      <c r="A12068" s="6" t="s">
        <v>9422</v>
      </c>
      <c r="B12068" t="s">
        <v>5746</v>
      </c>
      <c r="C12068" t="s">
        <v>2613</v>
      </c>
      <c r="D12068">
        <v>1.4E-3</v>
      </c>
      <c r="E12068" t="s">
        <v>249</v>
      </c>
    </row>
    <row r="12069" spans="1:5" x14ac:dyDescent="0.3">
      <c r="A12069" s="6" t="s">
        <v>9423</v>
      </c>
      <c r="B12069" t="s">
        <v>10390</v>
      </c>
      <c r="C12069" t="s">
        <v>2195</v>
      </c>
    </row>
    <row r="12070" spans="1:5" x14ac:dyDescent="0.3">
      <c r="A12070" s="6" t="s">
        <v>9424</v>
      </c>
      <c r="B12070" t="e">
        <f>++ G</f>
        <v>#NAME?</v>
      </c>
      <c r="C12070" t="s">
        <v>2614</v>
      </c>
    </row>
    <row r="12071" spans="1:5" x14ac:dyDescent="0.3">
      <c r="A12071" s="6" t="s">
        <v>9425</v>
      </c>
      <c r="B12071" t="s">
        <v>10391</v>
      </c>
      <c r="C12071" t="s">
        <v>2615</v>
      </c>
      <c r="D12071">
        <v>9</v>
      </c>
      <c r="E12071">
        <v>9</v>
      </c>
    </row>
    <row r="12073" spans="1:5" x14ac:dyDescent="0.3">
      <c r="A12073" s="6" t="s">
        <v>8527</v>
      </c>
    </row>
    <row r="12074" spans="1:5" x14ac:dyDescent="0.3">
      <c r="A12074" s="6" t="s">
        <v>9426</v>
      </c>
    </row>
    <row r="12075" spans="1:5" x14ac:dyDescent="0.3">
      <c r="A12075" s="6" t="s">
        <v>9427</v>
      </c>
    </row>
    <row r="12077" spans="1:5" x14ac:dyDescent="0.3">
      <c r="A12077" s="6" t="s">
        <v>9428</v>
      </c>
      <c r="B12077" t="s">
        <v>10270</v>
      </c>
      <c r="C12077" t="s">
        <v>2616</v>
      </c>
      <c r="D12077" t="s">
        <v>2617</v>
      </c>
      <c r="E12077" t="s">
        <v>2617</v>
      </c>
    </row>
    <row r="12078" spans="1:5" x14ac:dyDescent="0.3">
      <c r="A12078" s="6" t="s">
        <v>5258</v>
      </c>
      <c r="B12078" t="s">
        <v>9855</v>
      </c>
      <c r="C12078" t="s">
        <v>850</v>
      </c>
    </row>
    <row r="12079" spans="1:5" x14ac:dyDescent="0.3">
      <c r="A12079" s="6" t="s">
        <v>9429</v>
      </c>
      <c r="B12079" t="s">
        <v>10168</v>
      </c>
      <c r="C12079" t="s">
        <v>1429</v>
      </c>
    </row>
    <row r="12080" spans="1:5" x14ac:dyDescent="0.3">
      <c r="A12080" s="6" t="s">
        <v>9430</v>
      </c>
      <c r="B12080" t="s">
        <v>10392</v>
      </c>
      <c r="C12080" t="s">
        <v>2618</v>
      </c>
      <c r="D12080">
        <v>5</v>
      </c>
      <c r="E12080">
        <v>5</v>
      </c>
    </row>
    <row r="12082" spans="1:5" x14ac:dyDescent="0.3">
      <c r="A12082" s="6" t="s">
        <v>1472</v>
      </c>
    </row>
    <row r="12083" spans="1:5" x14ac:dyDescent="0.3">
      <c r="A12083" s="6" t="s">
        <v>9046</v>
      </c>
    </row>
    <row r="12084" spans="1:5" x14ac:dyDescent="0.3">
      <c r="A12084" s="6" t="s">
        <v>9431</v>
      </c>
    </row>
    <row r="12086" spans="1:5" x14ac:dyDescent="0.3">
      <c r="A12086" s="6" t="s">
        <v>9432</v>
      </c>
      <c r="B12086" t="s">
        <v>10342</v>
      </c>
      <c r="C12086" t="s">
        <v>2619</v>
      </c>
      <c r="D12086" t="s">
        <v>2620</v>
      </c>
      <c r="E12086" t="s">
        <v>2620</v>
      </c>
    </row>
    <row r="12087" spans="1:5" x14ac:dyDescent="0.3">
      <c r="A12087" s="6" t="s">
        <v>5258</v>
      </c>
      <c r="B12087" t="s">
        <v>9855</v>
      </c>
      <c r="C12087" t="s">
        <v>850</v>
      </c>
    </row>
    <row r="12088" spans="1:5" x14ac:dyDescent="0.3">
      <c r="A12088" s="6" t="s">
        <v>9433</v>
      </c>
      <c r="B12088" t="s">
        <v>1281</v>
      </c>
      <c r="C12088" t="e">
        <f>+ ++AF+q</f>
        <v>#NAME?</v>
      </c>
    </row>
    <row r="12089" spans="1:5" x14ac:dyDescent="0.3">
      <c r="A12089" s="6" t="s">
        <v>9434</v>
      </c>
      <c r="B12089" t="s">
        <v>10079</v>
      </c>
      <c r="C12089" t="s">
        <v>2621</v>
      </c>
      <c r="D12089">
        <v>7</v>
      </c>
      <c r="E12089">
        <v>7</v>
      </c>
    </row>
    <row r="12091" spans="1:5" x14ac:dyDescent="0.3">
      <c r="A12091" s="6" t="s">
        <v>1472</v>
      </c>
    </row>
    <row r="12092" spans="1:5" x14ac:dyDescent="0.3">
      <c r="A12092" s="6" t="s">
        <v>9435</v>
      </c>
    </row>
    <row r="12093" spans="1:5" x14ac:dyDescent="0.3">
      <c r="A12093" s="6" t="s">
        <v>9436</v>
      </c>
    </row>
    <row r="12095" spans="1:5" x14ac:dyDescent="0.3">
      <c r="A12095" s="6" t="s">
        <v>9437</v>
      </c>
      <c r="B12095" t="s">
        <v>9438</v>
      </c>
      <c r="C12095" t="s">
        <v>2622</v>
      </c>
      <c r="D12095" t="s">
        <v>2623</v>
      </c>
      <c r="E12095" t="s">
        <v>2623</v>
      </c>
    </row>
    <row r="12096" spans="1:5" x14ac:dyDescent="0.3">
      <c r="A12096" s="6" t="s">
        <v>5258</v>
      </c>
      <c r="B12096" t="s">
        <v>9855</v>
      </c>
      <c r="C12096" t="s">
        <v>850</v>
      </c>
    </row>
    <row r="12097" spans="1:5" x14ac:dyDescent="0.3">
      <c r="A12097" s="6" t="s">
        <v>9439</v>
      </c>
      <c r="B12097" t="s">
        <v>1202</v>
      </c>
      <c r="C12097" t="s">
        <v>1615</v>
      </c>
    </row>
    <row r="12098" spans="1:5" x14ac:dyDescent="0.3">
      <c r="A12098" s="6" t="s">
        <v>9440</v>
      </c>
      <c r="B12098" t="e">
        <f>--FEVP</f>
        <v>#NAME?</v>
      </c>
      <c r="C12098" t="s">
        <v>2624</v>
      </c>
    </row>
    <row r="12100" spans="1:5" x14ac:dyDescent="0.3">
      <c r="A12100" s="6" t="s">
        <v>1472</v>
      </c>
    </row>
    <row r="12101" spans="1:5" x14ac:dyDescent="0.3">
      <c r="A12101" s="6" t="s">
        <v>9441</v>
      </c>
    </row>
    <row r="12102" spans="1:5" x14ac:dyDescent="0.3">
      <c r="A12102" s="6" t="s">
        <v>9442</v>
      </c>
    </row>
    <row r="12104" spans="1:5" x14ac:dyDescent="0.3">
      <c r="A12104" s="6" t="s">
        <v>9443</v>
      </c>
      <c r="B12104" t="s">
        <v>5746</v>
      </c>
      <c r="C12104" t="s">
        <v>2625</v>
      </c>
      <c r="D12104">
        <v>1.5E-3</v>
      </c>
      <c r="E12104" t="s">
        <v>250</v>
      </c>
    </row>
    <row r="12105" spans="1:5" x14ac:dyDescent="0.3">
      <c r="A12105" s="6" t="s">
        <v>5258</v>
      </c>
      <c r="B12105" t="s">
        <v>9855</v>
      </c>
      <c r="C12105" t="s">
        <v>850</v>
      </c>
    </row>
    <row r="12106" spans="1:5" x14ac:dyDescent="0.3">
      <c r="A12106" s="6" t="s">
        <v>9444</v>
      </c>
      <c r="C12106" t="e">
        <f>++A +q</f>
        <v>#NAME?</v>
      </c>
    </row>
    <row r="12107" spans="1:5" x14ac:dyDescent="0.3">
      <c r="A12107" s="6" t="s">
        <v>9445</v>
      </c>
      <c r="B12107" t="s">
        <v>10393</v>
      </c>
      <c r="C12107" t="s">
        <v>2626</v>
      </c>
      <c r="D12107">
        <v>1</v>
      </c>
      <c r="E12107">
        <v>1</v>
      </c>
    </row>
    <row r="12109" spans="1:5" x14ac:dyDescent="0.3">
      <c r="A12109" s="6" t="s">
        <v>1472</v>
      </c>
    </row>
    <row r="12110" spans="1:5" x14ac:dyDescent="0.3">
      <c r="A12110" s="6" t="s">
        <v>9446</v>
      </c>
    </row>
    <row r="12111" spans="1:5" x14ac:dyDescent="0.3">
      <c r="A12111" s="6" t="s">
        <v>9447</v>
      </c>
    </row>
    <row r="12113" spans="1:5" x14ac:dyDescent="0.3">
      <c r="A12113" s="6" t="s">
        <v>9448</v>
      </c>
      <c r="B12113" t="s">
        <v>5746</v>
      </c>
      <c r="C12113" t="s">
        <v>2625</v>
      </c>
      <c r="D12113">
        <v>1.5E-3</v>
      </c>
      <c r="E12113" t="s">
        <v>250</v>
      </c>
    </row>
    <row r="12114" spans="1:5" x14ac:dyDescent="0.3">
      <c r="A12114" s="6" t="s">
        <v>5258</v>
      </c>
      <c r="B12114" t="s">
        <v>9855</v>
      </c>
      <c r="C12114" t="s">
        <v>850</v>
      </c>
    </row>
    <row r="12115" spans="1:5" x14ac:dyDescent="0.3">
      <c r="A12115" s="6" t="s">
        <v>9449</v>
      </c>
      <c r="B12115" t="s">
        <v>1791</v>
      </c>
      <c r="C12115" t="e">
        <f>+  +AF</f>
        <v>#NAME?</v>
      </c>
    </row>
    <row r="12116" spans="1:5" x14ac:dyDescent="0.3">
      <c r="A12116" s="6" t="s">
        <v>9450</v>
      </c>
      <c r="B12116" t="s">
        <v>10351</v>
      </c>
      <c r="C12116" t="s">
        <v>2627</v>
      </c>
      <c r="D12116">
        <v>4</v>
      </c>
      <c r="E12116">
        <v>4</v>
      </c>
    </row>
    <row r="12118" spans="1:5" x14ac:dyDescent="0.3">
      <c r="A12118" s="6" t="s">
        <v>1472</v>
      </c>
    </row>
    <row r="12119" spans="1:5" x14ac:dyDescent="0.3">
      <c r="A12119" s="6" t="s">
        <v>6209</v>
      </c>
    </row>
    <row r="12120" spans="1:5" x14ac:dyDescent="0.3">
      <c r="A12120" s="6" t="s">
        <v>9451</v>
      </c>
    </row>
    <row r="12122" spans="1:5" x14ac:dyDescent="0.3">
      <c r="A12122" s="6" t="s">
        <v>9452</v>
      </c>
      <c r="B12122" t="s">
        <v>5746</v>
      </c>
      <c r="C12122" t="s">
        <v>2625</v>
      </c>
      <c r="D12122">
        <v>1.5E-3</v>
      </c>
      <c r="E12122" t="s">
        <v>250</v>
      </c>
    </row>
    <row r="12123" spans="1:5" x14ac:dyDescent="0.3">
      <c r="A12123" s="6" t="s">
        <v>5258</v>
      </c>
      <c r="B12123" t="s">
        <v>9855</v>
      </c>
      <c r="C12123" t="s">
        <v>850</v>
      </c>
    </row>
    <row r="12124" spans="1:5" x14ac:dyDescent="0.3">
      <c r="A12124" s="6" t="s">
        <v>9453</v>
      </c>
      <c r="B12124" t="s">
        <v>1202</v>
      </c>
      <c r="C12124" t="s">
        <v>1956</v>
      </c>
    </row>
    <row r="12125" spans="1:5" x14ac:dyDescent="0.3">
      <c r="A12125" s="6" t="s">
        <v>9454</v>
      </c>
      <c r="B12125" t="e">
        <f>--FEIP</f>
        <v>#NAME?</v>
      </c>
      <c r="C12125" t="s">
        <v>2628</v>
      </c>
      <c r="D12125">
        <v>5</v>
      </c>
      <c r="E12125">
        <v>5</v>
      </c>
    </row>
    <row r="12127" spans="1:5" x14ac:dyDescent="0.3">
      <c r="A12127" s="6" t="s">
        <v>1472</v>
      </c>
    </row>
    <row r="12128" spans="1:5" x14ac:dyDescent="0.3">
      <c r="A12128" s="6" t="s">
        <v>9027</v>
      </c>
    </row>
    <row r="12129" spans="1:5" x14ac:dyDescent="0.3">
      <c r="A12129" s="6" t="s">
        <v>9455</v>
      </c>
    </row>
    <row r="12131" spans="1:5" x14ac:dyDescent="0.3">
      <c r="A12131" s="6" t="s">
        <v>9456</v>
      </c>
      <c r="B12131" t="s">
        <v>9862</v>
      </c>
      <c r="C12131" t="s">
        <v>2629</v>
      </c>
      <c r="D12131" t="s">
        <v>2630</v>
      </c>
      <c r="E12131" t="s">
        <v>2630</v>
      </c>
    </row>
    <row r="12132" spans="1:5" x14ac:dyDescent="0.3">
      <c r="A12132" s="6" t="s">
        <v>5258</v>
      </c>
      <c r="B12132" t="s">
        <v>9855</v>
      </c>
      <c r="C12132" t="s">
        <v>850</v>
      </c>
    </row>
    <row r="12133" spans="1:5" x14ac:dyDescent="0.3">
      <c r="A12133" s="6" t="s">
        <v>9457</v>
      </c>
      <c r="B12133" t="s">
        <v>1081</v>
      </c>
      <c r="C12133" t="s">
        <v>1763</v>
      </c>
    </row>
    <row r="12134" spans="1:5" x14ac:dyDescent="0.3">
      <c r="A12134" s="6" t="s">
        <v>9458</v>
      </c>
      <c r="B12134" t="s">
        <v>10394</v>
      </c>
      <c r="C12134" t="s">
        <v>2631</v>
      </c>
      <c r="D12134">
        <v>0</v>
      </c>
      <c r="E12134">
        <v>0</v>
      </c>
    </row>
    <row r="12136" spans="1:5" x14ac:dyDescent="0.3">
      <c r="A12136" s="6" t="s">
        <v>1472</v>
      </c>
    </row>
    <row r="12137" spans="1:5" x14ac:dyDescent="0.3">
      <c r="A12137" s="6" t="s">
        <v>9459</v>
      </c>
    </row>
    <row r="12138" spans="1:5" x14ac:dyDescent="0.3">
      <c r="A12138" s="6" t="s">
        <v>9460</v>
      </c>
    </row>
    <row r="12140" spans="1:5" x14ac:dyDescent="0.3">
      <c r="A12140" s="6" t="s">
        <v>9461</v>
      </c>
      <c r="B12140" t="s">
        <v>5746</v>
      </c>
      <c r="C12140" t="s">
        <v>2625</v>
      </c>
      <c r="D12140">
        <v>1.5E-3</v>
      </c>
      <c r="E12140" t="s">
        <v>250</v>
      </c>
    </row>
    <row r="12141" spans="1:5" x14ac:dyDescent="0.3">
      <c r="A12141" s="6" t="s">
        <v>5258</v>
      </c>
      <c r="B12141" t="s">
        <v>9855</v>
      </c>
      <c r="C12141" t="s">
        <v>850</v>
      </c>
    </row>
    <row r="12142" spans="1:5" x14ac:dyDescent="0.3">
      <c r="A12142" s="6" t="s">
        <v>9457</v>
      </c>
      <c r="B12142" t="s">
        <v>1081</v>
      </c>
      <c r="C12142" t="s">
        <v>1763</v>
      </c>
    </row>
    <row r="12143" spans="1:5" x14ac:dyDescent="0.3">
      <c r="A12143" s="6" t="s">
        <v>9462</v>
      </c>
      <c r="B12143" t="s">
        <v>10394</v>
      </c>
      <c r="C12143" t="s">
        <v>2631</v>
      </c>
      <c r="D12143">
        <v>0</v>
      </c>
      <c r="E12143">
        <v>0</v>
      </c>
    </row>
    <row r="12145" spans="1:5" x14ac:dyDescent="0.3">
      <c r="A12145" s="6" t="s">
        <v>1472</v>
      </c>
    </row>
    <row r="12146" spans="1:5" x14ac:dyDescent="0.3">
      <c r="A12146" s="6" t="s">
        <v>9459</v>
      </c>
    </row>
    <row r="12147" spans="1:5" x14ac:dyDescent="0.3">
      <c r="A12147" s="6" t="s">
        <v>9463</v>
      </c>
    </row>
    <row r="12149" spans="1:5" x14ac:dyDescent="0.3">
      <c r="A12149" s="6" t="s">
        <v>9464</v>
      </c>
      <c r="B12149" t="s">
        <v>9878</v>
      </c>
      <c r="C12149" t="s">
        <v>2606</v>
      </c>
      <c r="D12149" t="s">
        <v>2630</v>
      </c>
      <c r="E12149" t="s">
        <v>2630</v>
      </c>
    </row>
    <row r="12150" spans="1:5" x14ac:dyDescent="0.3">
      <c r="A12150" s="6" t="s">
        <v>5258</v>
      </c>
      <c r="B12150" t="s">
        <v>9855</v>
      </c>
      <c r="C12150" t="s">
        <v>850</v>
      </c>
    </row>
    <row r="12151" spans="1:5" x14ac:dyDescent="0.3">
      <c r="A12151" s="6" t="s">
        <v>9465</v>
      </c>
      <c r="B12151" t="s">
        <v>10168</v>
      </c>
      <c r="C12151" t="s">
        <v>2501</v>
      </c>
    </row>
    <row r="12152" spans="1:5" x14ac:dyDescent="0.3">
      <c r="A12152" s="6" t="s">
        <v>9466</v>
      </c>
      <c r="B12152" t="s">
        <v>10395</v>
      </c>
      <c r="C12152" t="s">
        <v>2632</v>
      </c>
      <c r="D12152">
        <v>9</v>
      </c>
      <c r="E12152">
        <v>9</v>
      </c>
    </row>
    <row r="12154" spans="1:5" x14ac:dyDescent="0.3">
      <c r="A12154" s="6" t="s">
        <v>1472</v>
      </c>
    </row>
    <row r="12155" spans="1:5" x14ac:dyDescent="0.3">
      <c r="A12155" s="6" t="s">
        <v>9467</v>
      </c>
    </row>
    <row r="12156" spans="1:5" x14ac:dyDescent="0.3">
      <c r="A12156" s="6" t="s">
        <v>9468</v>
      </c>
    </row>
    <row r="12158" spans="1:5" x14ac:dyDescent="0.3">
      <c r="A12158" s="6" t="s">
        <v>9469</v>
      </c>
      <c r="B12158" t="s">
        <v>9901</v>
      </c>
      <c r="C12158" t="s">
        <v>2633</v>
      </c>
      <c r="D12158" t="s">
        <v>2634</v>
      </c>
      <c r="E12158" t="s">
        <v>2634</v>
      </c>
    </row>
    <row r="12159" spans="1:5" x14ac:dyDescent="0.3">
      <c r="A12159" s="6" t="s">
        <v>5258</v>
      </c>
      <c r="B12159" t="s">
        <v>9855</v>
      </c>
      <c r="C12159" t="s">
        <v>2591</v>
      </c>
    </row>
    <row r="12160" spans="1:5" x14ac:dyDescent="0.3">
      <c r="A12160" s="6" t="s">
        <v>9470</v>
      </c>
      <c r="B12160" t="s">
        <v>2592</v>
      </c>
      <c r="C12160" t="s">
        <v>2635</v>
      </c>
    </row>
    <row r="12161" spans="1:5" x14ac:dyDescent="0.3">
      <c r="A12161" s="6" t="s">
        <v>9471</v>
      </c>
      <c r="B12161" t="e">
        <f>---DSV</f>
        <v>#NAME?</v>
      </c>
      <c r="C12161" t="s">
        <v>2636</v>
      </c>
      <c r="D12161">
        <v>2</v>
      </c>
      <c r="E12161">
        <v>2</v>
      </c>
    </row>
    <row r="12163" spans="1:5" x14ac:dyDescent="0.3">
      <c r="A12163" s="6" t="s">
        <v>6063</v>
      </c>
    </row>
    <row r="12164" spans="1:5" x14ac:dyDescent="0.3">
      <c r="A12164" s="6" t="s">
        <v>9240</v>
      </c>
    </row>
    <row r="12165" spans="1:5" x14ac:dyDescent="0.3">
      <c r="A12165" s="6" t="s">
        <v>9472</v>
      </c>
    </row>
    <row r="12167" spans="1:5" x14ac:dyDescent="0.3">
      <c r="A12167" s="6" t="s">
        <v>9473</v>
      </c>
      <c r="B12167" t="s">
        <v>9869</v>
      </c>
      <c r="C12167" t="s">
        <v>2633</v>
      </c>
      <c r="D12167" t="s">
        <v>2637</v>
      </c>
      <c r="E12167" t="s">
        <v>2637</v>
      </c>
    </row>
    <row r="12168" spans="1:5" x14ac:dyDescent="0.3">
      <c r="A12168" s="6" t="s">
        <v>5258</v>
      </c>
      <c r="B12168" t="s">
        <v>9855</v>
      </c>
      <c r="C12168" t="s">
        <v>850</v>
      </c>
    </row>
    <row r="12169" spans="1:5" x14ac:dyDescent="0.3">
      <c r="A12169" s="6" t="s">
        <v>9474</v>
      </c>
      <c r="B12169" t="s">
        <v>9475</v>
      </c>
      <c r="C12169" t="s">
        <v>2112</v>
      </c>
    </row>
    <row r="12170" spans="1:5" x14ac:dyDescent="0.3">
      <c r="A12170" s="6" t="s">
        <v>9476</v>
      </c>
      <c r="B12170" t="e">
        <f>-PIVLS</f>
        <v>#NAME?</v>
      </c>
      <c r="C12170" t="s">
        <v>2638</v>
      </c>
      <c r="D12170">
        <v>3</v>
      </c>
      <c r="E12170">
        <v>3</v>
      </c>
    </row>
    <row r="12172" spans="1:5" x14ac:dyDescent="0.3">
      <c r="A12172" s="6" t="s">
        <v>1472</v>
      </c>
    </row>
    <row r="12173" spans="1:5" x14ac:dyDescent="0.3">
      <c r="A12173" s="6" t="s">
        <v>9446</v>
      </c>
    </row>
    <row r="12174" spans="1:5" x14ac:dyDescent="0.3">
      <c r="A12174" s="6" t="s">
        <v>9477</v>
      </c>
    </row>
    <row r="12176" spans="1:5" x14ac:dyDescent="0.3">
      <c r="A12176" s="6" t="s">
        <v>9478</v>
      </c>
      <c r="B12176" t="s">
        <v>5746</v>
      </c>
      <c r="C12176" t="s">
        <v>2639</v>
      </c>
      <c r="D12176">
        <v>1.6999999999999999E-3</v>
      </c>
      <c r="E12176" t="s">
        <v>251</v>
      </c>
    </row>
    <row r="12177" spans="1:5" x14ac:dyDescent="0.3">
      <c r="A12177" s="6" t="s">
        <v>5258</v>
      </c>
      <c r="B12177" t="s">
        <v>9855</v>
      </c>
      <c r="C12177" t="s">
        <v>850</v>
      </c>
    </row>
    <row r="12178" spans="1:5" x14ac:dyDescent="0.3">
      <c r="A12178" s="6" t="s">
        <v>9444</v>
      </c>
      <c r="C12178" t="e">
        <f>++A +q</f>
        <v>#NAME?</v>
      </c>
    </row>
    <row r="12179" spans="1:5" x14ac:dyDescent="0.3">
      <c r="A12179" s="6" t="s">
        <v>9479</v>
      </c>
      <c r="B12179" t="s">
        <v>10393</v>
      </c>
      <c r="C12179" t="s">
        <v>2626</v>
      </c>
      <c r="D12179">
        <v>1</v>
      </c>
      <c r="E12179">
        <v>1</v>
      </c>
    </row>
    <row r="12181" spans="1:5" x14ac:dyDescent="0.3">
      <c r="A12181" s="6" t="s">
        <v>1472</v>
      </c>
    </row>
    <row r="12182" spans="1:5" x14ac:dyDescent="0.3">
      <c r="A12182" s="6" t="s">
        <v>9446</v>
      </c>
    </row>
    <row r="12183" spans="1:5" x14ac:dyDescent="0.3">
      <c r="A12183" s="6" t="s">
        <v>9480</v>
      </c>
    </row>
    <row r="12185" spans="1:5" x14ac:dyDescent="0.3">
      <c r="A12185" s="6" t="s">
        <v>9481</v>
      </c>
      <c r="B12185" t="s">
        <v>9913</v>
      </c>
      <c r="C12185" t="s">
        <v>2640</v>
      </c>
      <c r="D12185" t="s">
        <v>2641</v>
      </c>
      <c r="E12185" t="s">
        <v>2641</v>
      </c>
    </row>
    <row r="12186" spans="1:5" x14ac:dyDescent="0.3">
      <c r="A12186" s="6" t="s">
        <v>5258</v>
      </c>
      <c r="B12186" t="s">
        <v>9855</v>
      </c>
      <c r="C12186" t="s">
        <v>850</v>
      </c>
    </row>
    <row r="12187" spans="1:5" x14ac:dyDescent="0.3">
      <c r="A12187" s="6" t="s">
        <v>9444</v>
      </c>
      <c r="C12187" t="e">
        <f>++A +q</f>
        <v>#NAME?</v>
      </c>
    </row>
    <row r="12188" spans="1:5" x14ac:dyDescent="0.3">
      <c r="A12188" s="6" t="s">
        <v>9482</v>
      </c>
      <c r="B12188" t="s">
        <v>10393</v>
      </c>
      <c r="C12188" t="s">
        <v>2626</v>
      </c>
      <c r="D12188">
        <v>1</v>
      </c>
      <c r="E12188">
        <v>1</v>
      </c>
    </row>
    <row r="12190" spans="1:5" x14ac:dyDescent="0.3">
      <c r="A12190" s="6" t="s">
        <v>1472</v>
      </c>
    </row>
    <row r="12191" spans="1:5" x14ac:dyDescent="0.3">
      <c r="A12191" s="6" t="s">
        <v>9446</v>
      </c>
    </row>
    <row r="12192" spans="1:5" x14ac:dyDescent="0.3">
      <c r="A12192" s="6" t="s">
        <v>9483</v>
      </c>
    </row>
    <row r="12194" spans="1:5" x14ac:dyDescent="0.3">
      <c r="A12194" s="6" t="s">
        <v>9484</v>
      </c>
      <c r="B12194" t="s">
        <v>5746</v>
      </c>
      <c r="C12194" t="s">
        <v>2639</v>
      </c>
      <c r="D12194">
        <v>1.6999999999999999E-3</v>
      </c>
      <c r="E12194" t="s">
        <v>251</v>
      </c>
    </row>
    <row r="12195" spans="1:5" x14ac:dyDescent="0.3">
      <c r="A12195" s="6" t="s">
        <v>5258</v>
      </c>
      <c r="B12195" t="s">
        <v>9855</v>
      </c>
      <c r="C12195" t="s">
        <v>850</v>
      </c>
    </row>
    <row r="12196" spans="1:5" x14ac:dyDescent="0.3">
      <c r="A12196" s="6" t="s">
        <v>9444</v>
      </c>
      <c r="C12196" t="e">
        <f>++A +q</f>
        <v>#NAME?</v>
      </c>
    </row>
    <row r="12197" spans="1:5" x14ac:dyDescent="0.3">
      <c r="A12197" s="6" t="s">
        <v>9485</v>
      </c>
      <c r="B12197" t="s">
        <v>10393</v>
      </c>
      <c r="C12197" t="s">
        <v>2626</v>
      </c>
      <c r="D12197">
        <v>1</v>
      </c>
      <c r="E12197">
        <v>1</v>
      </c>
    </row>
    <row r="12199" spans="1:5" x14ac:dyDescent="0.3">
      <c r="A12199" s="6" t="s">
        <v>1472</v>
      </c>
    </row>
    <row r="12200" spans="1:5" x14ac:dyDescent="0.3">
      <c r="A12200" s="6" t="s">
        <v>9446</v>
      </c>
    </row>
    <row r="12201" spans="1:5" x14ac:dyDescent="0.3">
      <c r="A12201" s="6" t="s">
        <v>9486</v>
      </c>
    </row>
    <row r="12203" spans="1:5" x14ac:dyDescent="0.3">
      <c r="A12203" s="6" t="s">
        <v>9487</v>
      </c>
      <c r="B12203" t="s">
        <v>5746</v>
      </c>
      <c r="C12203" t="s">
        <v>2639</v>
      </c>
      <c r="D12203">
        <v>1.6999999999999999E-3</v>
      </c>
      <c r="E12203" t="s">
        <v>251</v>
      </c>
    </row>
    <row r="12204" spans="1:5" x14ac:dyDescent="0.3">
      <c r="A12204" s="6" t="s">
        <v>5258</v>
      </c>
      <c r="B12204" t="s">
        <v>9855</v>
      </c>
      <c r="C12204" t="s">
        <v>850</v>
      </c>
    </row>
    <row r="12205" spans="1:5" x14ac:dyDescent="0.3">
      <c r="A12205" s="6" t="s">
        <v>9444</v>
      </c>
      <c r="C12205" t="e">
        <f>++A +q</f>
        <v>#NAME?</v>
      </c>
    </row>
    <row r="12206" spans="1:5" x14ac:dyDescent="0.3">
      <c r="A12206" s="6" t="s">
        <v>9488</v>
      </c>
      <c r="B12206" t="s">
        <v>10393</v>
      </c>
      <c r="C12206" t="s">
        <v>2626</v>
      </c>
      <c r="D12206">
        <v>1</v>
      </c>
      <c r="E12206">
        <v>1</v>
      </c>
    </row>
    <row r="12208" spans="1:5" x14ac:dyDescent="0.3">
      <c r="A12208" s="6" t="s">
        <v>1472</v>
      </c>
    </row>
    <row r="12209" spans="1:5" x14ac:dyDescent="0.3">
      <c r="A12209" s="6" t="s">
        <v>9446</v>
      </c>
    </row>
    <row r="12210" spans="1:5" x14ac:dyDescent="0.3">
      <c r="A12210" s="6" t="s">
        <v>9489</v>
      </c>
    </row>
    <row r="12212" spans="1:5" x14ac:dyDescent="0.3">
      <c r="A12212" s="6" t="s">
        <v>9490</v>
      </c>
      <c r="B12212" t="s">
        <v>5746</v>
      </c>
      <c r="C12212" t="s">
        <v>2639</v>
      </c>
      <c r="D12212">
        <v>1.6999999999999999E-3</v>
      </c>
      <c r="E12212" t="s">
        <v>251</v>
      </c>
    </row>
    <row r="12213" spans="1:5" x14ac:dyDescent="0.3">
      <c r="A12213" s="6" t="s">
        <v>5258</v>
      </c>
      <c r="B12213" t="s">
        <v>9855</v>
      </c>
      <c r="C12213" t="s">
        <v>850</v>
      </c>
    </row>
    <row r="12214" spans="1:5" x14ac:dyDescent="0.3">
      <c r="A12214" s="6" t="s">
        <v>9444</v>
      </c>
      <c r="C12214" t="e">
        <f>++A +q</f>
        <v>#NAME?</v>
      </c>
    </row>
    <row r="12215" spans="1:5" x14ac:dyDescent="0.3">
      <c r="A12215" s="6" t="s">
        <v>9491</v>
      </c>
      <c r="B12215" t="s">
        <v>10393</v>
      </c>
      <c r="C12215" t="s">
        <v>2626</v>
      </c>
      <c r="D12215">
        <v>1</v>
      </c>
      <c r="E12215">
        <v>1</v>
      </c>
    </row>
    <row r="12217" spans="1:5" x14ac:dyDescent="0.3">
      <c r="A12217" s="6" t="s">
        <v>1472</v>
      </c>
    </row>
    <row r="12218" spans="1:5" x14ac:dyDescent="0.3">
      <c r="A12218" s="6" t="s">
        <v>9446</v>
      </c>
    </row>
    <row r="12219" spans="1:5" x14ac:dyDescent="0.3">
      <c r="A12219" s="6" t="s">
        <v>9492</v>
      </c>
    </row>
    <row r="12221" spans="1:5" x14ac:dyDescent="0.3">
      <c r="A12221" s="6" t="s">
        <v>9493</v>
      </c>
      <c r="B12221" t="s">
        <v>5746</v>
      </c>
      <c r="C12221" t="s">
        <v>2639</v>
      </c>
      <c r="D12221">
        <v>1.6999999999999999E-3</v>
      </c>
      <c r="E12221" t="s">
        <v>251</v>
      </c>
    </row>
    <row r="12222" spans="1:5" x14ac:dyDescent="0.3">
      <c r="A12222" s="6" t="s">
        <v>5258</v>
      </c>
      <c r="B12222" t="s">
        <v>9855</v>
      </c>
      <c r="C12222" t="s">
        <v>850</v>
      </c>
    </row>
    <row r="12223" spans="1:5" x14ac:dyDescent="0.3">
      <c r="A12223" s="6" t="s">
        <v>9444</v>
      </c>
      <c r="C12223" t="e">
        <f>++A +q</f>
        <v>#NAME?</v>
      </c>
    </row>
    <row r="12224" spans="1:5" x14ac:dyDescent="0.3">
      <c r="A12224" s="6" t="s">
        <v>9494</v>
      </c>
      <c r="B12224" t="s">
        <v>10393</v>
      </c>
      <c r="C12224" t="s">
        <v>2626</v>
      </c>
      <c r="D12224">
        <v>1</v>
      </c>
      <c r="E12224">
        <v>1</v>
      </c>
    </row>
    <row r="12226" spans="1:5" x14ac:dyDescent="0.3">
      <c r="A12226" s="6" t="s">
        <v>1472</v>
      </c>
    </row>
    <row r="12227" spans="1:5" x14ac:dyDescent="0.3">
      <c r="A12227" s="6" t="s">
        <v>9446</v>
      </c>
    </row>
    <row r="12228" spans="1:5" x14ac:dyDescent="0.3">
      <c r="A12228" s="6" t="s">
        <v>9495</v>
      </c>
    </row>
    <row r="12230" spans="1:5" x14ac:dyDescent="0.3">
      <c r="A12230" s="6" t="s">
        <v>9496</v>
      </c>
      <c r="B12230" t="s">
        <v>9860</v>
      </c>
      <c r="C12230" t="s">
        <v>2606</v>
      </c>
      <c r="D12230" t="s">
        <v>2642</v>
      </c>
      <c r="E12230" t="s">
        <v>2642</v>
      </c>
    </row>
    <row r="12231" spans="1:5" x14ac:dyDescent="0.3">
      <c r="A12231" s="6" t="s">
        <v>5258</v>
      </c>
      <c r="B12231" t="s">
        <v>9855</v>
      </c>
      <c r="C12231" t="s">
        <v>850</v>
      </c>
    </row>
    <row r="12232" spans="1:5" x14ac:dyDescent="0.3">
      <c r="A12232" s="6" t="s">
        <v>9497</v>
      </c>
      <c r="B12232" t="s">
        <v>1202</v>
      </c>
      <c r="C12232" t="s">
        <v>1763</v>
      </c>
    </row>
    <row r="12233" spans="1:5" x14ac:dyDescent="0.3">
      <c r="A12233" s="6" t="s">
        <v>9498</v>
      </c>
      <c r="B12233" t="e">
        <f>--ITVL</f>
        <v>#NAME?</v>
      </c>
      <c r="C12233" t="s">
        <v>2643</v>
      </c>
      <c r="D12233">
        <v>9</v>
      </c>
      <c r="E12233">
        <v>9</v>
      </c>
    </row>
    <row r="12235" spans="1:5" x14ac:dyDescent="0.3">
      <c r="A12235" s="6" t="s">
        <v>1472</v>
      </c>
    </row>
    <row r="12236" spans="1:5" x14ac:dyDescent="0.3">
      <c r="A12236" s="6" t="s">
        <v>9499</v>
      </c>
    </row>
    <row r="12237" spans="1:5" x14ac:dyDescent="0.3">
      <c r="A12237" s="6" t="s">
        <v>9500</v>
      </c>
    </row>
    <row r="12239" spans="1:5" x14ac:dyDescent="0.3">
      <c r="A12239" s="6" t="s">
        <v>9501</v>
      </c>
      <c r="B12239" t="s">
        <v>9857</v>
      </c>
      <c r="C12239" t="s">
        <v>2606</v>
      </c>
      <c r="D12239" t="s">
        <v>2642</v>
      </c>
      <c r="E12239" t="s">
        <v>2642</v>
      </c>
    </row>
    <row r="12240" spans="1:5" x14ac:dyDescent="0.3">
      <c r="A12240" s="6" t="s">
        <v>5258</v>
      </c>
      <c r="B12240" t="s">
        <v>9855</v>
      </c>
      <c r="C12240" t="s">
        <v>850</v>
      </c>
    </row>
    <row r="12241" spans="1:5" x14ac:dyDescent="0.3">
      <c r="A12241" s="6" t="s">
        <v>9502</v>
      </c>
      <c r="B12241" t="s">
        <v>10094</v>
      </c>
      <c r="C12241" t="s">
        <v>1763</v>
      </c>
    </row>
    <row r="12242" spans="1:5" x14ac:dyDescent="0.3">
      <c r="A12242" s="6" t="s">
        <v>9503</v>
      </c>
      <c r="B12242" t="s">
        <v>10379</v>
      </c>
      <c r="C12242" t="s">
        <v>2644</v>
      </c>
      <c r="D12242">
        <v>9</v>
      </c>
      <c r="E12242">
        <v>9</v>
      </c>
    </row>
    <row r="12244" spans="1:5" x14ac:dyDescent="0.3">
      <c r="A12244" s="6" t="s">
        <v>1472</v>
      </c>
    </row>
    <row r="12245" spans="1:5" x14ac:dyDescent="0.3">
      <c r="A12245" s="6" t="s">
        <v>9335</v>
      </c>
    </row>
    <row r="12246" spans="1:5" x14ac:dyDescent="0.3">
      <c r="A12246" s="6" t="s">
        <v>9504</v>
      </c>
    </row>
    <row r="12248" spans="1:5" x14ac:dyDescent="0.3">
      <c r="A12248" s="6" t="s">
        <v>9505</v>
      </c>
      <c r="B12248" t="s">
        <v>9910</v>
      </c>
      <c r="C12248" t="s">
        <v>2645</v>
      </c>
      <c r="D12248" t="s">
        <v>2646</v>
      </c>
      <c r="E12248" t="s">
        <v>2646</v>
      </c>
    </row>
    <row r="12249" spans="1:5" x14ac:dyDescent="0.3">
      <c r="A12249" s="6" t="s">
        <v>5258</v>
      </c>
      <c r="B12249" t="s">
        <v>9855</v>
      </c>
      <c r="C12249" t="s">
        <v>850</v>
      </c>
    </row>
    <row r="12250" spans="1:5" x14ac:dyDescent="0.3">
      <c r="A12250" s="6" t="s">
        <v>9506</v>
      </c>
      <c r="B12250" t="s">
        <v>1381</v>
      </c>
      <c r="C12250" t="s">
        <v>1643</v>
      </c>
    </row>
    <row r="12251" spans="1:5" x14ac:dyDescent="0.3">
      <c r="A12251" s="6" t="s">
        <v>9507</v>
      </c>
      <c r="B12251" t="s">
        <v>10396</v>
      </c>
      <c r="C12251" t="s">
        <v>2647</v>
      </c>
      <c r="D12251">
        <v>3</v>
      </c>
      <c r="E12251">
        <v>3</v>
      </c>
    </row>
    <row r="12253" spans="1:5" x14ac:dyDescent="0.3">
      <c r="A12253" s="6" t="s">
        <v>1472</v>
      </c>
    </row>
    <row r="12254" spans="1:5" x14ac:dyDescent="0.3">
      <c r="A12254" s="6" t="s">
        <v>9508</v>
      </c>
    </row>
    <row r="12255" spans="1:5" x14ac:dyDescent="0.3">
      <c r="A12255" s="6" t="s">
        <v>9509</v>
      </c>
    </row>
    <row r="12257" spans="1:5" x14ac:dyDescent="0.3">
      <c r="A12257" s="6" t="s">
        <v>9510</v>
      </c>
      <c r="B12257" t="s">
        <v>10200</v>
      </c>
      <c r="C12257" t="s">
        <v>2648</v>
      </c>
      <c r="D12257" t="s">
        <v>2646</v>
      </c>
      <c r="E12257" t="s">
        <v>2646</v>
      </c>
    </row>
    <row r="12258" spans="1:5" x14ac:dyDescent="0.3">
      <c r="A12258" s="6" t="s">
        <v>5258</v>
      </c>
      <c r="B12258" t="s">
        <v>9855</v>
      </c>
      <c r="C12258" t="s">
        <v>850</v>
      </c>
    </row>
    <row r="12259" spans="1:5" x14ac:dyDescent="0.3">
      <c r="A12259" s="6" t="s">
        <v>9511</v>
      </c>
      <c r="B12259" t="s">
        <v>1636</v>
      </c>
      <c r="C12259" t="s">
        <v>2321</v>
      </c>
    </row>
    <row r="12260" spans="1:5" x14ac:dyDescent="0.3">
      <c r="A12260" s="6" t="s">
        <v>9512</v>
      </c>
      <c r="B12260" t="s">
        <v>10397</v>
      </c>
      <c r="C12260" t="s">
        <v>2649</v>
      </c>
      <c r="D12260">
        <v>9</v>
      </c>
      <c r="E12260">
        <v>9</v>
      </c>
    </row>
    <row r="12262" spans="1:5" x14ac:dyDescent="0.3">
      <c r="A12262" s="6" t="s">
        <v>1472</v>
      </c>
    </row>
    <row r="12263" spans="1:5" x14ac:dyDescent="0.3">
      <c r="A12263" s="6" t="s">
        <v>9513</v>
      </c>
    </row>
    <row r="12264" spans="1:5" x14ac:dyDescent="0.3">
      <c r="A12264" s="6" t="s">
        <v>9514</v>
      </c>
    </row>
    <row r="12266" spans="1:5" x14ac:dyDescent="0.3">
      <c r="A12266" s="6" t="s">
        <v>9515</v>
      </c>
      <c r="B12266" t="s">
        <v>10144</v>
      </c>
      <c r="C12266" t="s">
        <v>2650</v>
      </c>
      <c r="D12266" t="s">
        <v>2651</v>
      </c>
      <c r="E12266" t="s">
        <v>2651</v>
      </c>
    </row>
    <row r="12267" spans="1:5" x14ac:dyDescent="0.3">
      <c r="A12267" s="6" t="s">
        <v>5258</v>
      </c>
      <c r="B12267" t="s">
        <v>9855</v>
      </c>
      <c r="C12267" t="s">
        <v>850</v>
      </c>
    </row>
    <row r="12268" spans="1:5" x14ac:dyDescent="0.3">
      <c r="A12268" s="6" t="s">
        <v>9429</v>
      </c>
      <c r="B12268" t="s">
        <v>1202</v>
      </c>
      <c r="C12268" t="s">
        <v>1763</v>
      </c>
    </row>
    <row r="12269" spans="1:5" x14ac:dyDescent="0.3">
      <c r="A12269" s="6" t="s">
        <v>9516</v>
      </c>
      <c r="B12269" t="s">
        <v>10398</v>
      </c>
      <c r="C12269" t="s">
        <v>2652</v>
      </c>
      <c r="D12269">
        <v>8</v>
      </c>
      <c r="E12269">
        <v>8</v>
      </c>
    </row>
    <row r="12271" spans="1:5" x14ac:dyDescent="0.3">
      <c r="A12271" s="6" t="s">
        <v>1472</v>
      </c>
    </row>
    <row r="12272" spans="1:5" x14ac:dyDescent="0.3">
      <c r="A12272" s="6" t="s">
        <v>9046</v>
      </c>
    </row>
    <row r="12273" spans="1:5" x14ac:dyDescent="0.3">
      <c r="A12273" s="6" t="s">
        <v>9517</v>
      </c>
    </row>
    <row r="12275" spans="1:5" x14ac:dyDescent="0.3">
      <c r="A12275" s="6" t="s">
        <v>9518</v>
      </c>
      <c r="B12275" t="s">
        <v>5746</v>
      </c>
      <c r="C12275" t="s">
        <v>2653</v>
      </c>
      <c r="D12275">
        <v>2E-3</v>
      </c>
      <c r="E12275" t="s">
        <v>252</v>
      </c>
    </row>
    <row r="12276" spans="1:5" x14ac:dyDescent="0.3">
      <c r="A12276" s="6" t="s">
        <v>7241</v>
      </c>
      <c r="B12276" t="s">
        <v>5295</v>
      </c>
      <c r="C12276" t="s">
        <v>1273</v>
      </c>
    </row>
    <row r="12277" spans="1:5" x14ac:dyDescent="0.3">
      <c r="A12277" s="6" t="s">
        <v>9264</v>
      </c>
      <c r="B12277" t="s">
        <v>7822</v>
      </c>
      <c r="C12277" t="s">
        <v>1763</v>
      </c>
    </row>
    <row r="12278" spans="1:5" x14ac:dyDescent="0.3">
      <c r="A12278" s="6" t="s">
        <v>9519</v>
      </c>
      <c r="B12278" t="s">
        <v>10384</v>
      </c>
      <c r="C12278" t="s">
        <v>2533</v>
      </c>
      <c r="D12278">
        <v>6</v>
      </c>
      <c r="E12278">
        <v>6</v>
      </c>
    </row>
    <row r="12280" spans="1:5" x14ac:dyDescent="0.3">
      <c r="A12280" s="6" t="s">
        <v>6063</v>
      </c>
    </row>
    <row r="12281" spans="1:5" x14ac:dyDescent="0.3">
      <c r="A12281" s="6" t="s">
        <v>9266</v>
      </c>
    </row>
    <row r="12282" spans="1:5" x14ac:dyDescent="0.3">
      <c r="A12282" s="6" t="s">
        <v>9520</v>
      </c>
    </row>
    <row r="12284" spans="1:5" x14ac:dyDescent="0.3">
      <c r="A12284" s="6" t="s">
        <v>9521</v>
      </c>
      <c r="B12284" t="s">
        <v>9889</v>
      </c>
      <c r="C12284" t="s">
        <v>2648</v>
      </c>
      <c r="D12284" t="s">
        <v>2654</v>
      </c>
      <c r="E12284" t="s">
        <v>2654</v>
      </c>
    </row>
    <row r="12285" spans="1:5" x14ac:dyDescent="0.3">
      <c r="A12285" s="6" t="s">
        <v>5258</v>
      </c>
      <c r="B12285" t="s">
        <v>9855</v>
      </c>
      <c r="C12285" t="s">
        <v>850</v>
      </c>
    </row>
    <row r="12286" spans="1:5" x14ac:dyDescent="0.3">
      <c r="A12286" s="6" t="s">
        <v>9522</v>
      </c>
      <c r="B12286" t="e">
        <f>+ p</f>
        <v>#NAME?</v>
      </c>
      <c r="C12286" t="s">
        <v>1763</v>
      </c>
    </row>
    <row r="12287" spans="1:5" x14ac:dyDescent="0.3">
      <c r="A12287" s="6" t="s">
        <v>9523</v>
      </c>
      <c r="B12287" t="s">
        <v>10399</v>
      </c>
      <c r="C12287" t="s">
        <v>2655</v>
      </c>
      <c r="D12287">
        <v>9</v>
      </c>
      <c r="E12287">
        <v>9</v>
      </c>
    </row>
    <row r="12289" spans="1:5" x14ac:dyDescent="0.3">
      <c r="A12289" s="6" t="s">
        <v>1472</v>
      </c>
    </row>
    <row r="12290" spans="1:5" x14ac:dyDescent="0.3">
      <c r="A12290" s="6" t="s">
        <v>9524</v>
      </c>
    </row>
    <row r="12291" spans="1:5" x14ac:dyDescent="0.3">
      <c r="A12291" s="6" t="s">
        <v>9525</v>
      </c>
    </row>
    <row r="12293" spans="1:5" x14ac:dyDescent="0.3">
      <c r="A12293" s="6" t="s">
        <v>9526</v>
      </c>
      <c r="B12293" t="s">
        <v>5746</v>
      </c>
      <c r="C12293" t="s">
        <v>2656</v>
      </c>
      <c r="D12293">
        <v>2.0999999999999999E-3</v>
      </c>
      <c r="E12293" t="s">
        <v>253</v>
      </c>
    </row>
    <row r="12294" spans="1:5" x14ac:dyDescent="0.3">
      <c r="A12294" s="6" t="s">
        <v>5258</v>
      </c>
      <c r="B12294" t="s">
        <v>9855</v>
      </c>
      <c r="C12294" t="s">
        <v>2591</v>
      </c>
    </row>
    <row r="12295" spans="1:5" x14ac:dyDescent="0.3">
      <c r="A12295" s="6" t="s">
        <v>9390</v>
      </c>
      <c r="B12295" t="s">
        <v>2592</v>
      </c>
      <c r="C12295" t="e">
        <f>++  +AF</f>
        <v>#NAME?</v>
      </c>
    </row>
    <row r="12296" spans="1:5" x14ac:dyDescent="0.3">
      <c r="A12296" s="6" t="s">
        <v>9527</v>
      </c>
      <c r="B12296" t="e">
        <f>---DSV</f>
        <v>#NAME?</v>
      </c>
      <c r="C12296" t="s">
        <v>2657</v>
      </c>
      <c r="D12296">
        <v>4</v>
      </c>
      <c r="E12296">
        <v>4</v>
      </c>
    </row>
    <row r="12298" spans="1:5" x14ac:dyDescent="0.3">
      <c r="A12298" s="6" t="s">
        <v>6063</v>
      </c>
    </row>
    <row r="12299" spans="1:5" x14ac:dyDescent="0.3">
      <c r="A12299" s="6" t="s">
        <v>9392</v>
      </c>
    </row>
    <row r="12300" spans="1:5" x14ac:dyDescent="0.3">
      <c r="A12300" s="6" t="s">
        <v>9528</v>
      </c>
    </row>
    <row r="12302" spans="1:5" x14ac:dyDescent="0.3">
      <c r="A12302" s="6" t="s">
        <v>9529</v>
      </c>
      <c r="B12302" t="s">
        <v>9889</v>
      </c>
      <c r="C12302" t="s">
        <v>2658</v>
      </c>
      <c r="D12302" t="s">
        <v>2659</v>
      </c>
      <c r="E12302" t="s">
        <v>2659</v>
      </c>
    </row>
    <row r="12303" spans="1:5" x14ac:dyDescent="0.3">
      <c r="A12303" s="6" t="s">
        <v>5258</v>
      </c>
      <c r="B12303" t="s">
        <v>9855</v>
      </c>
      <c r="C12303" t="s">
        <v>850</v>
      </c>
    </row>
    <row r="12304" spans="1:5" x14ac:dyDescent="0.3">
      <c r="A12304" s="6" t="s">
        <v>9530</v>
      </c>
      <c r="B12304" t="s">
        <v>1636</v>
      </c>
      <c r="C12304" t="s">
        <v>1429</v>
      </c>
    </row>
    <row r="12305" spans="1:5" x14ac:dyDescent="0.3">
      <c r="A12305" s="6" t="s">
        <v>9531</v>
      </c>
      <c r="B12305" t="s">
        <v>10400</v>
      </c>
      <c r="C12305" t="s">
        <v>2660</v>
      </c>
      <c r="D12305">
        <v>4</v>
      </c>
      <c r="E12305">
        <v>4</v>
      </c>
    </row>
    <row r="12307" spans="1:5" x14ac:dyDescent="0.3">
      <c r="A12307" s="6" t="s">
        <v>1472</v>
      </c>
    </row>
    <row r="12308" spans="1:5" x14ac:dyDescent="0.3">
      <c r="A12308" s="6" t="s">
        <v>9532</v>
      </c>
    </row>
    <row r="12309" spans="1:5" x14ac:dyDescent="0.3">
      <c r="A12309" s="6" t="s">
        <v>9533</v>
      </c>
    </row>
    <row r="12311" spans="1:5" x14ac:dyDescent="0.3">
      <c r="A12311" s="6" t="s">
        <v>9534</v>
      </c>
      <c r="B12311" t="s">
        <v>10370</v>
      </c>
      <c r="C12311" t="s">
        <v>2661</v>
      </c>
      <c r="D12311" t="s">
        <v>2662</v>
      </c>
      <c r="E12311" t="s">
        <v>2662</v>
      </c>
    </row>
    <row r="12312" spans="1:5" x14ac:dyDescent="0.3">
      <c r="A12312" s="6" t="s">
        <v>5258</v>
      </c>
      <c r="B12312" t="s">
        <v>9855</v>
      </c>
      <c r="C12312" t="s">
        <v>2591</v>
      </c>
    </row>
    <row r="12313" spans="1:5" x14ac:dyDescent="0.3">
      <c r="A12313" s="6" t="s">
        <v>9390</v>
      </c>
      <c r="B12313" t="s">
        <v>2592</v>
      </c>
      <c r="C12313" t="s">
        <v>2593</v>
      </c>
    </row>
    <row r="12314" spans="1:5" x14ac:dyDescent="0.3">
      <c r="A12314" s="6" t="s">
        <v>9535</v>
      </c>
      <c r="B12314" t="e">
        <f>---DSV</f>
        <v>#NAME?</v>
      </c>
      <c r="C12314" t="s">
        <v>2663</v>
      </c>
    </row>
    <row r="12316" spans="1:5" x14ac:dyDescent="0.3">
      <c r="A12316" s="6" t="s">
        <v>6063</v>
      </c>
    </row>
    <row r="12317" spans="1:5" x14ac:dyDescent="0.3">
      <c r="A12317" s="6" t="s">
        <v>9392</v>
      </c>
    </row>
    <row r="12318" spans="1:5" x14ac:dyDescent="0.3">
      <c r="A12318" s="6" t="s">
        <v>9536</v>
      </c>
    </row>
    <row r="12320" spans="1:5" x14ac:dyDescent="0.3">
      <c r="A12320" s="6" t="s">
        <v>9537</v>
      </c>
      <c r="B12320" t="s">
        <v>9871</v>
      </c>
      <c r="C12320" t="s">
        <v>2664</v>
      </c>
      <c r="D12320" t="s">
        <v>2665</v>
      </c>
      <c r="E12320" t="s">
        <v>2665</v>
      </c>
    </row>
    <row r="12321" spans="1:5" x14ac:dyDescent="0.3">
      <c r="A12321" s="6" t="s">
        <v>5258</v>
      </c>
      <c r="B12321" t="s">
        <v>9855</v>
      </c>
      <c r="C12321" t="s">
        <v>850</v>
      </c>
    </row>
    <row r="12322" spans="1:5" x14ac:dyDescent="0.3">
      <c r="A12322" s="6" t="s">
        <v>9538</v>
      </c>
      <c r="B12322" t="s">
        <v>1202</v>
      </c>
      <c r="C12322" t="s">
        <v>1763</v>
      </c>
    </row>
    <row r="12323" spans="1:5" x14ac:dyDescent="0.3">
      <c r="A12323" s="6" t="s">
        <v>9539</v>
      </c>
      <c r="B12323" t="s">
        <v>10401</v>
      </c>
      <c r="C12323" t="s">
        <v>2564</v>
      </c>
      <c r="D12323">
        <v>8</v>
      </c>
      <c r="E12323">
        <v>8</v>
      </c>
    </row>
    <row r="12325" spans="1:5" x14ac:dyDescent="0.3">
      <c r="A12325" s="6" t="s">
        <v>1472</v>
      </c>
    </row>
    <row r="12326" spans="1:5" x14ac:dyDescent="0.3">
      <c r="A12326" s="6" t="s">
        <v>7337</v>
      </c>
    </row>
    <row r="12327" spans="1:5" x14ac:dyDescent="0.3">
      <c r="A12327" s="6" t="s">
        <v>9540</v>
      </c>
    </row>
    <row r="12329" spans="1:5" x14ac:dyDescent="0.3">
      <c r="A12329" s="6" t="s">
        <v>9541</v>
      </c>
      <c r="B12329" t="s">
        <v>9932</v>
      </c>
      <c r="C12329" t="s">
        <v>2666</v>
      </c>
      <c r="D12329" t="s">
        <v>2667</v>
      </c>
      <c r="E12329" t="s">
        <v>2667</v>
      </c>
    </row>
    <row r="12330" spans="1:5" x14ac:dyDescent="0.3">
      <c r="A12330" s="6" t="s">
        <v>5258</v>
      </c>
      <c r="B12330" t="s">
        <v>9855</v>
      </c>
      <c r="C12330" t="s">
        <v>850</v>
      </c>
    </row>
    <row r="12331" spans="1:5" x14ac:dyDescent="0.3">
      <c r="A12331" s="6" t="s">
        <v>9542</v>
      </c>
      <c r="C12331" t="s">
        <v>2668</v>
      </c>
    </row>
    <row r="12332" spans="1:5" x14ac:dyDescent="0.3">
      <c r="A12332" s="6" t="s">
        <v>9543</v>
      </c>
      <c r="B12332" t="s">
        <v>10402</v>
      </c>
      <c r="C12332" t="s">
        <v>2669</v>
      </c>
      <c r="D12332">
        <v>6</v>
      </c>
      <c r="E12332">
        <v>6</v>
      </c>
    </row>
    <row r="12334" spans="1:5" x14ac:dyDescent="0.3">
      <c r="A12334" s="6" t="s">
        <v>1472</v>
      </c>
    </row>
    <row r="12335" spans="1:5" x14ac:dyDescent="0.3">
      <c r="A12335" s="6" t="s">
        <v>9544</v>
      </c>
    </row>
    <row r="12336" spans="1:5" x14ac:dyDescent="0.3">
      <c r="A12336" s="6" t="s">
        <v>9545</v>
      </c>
    </row>
    <row r="12338" spans="1:5" x14ac:dyDescent="0.3">
      <c r="A12338" s="6" t="s">
        <v>9546</v>
      </c>
      <c r="B12338" t="s">
        <v>9878</v>
      </c>
      <c r="C12338" t="s">
        <v>2670</v>
      </c>
      <c r="D12338" t="s">
        <v>2667</v>
      </c>
      <c r="E12338" t="s">
        <v>2667</v>
      </c>
    </row>
    <row r="12339" spans="1:5" x14ac:dyDescent="0.3">
      <c r="A12339" s="6" t="s">
        <v>5258</v>
      </c>
      <c r="B12339" t="s">
        <v>9855</v>
      </c>
      <c r="C12339" t="s">
        <v>850</v>
      </c>
    </row>
    <row r="12340" spans="1:5" x14ac:dyDescent="0.3">
      <c r="A12340" s="6" t="s">
        <v>9084</v>
      </c>
      <c r="B12340" t="s">
        <v>2548</v>
      </c>
      <c r="C12340" t="s">
        <v>2372</v>
      </c>
    </row>
    <row r="12341" spans="1:5" x14ac:dyDescent="0.3">
      <c r="A12341" s="6" t="s">
        <v>9547</v>
      </c>
      <c r="B12341" t="s">
        <v>10353</v>
      </c>
      <c r="C12341" t="s">
        <v>2486</v>
      </c>
      <c r="D12341">
        <v>9</v>
      </c>
      <c r="E12341">
        <v>9</v>
      </c>
    </row>
    <row r="12343" spans="1:5" x14ac:dyDescent="0.3">
      <c r="A12343" s="6" t="s">
        <v>9548</v>
      </c>
    </row>
    <row r="12344" spans="1:5" x14ac:dyDescent="0.3">
      <c r="A12344" s="6" t="s">
        <v>9549</v>
      </c>
    </row>
    <row r="12345" spans="1:5" x14ac:dyDescent="0.3">
      <c r="A12345" s="6" t="s">
        <v>9550</v>
      </c>
    </row>
    <row r="12347" spans="1:5" x14ac:dyDescent="0.3">
      <c r="A12347" s="6" t="s">
        <v>9551</v>
      </c>
      <c r="B12347" t="s">
        <v>9889</v>
      </c>
      <c r="C12347" t="s">
        <v>2671</v>
      </c>
      <c r="D12347" t="s">
        <v>2667</v>
      </c>
      <c r="E12347" t="s">
        <v>2667</v>
      </c>
    </row>
    <row r="12348" spans="1:5" x14ac:dyDescent="0.3">
      <c r="A12348" s="6" t="s">
        <v>5258</v>
      </c>
      <c r="B12348" t="s">
        <v>9855</v>
      </c>
      <c r="C12348" t="s">
        <v>850</v>
      </c>
    </row>
    <row r="12349" spans="1:5" x14ac:dyDescent="0.3">
      <c r="A12349" s="6" t="s">
        <v>9552</v>
      </c>
      <c r="B12349" t="s">
        <v>1202</v>
      </c>
      <c r="C12349" t="s">
        <v>1956</v>
      </c>
    </row>
    <row r="12350" spans="1:5" x14ac:dyDescent="0.3">
      <c r="A12350" s="6" t="s">
        <v>9553</v>
      </c>
      <c r="B12350" t="e">
        <f>--YEVP</f>
        <v>#NAME?</v>
      </c>
      <c r="C12350" t="s">
        <v>2672</v>
      </c>
      <c r="D12350">
        <v>2</v>
      </c>
      <c r="E12350">
        <v>2</v>
      </c>
    </row>
    <row r="12352" spans="1:5" x14ac:dyDescent="0.3">
      <c r="A12352" s="6" t="s">
        <v>1472</v>
      </c>
    </row>
    <row r="12353" spans="1:5" x14ac:dyDescent="0.3">
      <c r="A12353" s="6" t="s">
        <v>9554</v>
      </c>
    </row>
    <row r="12354" spans="1:5" x14ac:dyDescent="0.3">
      <c r="A12354" s="6" t="s">
        <v>9555</v>
      </c>
    </row>
    <row r="12356" spans="1:5" x14ac:dyDescent="0.3">
      <c r="A12356" s="6" t="s">
        <v>9556</v>
      </c>
      <c r="B12356" t="s">
        <v>9967</v>
      </c>
      <c r="C12356" t="s">
        <v>2673</v>
      </c>
      <c r="D12356" t="s">
        <v>2674</v>
      </c>
      <c r="E12356" t="s">
        <v>2674</v>
      </c>
    </row>
    <row r="12357" spans="1:5" x14ac:dyDescent="0.3">
      <c r="A12357" s="6" t="s">
        <v>5258</v>
      </c>
      <c r="B12357" t="s">
        <v>9855</v>
      </c>
      <c r="C12357" t="s">
        <v>850</v>
      </c>
    </row>
    <row r="12358" spans="1:5" x14ac:dyDescent="0.3">
      <c r="A12358" s="6" t="s">
        <v>9557</v>
      </c>
      <c r="B12358" t="s">
        <v>2258</v>
      </c>
      <c r="C12358" t="s">
        <v>1385</v>
      </c>
    </row>
    <row r="12359" spans="1:5" x14ac:dyDescent="0.3">
      <c r="A12359" s="6" t="s">
        <v>9558</v>
      </c>
      <c r="B12359" t="s">
        <v>10348</v>
      </c>
      <c r="C12359" t="s">
        <v>2675</v>
      </c>
      <c r="D12359">
        <v>1</v>
      </c>
      <c r="E12359">
        <v>1</v>
      </c>
    </row>
    <row r="12361" spans="1:5" x14ac:dyDescent="0.3">
      <c r="A12361" s="6" t="s">
        <v>1472</v>
      </c>
    </row>
    <row r="12362" spans="1:5" x14ac:dyDescent="0.3">
      <c r="A12362" s="6" t="s">
        <v>8919</v>
      </c>
    </row>
    <row r="12363" spans="1:5" x14ac:dyDescent="0.3">
      <c r="A12363" s="6" t="s">
        <v>9559</v>
      </c>
    </row>
    <row r="12365" spans="1:5" x14ac:dyDescent="0.3">
      <c r="A12365" s="6" t="s">
        <v>9560</v>
      </c>
      <c r="B12365" t="s">
        <v>10131</v>
      </c>
      <c r="C12365" t="s">
        <v>2673</v>
      </c>
      <c r="D12365" t="s">
        <v>2676</v>
      </c>
      <c r="E12365" t="s">
        <v>2676</v>
      </c>
    </row>
    <row r="12366" spans="1:5" x14ac:dyDescent="0.3">
      <c r="A12366" s="6" t="s">
        <v>5258</v>
      </c>
      <c r="B12366" t="s">
        <v>10403</v>
      </c>
      <c r="C12366" t="s">
        <v>1273</v>
      </c>
    </row>
    <row r="12367" spans="1:5" x14ac:dyDescent="0.3">
      <c r="A12367" s="6" t="s">
        <v>9561</v>
      </c>
      <c r="B12367" t="s">
        <v>1202</v>
      </c>
      <c r="C12367" t="s">
        <v>2677</v>
      </c>
    </row>
    <row r="12368" spans="1:5" x14ac:dyDescent="0.3">
      <c r="A12368" s="6" t="s">
        <v>9562</v>
      </c>
      <c r="B12368" t="s">
        <v>10404</v>
      </c>
      <c r="C12368" t="s">
        <v>2678</v>
      </c>
      <c r="D12368">
        <v>0</v>
      </c>
      <c r="E12368">
        <v>0</v>
      </c>
    </row>
    <row r="12370" spans="1:5" x14ac:dyDescent="0.3">
      <c r="A12370" s="6" t="s">
        <v>6063</v>
      </c>
    </row>
    <row r="12371" spans="1:5" x14ac:dyDescent="0.3">
      <c r="A12371" s="6" t="s">
        <v>9563</v>
      </c>
    </row>
    <row r="12372" spans="1:5" x14ac:dyDescent="0.3">
      <c r="A12372" s="6" t="s">
        <v>9564</v>
      </c>
    </row>
    <row r="12374" spans="1:5" x14ac:dyDescent="0.3">
      <c r="A12374" s="6" t="s">
        <v>9565</v>
      </c>
      <c r="B12374" t="s">
        <v>5746</v>
      </c>
      <c r="C12374" t="s">
        <v>2679</v>
      </c>
      <c r="D12374">
        <v>4.3E-3</v>
      </c>
      <c r="E12374" t="s">
        <v>254</v>
      </c>
    </row>
    <row r="12375" spans="1:5" x14ac:dyDescent="0.3">
      <c r="A12375" s="6" t="s">
        <v>5258</v>
      </c>
      <c r="B12375" t="s">
        <v>9855</v>
      </c>
      <c r="C12375" t="s">
        <v>850</v>
      </c>
    </row>
    <row r="12376" spans="1:5" x14ac:dyDescent="0.3">
      <c r="A12376" s="6" t="s">
        <v>9453</v>
      </c>
      <c r="B12376" t="s">
        <v>1202</v>
      </c>
      <c r="C12376" t="e">
        <f>+vAF</f>
        <v>#NAME?</v>
      </c>
    </row>
    <row r="12377" spans="1:5" x14ac:dyDescent="0.3">
      <c r="A12377" s="6" t="s">
        <v>9566</v>
      </c>
      <c r="B12377" t="e">
        <f>--FEIP</f>
        <v>#NAME?</v>
      </c>
      <c r="C12377" t="s">
        <v>2680</v>
      </c>
      <c r="D12377">
        <v>8</v>
      </c>
      <c r="E12377">
        <v>8</v>
      </c>
    </row>
    <row r="12379" spans="1:5" x14ac:dyDescent="0.3">
      <c r="A12379" s="6" t="s">
        <v>1472</v>
      </c>
    </row>
    <row r="12380" spans="1:5" x14ac:dyDescent="0.3">
      <c r="A12380" s="6" t="s">
        <v>9027</v>
      </c>
    </row>
    <row r="12381" spans="1:5" x14ac:dyDescent="0.3">
      <c r="A12381" s="6" t="s">
        <v>9567</v>
      </c>
    </row>
    <row r="12383" spans="1:5" x14ac:dyDescent="0.3">
      <c r="A12383" s="6" t="s">
        <v>9568</v>
      </c>
      <c r="B12383" t="s">
        <v>5746</v>
      </c>
      <c r="C12383" t="s">
        <v>2681</v>
      </c>
      <c r="D12383">
        <v>4.3E-3</v>
      </c>
      <c r="E12383" t="s">
        <v>254</v>
      </c>
    </row>
    <row r="12384" spans="1:5" x14ac:dyDescent="0.3">
      <c r="A12384" s="6" t="s">
        <v>5258</v>
      </c>
      <c r="B12384" t="s">
        <v>9855</v>
      </c>
      <c r="C12384" t="s">
        <v>850</v>
      </c>
    </row>
    <row r="12385" spans="1:5" x14ac:dyDescent="0.3">
      <c r="A12385" s="6" t="s">
        <v>9569</v>
      </c>
      <c r="B12385" t="s">
        <v>10117</v>
      </c>
      <c r="C12385" t="s">
        <v>2372</v>
      </c>
    </row>
    <row r="12386" spans="1:5" x14ac:dyDescent="0.3">
      <c r="A12386" s="6" t="s">
        <v>9570</v>
      </c>
      <c r="B12386" t="s">
        <v>10405</v>
      </c>
      <c r="C12386" t="s">
        <v>2682</v>
      </c>
      <c r="D12386">
        <v>1</v>
      </c>
      <c r="E12386">
        <v>1</v>
      </c>
    </row>
    <row r="12388" spans="1:5" x14ac:dyDescent="0.3">
      <c r="A12388" s="6" t="s">
        <v>1472</v>
      </c>
    </row>
    <row r="12389" spans="1:5" x14ac:dyDescent="0.3">
      <c r="A12389" s="6" t="s">
        <v>9571</v>
      </c>
    </row>
    <row r="12390" spans="1:5" x14ac:dyDescent="0.3">
      <c r="A12390" s="6" t="s">
        <v>9572</v>
      </c>
    </row>
    <row r="12392" spans="1:5" x14ac:dyDescent="0.3">
      <c r="A12392" s="6" t="s">
        <v>9573</v>
      </c>
      <c r="B12392" t="s">
        <v>5746</v>
      </c>
      <c r="C12392" t="s">
        <v>2683</v>
      </c>
      <c r="D12392">
        <v>5.4000000000000003E-3</v>
      </c>
      <c r="E12392" t="s">
        <v>255</v>
      </c>
    </row>
    <row r="12393" spans="1:5" x14ac:dyDescent="0.3">
      <c r="A12393" s="6" t="s">
        <v>5258</v>
      </c>
      <c r="B12393" t="s">
        <v>9855</v>
      </c>
      <c r="C12393" t="s">
        <v>850</v>
      </c>
    </row>
    <row r="12394" spans="1:5" x14ac:dyDescent="0.3">
      <c r="A12394" s="6" t="s">
        <v>9574</v>
      </c>
      <c r="B12394" t="s">
        <v>9575</v>
      </c>
      <c r="C12394" t="e">
        <f>+   AFt</f>
        <v>#NAME?</v>
      </c>
    </row>
    <row r="12395" spans="1:5" x14ac:dyDescent="0.3">
      <c r="A12395" s="6" t="s">
        <v>9576</v>
      </c>
      <c r="B12395" t="s">
        <v>10406</v>
      </c>
      <c r="C12395" t="s">
        <v>2684</v>
      </c>
      <c r="D12395">
        <v>3</v>
      </c>
      <c r="E12395">
        <v>3</v>
      </c>
    </row>
    <row r="12397" spans="1:5" x14ac:dyDescent="0.3">
      <c r="A12397" s="6" t="s">
        <v>1472</v>
      </c>
    </row>
    <row r="12398" spans="1:5" x14ac:dyDescent="0.3">
      <c r="A12398" s="6" t="s">
        <v>9577</v>
      </c>
    </row>
    <row r="12399" spans="1:5" x14ac:dyDescent="0.3">
      <c r="A12399" s="6" t="s">
        <v>9578</v>
      </c>
    </row>
    <row r="12401" spans="1:5" x14ac:dyDescent="0.3">
      <c r="A12401" s="6" t="s">
        <v>9579</v>
      </c>
      <c r="B12401" t="s">
        <v>5746</v>
      </c>
      <c r="C12401" t="s">
        <v>2685</v>
      </c>
      <c r="D12401">
        <v>5.7999999999999996E-3</v>
      </c>
      <c r="E12401" t="s">
        <v>256</v>
      </c>
    </row>
    <row r="12402" spans="1:5" x14ac:dyDescent="0.3">
      <c r="A12402" s="6" t="s">
        <v>5258</v>
      </c>
      <c r="B12402" t="s">
        <v>9855</v>
      </c>
      <c r="C12402" t="s">
        <v>850</v>
      </c>
    </row>
    <row r="12403" spans="1:5" x14ac:dyDescent="0.3">
      <c r="A12403" s="6" t="s">
        <v>9580</v>
      </c>
      <c r="B12403" t="s">
        <v>1202</v>
      </c>
      <c r="C12403" t="s">
        <v>2686</v>
      </c>
    </row>
    <row r="12404" spans="1:5" x14ac:dyDescent="0.3">
      <c r="A12404" s="6" t="s">
        <v>9581</v>
      </c>
      <c r="B12404" t="s">
        <v>10407</v>
      </c>
      <c r="C12404" t="s">
        <v>2687</v>
      </c>
      <c r="D12404">
        <v>4</v>
      </c>
      <c r="E12404">
        <v>4</v>
      </c>
    </row>
    <row r="12406" spans="1:5" x14ac:dyDescent="0.3">
      <c r="A12406" s="6" t="s">
        <v>1472</v>
      </c>
    </row>
    <row r="12407" spans="1:5" x14ac:dyDescent="0.3">
      <c r="A12407" s="6" t="s">
        <v>9582</v>
      </c>
    </row>
    <row r="12408" spans="1:5" x14ac:dyDescent="0.3">
      <c r="A12408" s="6" t="s">
        <v>9583</v>
      </c>
    </row>
    <row r="12410" spans="1:5" x14ac:dyDescent="0.3">
      <c r="A12410" s="6" t="s">
        <v>9584</v>
      </c>
      <c r="B12410" t="s">
        <v>9585</v>
      </c>
      <c r="C12410" t="s">
        <v>2688</v>
      </c>
      <c r="D12410" t="s">
        <v>2689</v>
      </c>
      <c r="E12410" t="s">
        <v>2689</v>
      </c>
    </row>
    <row r="12411" spans="1:5" x14ac:dyDescent="0.3">
      <c r="A12411" s="6" t="s">
        <v>5258</v>
      </c>
      <c r="B12411" t="s">
        <v>9855</v>
      </c>
      <c r="C12411" t="s">
        <v>850</v>
      </c>
    </row>
    <row r="12412" spans="1:5" x14ac:dyDescent="0.3">
      <c r="A12412" s="6" t="s">
        <v>9586</v>
      </c>
      <c r="B12412" t="s">
        <v>1636</v>
      </c>
      <c r="C12412" t="s">
        <v>1385</v>
      </c>
    </row>
    <row r="12413" spans="1:5" x14ac:dyDescent="0.3">
      <c r="A12413" s="6" t="s">
        <v>9587</v>
      </c>
      <c r="B12413" t="s">
        <v>10408</v>
      </c>
      <c r="C12413" t="s">
        <v>2690</v>
      </c>
    </row>
    <row r="12415" spans="1:5" x14ac:dyDescent="0.3">
      <c r="A12415" s="6" t="s">
        <v>9588</v>
      </c>
    </row>
    <row r="12416" spans="1:5" x14ac:dyDescent="0.3">
      <c r="A12416" s="6" t="s">
        <v>9589</v>
      </c>
    </row>
    <row r="12417" spans="1:5" x14ac:dyDescent="0.3">
      <c r="A12417" s="6" t="s">
        <v>9590</v>
      </c>
    </row>
    <row r="12419" spans="1:5" x14ac:dyDescent="0.3">
      <c r="A12419" s="6" t="s">
        <v>9591</v>
      </c>
      <c r="B12419" t="s">
        <v>5746</v>
      </c>
      <c r="C12419" t="s">
        <v>2691</v>
      </c>
      <c r="D12419">
        <v>6.3E-3</v>
      </c>
      <c r="E12419" t="s">
        <v>257</v>
      </c>
    </row>
    <row r="12420" spans="1:5" x14ac:dyDescent="0.3">
      <c r="A12420" s="6" t="s">
        <v>5258</v>
      </c>
      <c r="B12420" t="s">
        <v>9855</v>
      </c>
      <c r="C12420" t="s">
        <v>850</v>
      </c>
    </row>
    <row r="12421" spans="1:5" x14ac:dyDescent="0.3">
      <c r="A12421" s="6" t="s">
        <v>9592</v>
      </c>
      <c r="B12421" t="s">
        <v>1202</v>
      </c>
      <c r="C12421" t="e">
        <f>+ ++ f</f>
        <v>#NAME?</v>
      </c>
    </row>
    <row r="12422" spans="1:5" x14ac:dyDescent="0.3">
      <c r="A12422" s="6" t="s">
        <v>9593</v>
      </c>
      <c r="B12422" t="e">
        <f>--FLYS</f>
        <v>#NAME?</v>
      </c>
      <c r="C12422" t="s">
        <v>2692</v>
      </c>
      <c r="D12422">
        <v>1</v>
      </c>
      <c r="E12422">
        <v>1</v>
      </c>
    </row>
    <row r="12424" spans="1:5" x14ac:dyDescent="0.3">
      <c r="A12424" s="6" t="s">
        <v>7824</v>
      </c>
    </row>
    <row r="12425" spans="1:5" x14ac:dyDescent="0.3">
      <c r="A12425" s="6" t="s">
        <v>9594</v>
      </c>
    </row>
    <row r="12426" spans="1:5" x14ac:dyDescent="0.3">
      <c r="A12426" s="6" t="s">
        <v>9595</v>
      </c>
    </row>
    <row r="12428" spans="1:5" x14ac:dyDescent="0.3">
      <c r="A12428" s="6" t="s">
        <v>9596</v>
      </c>
      <c r="B12428" t="s">
        <v>9932</v>
      </c>
      <c r="C12428" t="s">
        <v>940</v>
      </c>
      <c r="D12428" t="s">
        <v>2693</v>
      </c>
      <c r="E12428" t="s">
        <v>2693</v>
      </c>
    </row>
    <row r="12429" spans="1:5" x14ac:dyDescent="0.3">
      <c r="A12429" s="6" t="s">
        <v>9597</v>
      </c>
      <c r="B12429" t="s">
        <v>10409</v>
      </c>
      <c r="C12429" t="s">
        <v>2694</v>
      </c>
    </row>
    <row r="12430" spans="1:5" x14ac:dyDescent="0.3">
      <c r="A12430" s="6" t="s">
        <v>9598</v>
      </c>
      <c r="B12430" t="s">
        <v>2548</v>
      </c>
      <c r="C12430" t="s">
        <v>2695</v>
      </c>
    </row>
    <row r="12431" spans="1:5" x14ac:dyDescent="0.3">
      <c r="A12431" s="6" t="s">
        <v>9599</v>
      </c>
      <c r="B12431" t="s">
        <v>10410</v>
      </c>
      <c r="C12431" t="s">
        <v>2696</v>
      </c>
      <c r="D12431">
        <v>4</v>
      </c>
      <c r="E12431">
        <v>4</v>
      </c>
    </row>
    <row r="12433" spans="1:5" x14ac:dyDescent="0.3">
      <c r="A12433" s="6" t="s">
        <v>9600</v>
      </c>
      <c r="B12433" t="s">
        <v>10411</v>
      </c>
      <c r="C12433" t="s">
        <v>2697</v>
      </c>
    </row>
    <row r="12434" spans="1:5" x14ac:dyDescent="0.3">
      <c r="A12434" s="6" t="s">
        <v>9601</v>
      </c>
      <c r="B12434" t="s">
        <v>1753</v>
      </c>
    </row>
    <row r="12435" spans="1:5" x14ac:dyDescent="0.3">
      <c r="A12435" s="6" t="s">
        <v>9602</v>
      </c>
      <c r="B12435" t="s">
        <v>10412</v>
      </c>
      <c r="C12435">
        <v>415</v>
      </c>
    </row>
    <row r="12437" spans="1:5" x14ac:dyDescent="0.3">
      <c r="A12437" s="6" t="s">
        <v>9603</v>
      </c>
      <c r="B12437" t="s">
        <v>5746</v>
      </c>
      <c r="C12437" t="s">
        <v>2698</v>
      </c>
      <c r="D12437">
        <v>7.0000000000000001E-3</v>
      </c>
      <c r="E12437" t="s">
        <v>258</v>
      </c>
    </row>
    <row r="12438" spans="1:5" x14ac:dyDescent="0.3">
      <c r="A12438" s="6" t="s">
        <v>5258</v>
      </c>
      <c r="B12438" t="s">
        <v>9855</v>
      </c>
      <c r="C12438" t="s">
        <v>850</v>
      </c>
    </row>
    <row r="12439" spans="1:5" x14ac:dyDescent="0.3">
      <c r="A12439" s="6" t="s">
        <v>9604</v>
      </c>
      <c r="B12439" t="s">
        <v>1202</v>
      </c>
      <c r="C12439" t="e">
        <f>+  vAF</f>
        <v>#NAME?</v>
      </c>
    </row>
    <row r="12440" spans="1:5" x14ac:dyDescent="0.3">
      <c r="A12440" s="6" t="s">
        <v>9605</v>
      </c>
      <c r="B12440" t="s">
        <v>10413</v>
      </c>
      <c r="C12440" t="s">
        <v>2699</v>
      </c>
      <c r="D12440">
        <v>3</v>
      </c>
      <c r="E12440">
        <v>3</v>
      </c>
    </row>
    <row r="12442" spans="1:5" x14ac:dyDescent="0.3">
      <c r="A12442" s="6" t="s">
        <v>1472</v>
      </c>
    </row>
    <row r="12443" spans="1:5" x14ac:dyDescent="0.3">
      <c r="A12443" s="6" t="s">
        <v>9266</v>
      </c>
    </row>
    <row r="12444" spans="1:5" x14ac:dyDescent="0.3">
      <c r="A12444" s="6" t="s">
        <v>9606</v>
      </c>
    </row>
    <row r="12446" spans="1:5" x14ac:dyDescent="0.3">
      <c r="A12446" s="6" t="s">
        <v>9607</v>
      </c>
      <c r="B12446" t="s">
        <v>10093</v>
      </c>
      <c r="C12446" t="s">
        <v>2700</v>
      </c>
      <c r="D12446" t="s">
        <v>2701</v>
      </c>
      <c r="E12446" t="s">
        <v>2701</v>
      </c>
    </row>
    <row r="12447" spans="1:5" x14ac:dyDescent="0.3">
      <c r="A12447" s="6" t="s">
        <v>5258</v>
      </c>
      <c r="B12447" t="s">
        <v>9855</v>
      </c>
      <c r="C12447" t="s">
        <v>850</v>
      </c>
    </row>
    <row r="12448" spans="1:5" x14ac:dyDescent="0.3">
      <c r="A12448" s="6" t="s">
        <v>9608</v>
      </c>
      <c r="B12448" t="s">
        <v>9975</v>
      </c>
      <c r="C12448" t="s">
        <v>1238</v>
      </c>
    </row>
    <row r="12449" spans="1:5" x14ac:dyDescent="0.3">
      <c r="A12449" s="6" t="s">
        <v>9609</v>
      </c>
      <c r="B12449" t="e">
        <f>--LLAE</f>
        <v>#NAME?</v>
      </c>
      <c r="C12449" t="s">
        <v>2702</v>
      </c>
      <c r="D12449">
        <v>5</v>
      </c>
      <c r="E12449">
        <v>5</v>
      </c>
    </row>
    <row r="12451" spans="1:5" x14ac:dyDescent="0.3">
      <c r="A12451" s="6" t="s">
        <v>1472</v>
      </c>
    </row>
    <row r="12452" spans="1:5" x14ac:dyDescent="0.3">
      <c r="A12452" s="6" t="s">
        <v>9610</v>
      </c>
    </row>
    <row r="12453" spans="1:5" x14ac:dyDescent="0.3">
      <c r="A12453" s="6" t="s">
        <v>9611</v>
      </c>
    </row>
    <row r="12455" spans="1:5" x14ac:dyDescent="0.3">
      <c r="A12455" s="6" t="s">
        <v>9612</v>
      </c>
      <c r="B12455" t="s">
        <v>5746</v>
      </c>
      <c r="C12455" t="s">
        <v>2703</v>
      </c>
      <c r="D12455">
        <v>9.2999999999999992E-3</v>
      </c>
      <c r="E12455" t="s">
        <v>2704</v>
      </c>
    </row>
    <row r="12456" spans="1:5" x14ac:dyDescent="0.3">
      <c r="A12456" s="6" t="s">
        <v>5258</v>
      </c>
      <c r="B12456" t="s">
        <v>9855</v>
      </c>
      <c r="C12456" t="s">
        <v>850</v>
      </c>
    </row>
    <row r="12457" spans="1:5" x14ac:dyDescent="0.3">
      <c r="A12457" s="6" t="s">
        <v>9613</v>
      </c>
      <c r="B12457" t="s">
        <v>1081</v>
      </c>
      <c r="C12457" t="s">
        <v>2705</v>
      </c>
    </row>
    <row r="12458" spans="1:5" x14ac:dyDescent="0.3">
      <c r="A12458" s="6" t="s">
        <v>9614</v>
      </c>
      <c r="B12458" t="e">
        <f>--QEIQ</f>
        <v>#NAME?</v>
      </c>
      <c r="C12458" t="s">
        <v>2706</v>
      </c>
      <c r="D12458">
        <v>0</v>
      </c>
      <c r="E12458">
        <v>0</v>
      </c>
    </row>
    <row r="12460" spans="1:5" x14ac:dyDescent="0.3">
      <c r="A12460" s="6" t="s">
        <v>1472</v>
      </c>
    </row>
    <row r="12461" spans="1:5" x14ac:dyDescent="0.3">
      <c r="A12461" s="6" t="s">
        <v>9615</v>
      </c>
    </row>
    <row r="12462" spans="1:5" x14ac:dyDescent="0.3">
      <c r="A12462" s="6" t="s">
        <v>9616</v>
      </c>
    </row>
    <row r="12464" spans="1:5" x14ac:dyDescent="0.3">
      <c r="A12464" s="6" t="s">
        <v>9617</v>
      </c>
      <c r="B12464" t="s">
        <v>9878</v>
      </c>
      <c r="C12464" t="s">
        <v>961</v>
      </c>
      <c r="D12464" t="s">
        <v>2707</v>
      </c>
      <c r="E12464" t="s">
        <v>2707</v>
      </c>
    </row>
    <row r="12465" spans="1:5" x14ac:dyDescent="0.3">
      <c r="A12465" s="6" t="s">
        <v>5258</v>
      </c>
      <c r="B12465" t="s">
        <v>9855</v>
      </c>
      <c r="C12465" t="s">
        <v>850</v>
      </c>
    </row>
    <row r="12466" spans="1:5" x14ac:dyDescent="0.3">
      <c r="A12466" s="6" t="s">
        <v>9618</v>
      </c>
      <c r="B12466" t="s">
        <v>2253</v>
      </c>
      <c r="C12466" t="s">
        <v>2477</v>
      </c>
    </row>
    <row r="12467" spans="1:5" x14ac:dyDescent="0.3">
      <c r="A12467" s="6" t="s">
        <v>9619</v>
      </c>
      <c r="B12467" t="s">
        <v>10414</v>
      </c>
      <c r="C12467" t="s">
        <v>2708</v>
      </c>
      <c r="D12467">
        <v>0</v>
      </c>
      <c r="E12467">
        <v>0</v>
      </c>
    </row>
    <row r="12469" spans="1:5" x14ac:dyDescent="0.3">
      <c r="A12469" s="6" t="s">
        <v>1472</v>
      </c>
    </row>
    <row r="12470" spans="1:5" x14ac:dyDescent="0.3">
      <c r="A12470" s="6" t="s">
        <v>9620</v>
      </c>
    </row>
    <row r="12471" spans="1:5" x14ac:dyDescent="0.3">
      <c r="A12471" s="6" t="s">
        <v>9621</v>
      </c>
    </row>
    <row r="12473" spans="1:5" x14ac:dyDescent="0.3">
      <c r="A12473" s="6" t="s">
        <v>9622</v>
      </c>
      <c r="B12473" t="s">
        <v>9889</v>
      </c>
      <c r="C12473" t="s">
        <v>2709</v>
      </c>
      <c r="D12473" t="s">
        <v>2710</v>
      </c>
      <c r="E12473" t="s">
        <v>2710</v>
      </c>
    </row>
    <row r="12474" spans="1:5" x14ac:dyDescent="0.3">
      <c r="A12474" s="6" t="s">
        <v>5258</v>
      </c>
      <c r="B12474" t="s">
        <v>9855</v>
      </c>
      <c r="C12474" t="s">
        <v>2711</v>
      </c>
    </row>
    <row r="12475" spans="1:5" x14ac:dyDescent="0.3">
      <c r="A12475" s="6" t="s">
        <v>9623</v>
      </c>
      <c r="B12475" t="s">
        <v>2712</v>
      </c>
      <c r="C12475" t="s">
        <v>2713</v>
      </c>
    </row>
    <row r="12476" spans="1:5" x14ac:dyDescent="0.3">
      <c r="A12476" s="6" t="s">
        <v>9624</v>
      </c>
      <c r="B12476" t="s">
        <v>10415</v>
      </c>
      <c r="C12476" t="s">
        <v>2714</v>
      </c>
      <c r="D12476">
        <v>3</v>
      </c>
      <c r="E12476">
        <v>3</v>
      </c>
    </row>
    <row r="12478" spans="1:5" x14ac:dyDescent="0.3">
      <c r="A12478" s="6" t="s">
        <v>5951</v>
      </c>
    </row>
    <row r="12479" spans="1:5" x14ac:dyDescent="0.3">
      <c r="A12479" s="6" t="s">
        <v>9625</v>
      </c>
    </row>
    <row r="12480" spans="1:5" x14ac:dyDescent="0.3">
      <c r="A12480" s="6" t="s">
        <v>9626</v>
      </c>
    </row>
    <row r="12482" spans="1:5" x14ac:dyDescent="0.3">
      <c r="A12482" s="6" t="s">
        <v>9627</v>
      </c>
      <c r="B12482" t="s">
        <v>5746</v>
      </c>
      <c r="C12482" t="s">
        <v>2715</v>
      </c>
      <c r="D12482">
        <v>0.01</v>
      </c>
      <c r="E12482" t="s">
        <v>259</v>
      </c>
    </row>
    <row r="12483" spans="1:5" x14ac:dyDescent="0.3">
      <c r="A12483" s="6" t="s">
        <v>5258</v>
      </c>
      <c r="B12483" t="s">
        <v>9855</v>
      </c>
      <c r="C12483" t="s">
        <v>850</v>
      </c>
    </row>
    <row r="12484" spans="1:5" x14ac:dyDescent="0.3">
      <c r="A12484" s="6" t="s">
        <v>9628</v>
      </c>
      <c r="C12484" t="e">
        <f>++A +q</f>
        <v>#NAME?</v>
      </c>
    </row>
    <row r="12485" spans="1:5" x14ac:dyDescent="0.3">
      <c r="A12485" s="6" t="s">
        <v>9629</v>
      </c>
      <c r="B12485" t="s">
        <v>10393</v>
      </c>
      <c r="C12485" t="s">
        <v>2626</v>
      </c>
      <c r="D12485">
        <v>1</v>
      </c>
      <c r="E12485">
        <v>1</v>
      </c>
    </row>
    <row r="12487" spans="1:5" x14ac:dyDescent="0.3">
      <c r="A12487" s="6" t="s">
        <v>1472</v>
      </c>
    </row>
    <row r="12488" spans="1:5" x14ac:dyDescent="0.3">
      <c r="A12488" s="6" t="s">
        <v>9446</v>
      </c>
    </row>
    <row r="12489" spans="1:5" x14ac:dyDescent="0.3">
      <c r="A12489" s="6" t="s">
        <v>9630</v>
      </c>
    </row>
    <row r="12491" spans="1:5" x14ac:dyDescent="0.3">
      <c r="A12491" s="6" t="s">
        <v>9631</v>
      </c>
      <c r="B12491" t="s">
        <v>10140</v>
      </c>
      <c r="C12491" t="s">
        <v>2716</v>
      </c>
      <c r="D12491" t="s">
        <v>2717</v>
      </c>
      <c r="E12491" t="s">
        <v>2717</v>
      </c>
    </row>
    <row r="12492" spans="1:5" x14ac:dyDescent="0.3">
      <c r="A12492" s="6" t="s">
        <v>5258</v>
      </c>
      <c r="B12492" t="s">
        <v>9855</v>
      </c>
      <c r="C12492" t="s">
        <v>850</v>
      </c>
    </row>
    <row r="12493" spans="1:5" x14ac:dyDescent="0.3">
      <c r="A12493" s="6" t="s">
        <v>9632</v>
      </c>
      <c r="B12493" t="s">
        <v>2718</v>
      </c>
      <c r="C12493" t="s">
        <v>2705</v>
      </c>
    </row>
    <row r="12494" spans="1:5" x14ac:dyDescent="0.3">
      <c r="A12494" s="6" t="s">
        <v>9633</v>
      </c>
      <c r="B12494" t="s">
        <v>10416</v>
      </c>
      <c r="C12494" t="s">
        <v>2719</v>
      </c>
      <c r="D12494">
        <v>6</v>
      </c>
      <c r="E12494">
        <v>6</v>
      </c>
    </row>
    <row r="12496" spans="1:5" x14ac:dyDescent="0.3">
      <c r="A12496" s="6" t="s">
        <v>1472</v>
      </c>
    </row>
    <row r="12497" spans="1:5" x14ac:dyDescent="0.3">
      <c r="A12497" s="6" t="s">
        <v>9634</v>
      </c>
    </row>
    <row r="12498" spans="1:5" x14ac:dyDescent="0.3">
      <c r="A12498" s="6" t="s">
        <v>9635</v>
      </c>
    </row>
    <row r="12500" spans="1:5" x14ac:dyDescent="0.3">
      <c r="A12500" s="6" t="s">
        <v>9636</v>
      </c>
      <c r="B12500" t="s">
        <v>5746</v>
      </c>
      <c r="C12500" t="s">
        <v>2720</v>
      </c>
      <c r="D12500">
        <v>1.4999999999999999E-2</v>
      </c>
      <c r="E12500" t="s">
        <v>260</v>
      </c>
    </row>
    <row r="12501" spans="1:5" x14ac:dyDescent="0.3">
      <c r="A12501" s="6" t="s">
        <v>5258</v>
      </c>
      <c r="B12501" t="s">
        <v>9855</v>
      </c>
      <c r="C12501" t="s">
        <v>850</v>
      </c>
    </row>
    <row r="12502" spans="1:5" x14ac:dyDescent="0.3">
      <c r="A12502" s="6" t="s">
        <v>9637</v>
      </c>
      <c r="B12502" t="s">
        <v>1202</v>
      </c>
      <c r="C12502" t="s">
        <v>2721</v>
      </c>
    </row>
    <row r="12503" spans="1:5" x14ac:dyDescent="0.3">
      <c r="A12503" s="6" t="s">
        <v>9638</v>
      </c>
      <c r="B12503" t="e">
        <f>-EMKVK</f>
        <v>#NAME?</v>
      </c>
      <c r="C12503" t="s">
        <v>2722</v>
      </c>
      <c r="D12503">
        <v>2</v>
      </c>
      <c r="E12503">
        <v>2</v>
      </c>
    </row>
    <row r="12505" spans="1:5" x14ac:dyDescent="0.3">
      <c r="A12505" s="6" t="s">
        <v>1472</v>
      </c>
    </row>
    <row r="12506" spans="1:5" x14ac:dyDescent="0.3">
      <c r="A12506" s="6" t="s">
        <v>9639</v>
      </c>
    </row>
    <row r="12507" spans="1:5" x14ac:dyDescent="0.3">
      <c r="A12507" s="6" t="s">
        <v>9640</v>
      </c>
    </row>
    <row r="12509" spans="1:5" x14ac:dyDescent="0.3">
      <c r="A12509" s="6" t="s">
        <v>9641</v>
      </c>
      <c r="B12509" t="s">
        <v>5746</v>
      </c>
      <c r="C12509" t="s">
        <v>2723</v>
      </c>
      <c r="D12509">
        <v>1.4999999999999999E-2</v>
      </c>
      <c r="E12509" t="s">
        <v>260</v>
      </c>
    </row>
    <row r="12510" spans="1:5" x14ac:dyDescent="0.3">
      <c r="A12510" s="6" t="s">
        <v>5258</v>
      </c>
      <c r="B12510" t="s">
        <v>9855</v>
      </c>
      <c r="C12510" t="s">
        <v>850</v>
      </c>
    </row>
    <row r="12511" spans="1:5" x14ac:dyDescent="0.3">
      <c r="A12511" s="6" t="s">
        <v>9642</v>
      </c>
      <c r="B12511" t="s">
        <v>2415</v>
      </c>
      <c r="C12511" t="s">
        <v>2724</v>
      </c>
    </row>
    <row r="12512" spans="1:5" x14ac:dyDescent="0.3">
      <c r="A12512" s="6" t="s">
        <v>9643</v>
      </c>
      <c r="B12512" t="s">
        <v>10417</v>
      </c>
      <c r="C12512" t="s">
        <v>2725</v>
      </c>
      <c r="D12512">
        <v>8</v>
      </c>
      <c r="E12512">
        <v>8</v>
      </c>
    </row>
    <row r="12514" spans="1:5" x14ac:dyDescent="0.3">
      <c r="A12514" s="6" t="s">
        <v>1472</v>
      </c>
    </row>
    <row r="12515" spans="1:5" x14ac:dyDescent="0.3">
      <c r="A12515" s="6" t="s">
        <v>9644</v>
      </c>
    </row>
    <row r="12516" spans="1:5" x14ac:dyDescent="0.3">
      <c r="A12516" s="6" t="s">
        <v>9645</v>
      </c>
    </row>
    <row r="12518" spans="1:5" x14ac:dyDescent="0.3">
      <c r="A12518" s="6" t="s">
        <v>9646</v>
      </c>
      <c r="B12518" t="s">
        <v>5746</v>
      </c>
      <c r="C12518" t="s">
        <v>2726</v>
      </c>
      <c r="D12518">
        <v>1.6E-2</v>
      </c>
      <c r="E12518" t="s">
        <v>261</v>
      </c>
    </row>
    <row r="12519" spans="1:5" x14ac:dyDescent="0.3">
      <c r="A12519" s="6" t="s">
        <v>5258</v>
      </c>
      <c r="B12519" t="s">
        <v>9855</v>
      </c>
      <c r="C12519" t="s">
        <v>850</v>
      </c>
    </row>
    <row r="12520" spans="1:5" x14ac:dyDescent="0.3">
      <c r="A12520" s="6" t="s">
        <v>9647</v>
      </c>
      <c r="B12520" t="e">
        <f>+  A</f>
        <v>#NAME?</v>
      </c>
      <c r="C12520" t="e">
        <f>+ +vAF</f>
        <v>#NAME?</v>
      </c>
    </row>
    <row r="12521" spans="1:5" x14ac:dyDescent="0.3">
      <c r="A12521" s="6" t="s">
        <v>9648</v>
      </c>
      <c r="B12521" t="s">
        <v>10418</v>
      </c>
      <c r="C12521" t="s">
        <v>2727</v>
      </c>
      <c r="D12521">
        <v>3</v>
      </c>
      <c r="E12521">
        <v>3</v>
      </c>
    </row>
    <row r="12523" spans="1:5" x14ac:dyDescent="0.3">
      <c r="A12523" s="6" t="s">
        <v>1472</v>
      </c>
    </row>
    <row r="12524" spans="1:5" x14ac:dyDescent="0.3">
      <c r="A12524" s="6" t="s">
        <v>9266</v>
      </c>
    </row>
    <row r="12525" spans="1:5" x14ac:dyDescent="0.3">
      <c r="A12525" s="6" t="s">
        <v>9649</v>
      </c>
    </row>
    <row r="12527" spans="1:5" x14ac:dyDescent="0.3">
      <c r="A12527" s="6" t="s">
        <v>9650</v>
      </c>
      <c r="B12527" t="s">
        <v>5746</v>
      </c>
      <c r="C12527" t="s">
        <v>2728</v>
      </c>
      <c r="D12527">
        <v>2.3E-2</v>
      </c>
      <c r="E12527" t="s">
        <v>2729</v>
      </c>
    </row>
    <row r="12528" spans="1:5" x14ac:dyDescent="0.3">
      <c r="A12528" s="6" t="s">
        <v>5258</v>
      </c>
      <c r="B12528" t="s">
        <v>9855</v>
      </c>
      <c r="C12528" t="s">
        <v>850</v>
      </c>
    </row>
    <row r="12529" spans="1:5" x14ac:dyDescent="0.3">
      <c r="A12529" s="6" t="s">
        <v>7220</v>
      </c>
      <c r="B12529" t="s">
        <v>10041</v>
      </c>
      <c r="C12529" t="s">
        <v>1385</v>
      </c>
    </row>
    <row r="12530" spans="1:5" x14ac:dyDescent="0.3">
      <c r="A12530" s="6" t="s">
        <v>9651</v>
      </c>
      <c r="B12530" t="s">
        <v>10225</v>
      </c>
      <c r="C12530" t="s">
        <v>2730</v>
      </c>
      <c r="D12530">
        <v>4</v>
      </c>
      <c r="E12530">
        <v>4</v>
      </c>
    </row>
    <row r="12532" spans="1:5" x14ac:dyDescent="0.3">
      <c r="A12532" s="6" t="s">
        <v>1472</v>
      </c>
    </row>
    <row r="12533" spans="1:5" x14ac:dyDescent="0.3">
      <c r="A12533" s="6" t="s">
        <v>2583</v>
      </c>
    </row>
    <row r="12534" spans="1:5" x14ac:dyDescent="0.3">
      <c r="A12534" s="6" t="s">
        <v>9652</v>
      </c>
    </row>
    <row r="12536" spans="1:5" x14ac:dyDescent="0.3">
      <c r="A12536" s="6" t="s">
        <v>9653</v>
      </c>
      <c r="B12536" t="s">
        <v>9910</v>
      </c>
      <c r="C12536" t="s">
        <v>2731</v>
      </c>
      <c r="D12536" t="s">
        <v>2732</v>
      </c>
      <c r="E12536" t="s">
        <v>2732</v>
      </c>
    </row>
    <row r="12537" spans="1:5" x14ac:dyDescent="0.3">
      <c r="A12537" s="6" t="s">
        <v>5258</v>
      </c>
      <c r="B12537" t="s">
        <v>9855</v>
      </c>
      <c r="C12537" t="s">
        <v>850</v>
      </c>
    </row>
    <row r="12538" spans="1:5" x14ac:dyDescent="0.3">
      <c r="A12538" s="6" t="s">
        <v>9654</v>
      </c>
      <c r="B12538" t="s">
        <v>1202</v>
      </c>
      <c r="C12538" t="s">
        <v>2705</v>
      </c>
    </row>
    <row r="12539" spans="1:5" x14ac:dyDescent="0.3">
      <c r="A12539" s="6" t="s">
        <v>9655</v>
      </c>
      <c r="B12539" t="s">
        <v>10419</v>
      </c>
      <c r="C12539" t="s">
        <v>2733</v>
      </c>
      <c r="D12539">
        <v>7</v>
      </c>
      <c r="E12539">
        <v>7</v>
      </c>
    </row>
    <row r="12541" spans="1:5" x14ac:dyDescent="0.3">
      <c r="A12541" s="6" t="s">
        <v>1472</v>
      </c>
    </row>
    <row r="12542" spans="1:5" x14ac:dyDescent="0.3">
      <c r="A12542" s="6" t="s">
        <v>9656</v>
      </c>
    </row>
    <row r="12543" spans="1:5" x14ac:dyDescent="0.3">
      <c r="A12543" s="6" t="s">
        <v>9657</v>
      </c>
    </row>
    <row r="12545" spans="1:5" x14ac:dyDescent="0.3">
      <c r="A12545" s="6" t="s">
        <v>9658</v>
      </c>
      <c r="B12545" t="s">
        <v>9854</v>
      </c>
      <c r="C12545" t="s">
        <v>2735</v>
      </c>
      <c r="D12545" t="s">
        <v>2736</v>
      </c>
      <c r="E12545" t="s">
        <v>2736</v>
      </c>
    </row>
    <row r="12546" spans="1:5" x14ac:dyDescent="0.3">
      <c r="A12546" s="6" t="s">
        <v>5258</v>
      </c>
      <c r="B12546" t="s">
        <v>9855</v>
      </c>
      <c r="C12546" t="s">
        <v>850</v>
      </c>
    </row>
    <row r="12547" spans="1:5" x14ac:dyDescent="0.3">
      <c r="A12547" s="6" t="s">
        <v>9659</v>
      </c>
      <c r="B12547" t="s">
        <v>1202</v>
      </c>
      <c r="C12547" t="e">
        <f>+ ev f</f>
        <v>#NAME?</v>
      </c>
    </row>
    <row r="12548" spans="1:5" x14ac:dyDescent="0.3">
      <c r="A12548" s="6" t="s">
        <v>9660</v>
      </c>
      <c r="B12548" t="s">
        <v>10420</v>
      </c>
      <c r="C12548" t="s">
        <v>2737</v>
      </c>
      <c r="D12548">
        <v>6</v>
      </c>
      <c r="E12548">
        <v>6</v>
      </c>
    </row>
    <row r="12550" spans="1:5" x14ac:dyDescent="0.3">
      <c r="A12550" s="6" t="s">
        <v>1472</v>
      </c>
    </row>
    <row r="12551" spans="1:5" x14ac:dyDescent="0.3">
      <c r="A12551" s="6" t="s">
        <v>9661</v>
      </c>
    </row>
    <row r="12552" spans="1:5" x14ac:dyDescent="0.3">
      <c r="A12552" s="6" t="s">
        <v>9662</v>
      </c>
    </row>
    <row r="12554" spans="1:5" x14ac:dyDescent="0.3">
      <c r="A12554" s="6" t="s">
        <v>9663</v>
      </c>
      <c r="B12554" t="s">
        <v>9854</v>
      </c>
      <c r="C12554" t="s">
        <v>2735</v>
      </c>
      <c r="D12554" t="s">
        <v>2736</v>
      </c>
      <c r="E12554" t="s">
        <v>2736</v>
      </c>
    </row>
    <row r="12555" spans="1:5" x14ac:dyDescent="0.3">
      <c r="A12555" s="6" t="s">
        <v>5258</v>
      </c>
      <c r="B12555" t="s">
        <v>9855</v>
      </c>
      <c r="C12555" t="s">
        <v>850</v>
      </c>
    </row>
    <row r="12556" spans="1:5" x14ac:dyDescent="0.3">
      <c r="A12556" s="6" t="s">
        <v>9659</v>
      </c>
      <c r="B12556" t="s">
        <v>1202</v>
      </c>
      <c r="C12556" t="e">
        <f>+ ev f</f>
        <v>#NAME?</v>
      </c>
    </row>
    <row r="12557" spans="1:5" x14ac:dyDescent="0.3">
      <c r="A12557" s="6" t="s">
        <v>9660</v>
      </c>
      <c r="B12557" t="s">
        <v>10420</v>
      </c>
      <c r="C12557" t="s">
        <v>2737</v>
      </c>
      <c r="D12557">
        <v>6</v>
      </c>
      <c r="E12557">
        <v>6</v>
      </c>
    </row>
    <row r="12559" spans="1:5" x14ac:dyDescent="0.3">
      <c r="A12559" s="6" t="s">
        <v>1472</v>
      </c>
    </row>
    <row r="12560" spans="1:5" x14ac:dyDescent="0.3">
      <c r="A12560" s="6" t="s">
        <v>9661</v>
      </c>
    </row>
    <row r="12561" spans="1:5" x14ac:dyDescent="0.3">
      <c r="A12561" s="6" t="s">
        <v>9662</v>
      </c>
    </row>
    <row r="12563" spans="1:5" x14ac:dyDescent="0.3">
      <c r="A12563" s="6" t="s">
        <v>9664</v>
      </c>
      <c r="B12563" t="s">
        <v>5746</v>
      </c>
      <c r="C12563" t="s">
        <v>2738</v>
      </c>
      <c r="D12563">
        <v>2.7E-2</v>
      </c>
      <c r="E12563" t="s">
        <v>2739</v>
      </c>
    </row>
    <row r="12564" spans="1:5" x14ac:dyDescent="0.3">
      <c r="A12564" s="6" t="s">
        <v>5258</v>
      </c>
      <c r="B12564" t="s">
        <v>9855</v>
      </c>
      <c r="C12564" t="s">
        <v>850</v>
      </c>
    </row>
    <row r="12565" spans="1:5" x14ac:dyDescent="0.3">
      <c r="A12565" s="6" t="s">
        <v>9665</v>
      </c>
      <c r="B12565" t="s">
        <v>10421</v>
      </c>
      <c r="C12565" t="s">
        <v>2740</v>
      </c>
    </row>
    <row r="12566" spans="1:5" x14ac:dyDescent="0.3">
      <c r="A12566" s="6" t="s">
        <v>9666</v>
      </c>
      <c r="B12566" t="s">
        <v>10422</v>
      </c>
      <c r="C12566" t="s">
        <v>2741</v>
      </c>
      <c r="D12566">
        <v>4</v>
      </c>
      <c r="E12566">
        <v>4</v>
      </c>
    </row>
    <row r="12568" spans="1:5" x14ac:dyDescent="0.3">
      <c r="A12568" s="6" t="s">
        <v>1472</v>
      </c>
    </row>
    <row r="12569" spans="1:5" x14ac:dyDescent="0.3">
      <c r="A12569" s="6" t="s">
        <v>9667</v>
      </c>
    </row>
    <row r="12570" spans="1:5" x14ac:dyDescent="0.3">
      <c r="A12570" s="6" t="s">
        <v>9668</v>
      </c>
    </row>
    <row r="12572" spans="1:5" x14ac:dyDescent="0.3">
      <c r="A12572" s="6" t="s">
        <v>9669</v>
      </c>
      <c r="B12572" t="s">
        <v>9854</v>
      </c>
      <c r="C12572" t="s">
        <v>2742</v>
      </c>
      <c r="D12572" t="s">
        <v>2743</v>
      </c>
      <c r="E12572" t="s">
        <v>2743</v>
      </c>
    </row>
    <row r="12573" spans="1:5" x14ac:dyDescent="0.3">
      <c r="A12573" s="6" t="s">
        <v>5258</v>
      </c>
      <c r="B12573" t="s">
        <v>9855</v>
      </c>
      <c r="C12573" t="s">
        <v>850</v>
      </c>
    </row>
    <row r="12574" spans="1:5" x14ac:dyDescent="0.3">
      <c r="A12574" s="6" t="s">
        <v>9670</v>
      </c>
      <c r="B12574" t="s">
        <v>1081</v>
      </c>
      <c r="C12574" t="s">
        <v>1506</v>
      </c>
    </row>
    <row r="12575" spans="1:5" x14ac:dyDescent="0.3">
      <c r="A12575" s="6" t="s">
        <v>9671</v>
      </c>
      <c r="B12575" t="s">
        <v>10423</v>
      </c>
      <c r="C12575" t="s">
        <v>2744</v>
      </c>
      <c r="D12575">
        <v>4</v>
      </c>
      <c r="E12575">
        <v>4</v>
      </c>
    </row>
    <row r="12577" spans="1:5" x14ac:dyDescent="0.3">
      <c r="A12577" s="6" t="s">
        <v>1472</v>
      </c>
    </row>
    <row r="12578" spans="1:5" x14ac:dyDescent="0.3">
      <c r="A12578" s="6" t="s">
        <v>9672</v>
      </c>
    </row>
    <row r="12579" spans="1:5" x14ac:dyDescent="0.3">
      <c r="A12579" s="6" t="s">
        <v>9673</v>
      </c>
    </row>
    <row r="12581" spans="1:5" x14ac:dyDescent="0.3">
      <c r="A12581" s="6" t="s">
        <v>9674</v>
      </c>
      <c r="B12581" t="s">
        <v>9899</v>
      </c>
      <c r="C12581" t="s">
        <v>2745</v>
      </c>
      <c r="D12581" t="s">
        <v>2746</v>
      </c>
      <c r="E12581" t="s">
        <v>2746</v>
      </c>
    </row>
    <row r="12582" spans="1:5" x14ac:dyDescent="0.3">
      <c r="A12582" s="6" t="s">
        <v>5258</v>
      </c>
      <c r="B12582" t="s">
        <v>9855</v>
      </c>
      <c r="C12582" t="s">
        <v>850</v>
      </c>
    </row>
    <row r="12583" spans="1:5" x14ac:dyDescent="0.3">
      <c r="A12583" s="6" t="s">
        <v>8243</v>
      </c>
      <c r="B12583" t="s">
        <v>10117</v>
      </c>
    </row>
    <row r="12584" spans="1:5" x14ac:dyDescent="0.3">
      <c r="A12584" s="6" t="s">
        <v>9675</v>
      </c>
      <c r="B12584" t="s">
        <v>10424</v>
      </c>
      <c r="C12584" t="s">
        <v>2747</v>
      </c>
      <c r="D12584">
        <v>9</v>
      </c>
      <c r="E12584">
        <v>9</v>
      </c>
    </row>
    <row r="12586" spans="1:5" x14ac:dyDescent="0.3">
      <c r="A12586" s="6" t="s">
        <v>1472</v>
      </c>
    </row>
    <row r="12587" spans="1:5" x14ac:dyDescent="0.3">
      <c r="A12587" s="6" t="s">
        <v>9676</v>
      </c>
    </row>
    <row r="12588" spans="1:5" x14ac:dyDescent="0.3">
      <c r="A12588" s="6" t="s">
        <v>9677</v>
      </c>
    </row>
    <row r="12590" spans="1:5" x14ac:dyDescent="0.3">
      <c r="A12590" s="6" t="s">
        <v>9678</v>
      </c>
      <c r="B12590" t="s">
        <v>9889</v>
      </c>
      <c r="C12590" t="s">
        <v>2748</v>
      </c>
      <c r="D12590" t="s">
        <v>2749</v>
      </c>
      <c r="E12590" t="s">
        <v>2749</v>
      </c>
    </row>
    <row r="12591" spans="1:5" x14ac:dyDescent="0.3">
      <c r="A12591" s="6" t="s">
        <v>5258</v>
      </c>
      <c r="B12591" t="s">
        <v>10016</v>
      </c>
      <c r="C12591" t="s">
        <v>1273</v>
      </c>
    </row>
    <row r="12592" spans="1:5" x14ac:dyDescent="0.3">
      <c r="A12592" s="6" t="s">
        <v>9679</v>
      </c>
      <c r="B12592" t="s">
        <v>2234</v>
      </c>
      <c r="C12592" t="s">
        <v>2750</v>
      </c>
    </row>
    <row r="12593" spans="1:5" x14ac:dyDescent="0.3">
      <c r="A12593" s="6" t="s">
        <v>9680</v>
      </c>
      <c r="B12593" t="s">
        <v>10425</v>
      </c>
      <c r="C12593" t="s">
        <v>2751</v>
      </c>
      <c r="D12593">
        <v>4</v>
      </c>
      <c r="E12593">
        <v>4</v>
      </c>
    </row>
    <row r="12595" spans="1:5" x14ac:dyDescent="0.3">
      <c r="A12595" s="6" t="s">
        <v>6063</v>
      </c>
    </row>
    <row r="12596" spans="1:5" x14ac:dyDescent="0.3">
      <c r="A12596" s="6" t="s">
        <v>9681</v>
      </c>
    </row>
    <row r="12597" spans="1:5" x14ac:dyDescent="0.3">
      <c r="A12597" s="6" t="s">
        <v>9682</v>
      </c>
    </row>
    <row r="12599" spans="1:5" x14ac:dyDescent="0.3">
      <c r="A12599" s="6" t="s">
        <v>9683</v>
      </c>
      <c r="B12599" t="s">
        <v>5746</v>
      </c>
      <c r="C12599" t="s">
        <v>2752</v>
      </c>
      <c r="D12599">
        <v>7.0000000000000007E-2</v>
      </c>
      <c r="E12599" t="s">
        <v>2753</v>
      </c>
    </row>
    <row r="12600" spans="1:5" x14ac:dyDescent="0.3">
      <c r="A12600" s="6" t="s">
        <v>5258</v>
      </c>
      <c r="B12600" t="s">
        <v>9855</v>
      </c>
      <c r="C12600" t="s">
        <v>850</v>
      </c>
    </row>
    <row r="12601" spans="1:5" x14ac:dyDescent="0.3">
      <c r="A12601" s="6" t="s">
        <v>9684</v>
      </c>
      <c r="B12601" t="s">
        <v>2754</v>
      </c>
      <c r="C12601" t="s">
        <v>2755</v>
      </c>
    </row>
    <row r="12602" spans="1:5" x14ac:dyDescent="0.3">
      <c r="A12602" s="6" t="s">
        <v>9685</v>
      </c>
      <c r="B12602" t="s">
        <v>10426</v>
      </c>
      <c r="C12602" t="s">
        <v>2756</v>
      </c>
      <c r="D12602">
        <v>3</v>
      </c>
      <c r="E12602">
        <v>3</v>
      </c>
    </row>
    <row r="12604" spans="1:5" x14ac:dyDescent="0.3">
      <c r="A12604" s="6" t="s">
        <v>1472</v>
      </c>
    </row>
    <row r="12605" spans="1:5" x14ac:dyDescent="0.3">
      <c r="A12605" s="6" t="s">
        <v>9686</v>
      </c>
    </row>
    <row r="12606" spans="1:5" x14ac:dyDescent="0.3">
      <c r="A12606" s="6" t="s">
        <v>9687</v>
      </c>
    </row>
    <row r="12608" spans="1:5" x14ac:dyDescent="0.3">
      <c r="A12608" s="6" t="s">
        <v>9688</v>
      </c>
      <c r="B12608" t="s">
        <v>9878</v>
      </c>
      <c r="C12608" t="s">
        <v>2757</v>
      </c>
      <c r="D12608" t="s">
        <v>2758</v>
      </c>
      <c r="E12608" t="s">
        <v>2758</v>
      </c>
    </row>
    <row r="12609" spans="1:5" x14ac:dyDescent="0.3">
      <c r="A12609" s="6" t="s">
        <v>5258</v>
      </c>
      <c r="B12609" t="s">
        <v>10427</v>
      </c>
      <c r="C12609" t="s">
        <v>1273</v>
      </c>
    </row>
    <row r="12610" spans="1:5" x14ac:dyDescent="0.3">
      <c r="A12610" s="6" t="s">
        <v>9084</v>
      </c>
      <c r="B12610" t="s">
        <v>1202</v>
      </c>
      <c r="C12610" t="s">
        <v>2759</v>
      </c>
    </row>
    <row r="12611" spans="1:5" x14ac:dyDescent="0.3">
      <c r="A12611" s="6" t="s">
        <v>9689</v>
      </c>
      <c r="B12611" t="s">
        <v>10428</v>
      </c>
      <c r="C12611" t="s">
        <v>2760</v>
      </c>
      <c r="D12611">
        <v>1</v>
      </c>
      <c r="E12611">
        <v>1</v>
      </c>
    </row>
    <row r="12613" spans="1:5" x14ac:dyDescent="0.3">
      <c r="A12613" s="6" t="s">
        <v>6063</v>
      </c>
    </row>
    <row r="12614" spans="1:5" x14ac:dyDescent="0.3">
      <c r="A12614" s="6" t="s">
        <v>9690</v>
      </c>
    </row>
    <row r="12615" spans="1:5" x14ac:dyDescent="0.3">
      <c r="A12615" s="6" t="s">
        <v>9691</v>
      </c>
    </row>
    <row r="12617" spans="1:5" x14ac:dyDescent="0.3">
      <c r="A12617" s="6" t="s">
        <v>9692</v>
      </c>
      <c r="B12617" t="s">
        <v>9693</v>
      </c>
      <c r="C12617" t="s">
        <v>2761</v>
      </c>
      <c r="D12617" t="s">
        <v>2762</v>
      </c>
      <c r="E12617" t="s">
        <v>2762</v>
      </c>
    </row>
    <row r="12618" spans="1:5" x14ac:dyDescent="0.3">
      <c r="A12618" s="6" t="s">
        <v>5258</v>
      </c>
      <c r="B12618" t="s">
        <v>9855</v>
      </c>
      <c r="C12618" t="s">
        <v>850</v>
      </c>
    </row>
    <row r="12619" spans="1:5" x14ac:dyDescent="0.3">
      <c r="A12619" s="6" t="s">
        <v>9694</v>
      </c>
      <c r="B12619" t="s">
        <v>2253</v>
      </c>
      <c r="C12619" t="e">
        <f>++AF</f>
        <v>#NAME?</v>
      </c>
    </row>
    <row r="12620" spans="1:5" x14ac:dyDescent="0.3">
      <c r="A12620" s="6" t="s">
        <v>9695</v>
      </c>
      <c r="B12620" t="s">
        <v>10429</v>
      </c>
      <c r="C12620" t="s">
        <v>2763</v>
      </c>
      <c r="D12620">
        <v>5</v>
      </c>
      <c r="E12620">
        <v>5</v>
      </c>
    </row>
    <row r="12622" spans="1:5" x14ac:dyDescent="0.3">
      <c r="A12622" s="6" t="s">
        <v>1472</v>
      </c>
    </row>
    <row r="12623" spans="1:5" x14ac:dyDescent="0.3">
      <c r="A12623" s="6" t="s">
        <v>9696</v>
      </c>
    </row>
    <row r="12624" spans="1:5" x14ac:dyDescent="0.3">
      <c r="A12624" s="6" t="s">
        <v>9697</v>
      </c>
    </row>
    <row r="12626" spans="1:5" x14ac:dyDescent="0.3">
      <c r="A12626" s="6" t="s">
        <v>9698</v>
      </c>
      <c r="B12626" t="s">
        <v>5746</v>
      </c>
      <c r="C12626" t="s">
        <v>2764</v>
      </c>
      <c r="D12626">
        <v>0.19</v>
      </c>
      <c r="E12626" t="s">
        <v>2765</v>
      </c>
    </row>
    <row r="12627" spans="1:5" x14ac:dyDescent="0.3">
      <c r="A12627" s="6" t="s">
        <v>5258</v>
      </c>
      <c r="B12627" t="s">
        <v>10430</v>
      </c>
      <c r="C12627" t="s">
        <v>1273</v>
      </c>
    </row>
    <row r="12628" spans="1:5" x14ac:dyDescent="0.3">
      <c r="A12628" s="6" t="s">
        <v>9699</v>
      </c>
      <c r="B12628" t="s">
        <v>2253</v>
      </c>
      <c r="C12628" t="s">
        <v>2766</v>
      </c>
    </row>
    <row r="12629" spans="1:5" x14ac:dyDescent="0.3">
      <c r="A12629" s="6" t="s">
        <v>9700</v>
      </c>
      <c r="B12629" t="s">
        <v>10431</v>
      </c>
      <c r="C12629" t="s">
        <v>2767</v>
      </c>
      <c r="D12629">
        <v>7</v>
      </c>
      <c r="E12629">
        <v>7</v>
      </c>
    </row>
    <row r="12631" spans="1:5" x14ac:dyDescent="0.3">
      <c r="A12631" s="6" t="s">
        <v>6063</v>
      </c>
    </row>
    <row r="12632" spans="1:5" x14ac:dyDescent="0.3">
      <c r="A12632" s="6" t="s">
        <v>9701</v>
      </c>
    </row>
    <row r="12633" spans="1:5" x14ac:dyDescent="0.3">
      <c r="A12633" s="6" t="s">
        <v>9702</v>
      </c>
    </row>
    <row r="12635" spans="1:5" x14ac:dyDescent="0.3">
      <c r="A12635" s="6" t="s">
        <v>9703</v>
      </c>
      <c r="B12635" t="s">
        <v>5746</v>
      </c>
      <c r="C12635" t="s">
        <v>2768</v>
      </c>
      <c r="D12635">
        <v>0.21</v>
      </c>
      <c r="E12635" t="s">
        <v>2769</v>
      </c>
    </row>
    <row r="12636" spans="1:5" x14ac:dyDescent="0.3">
      <c r="A12636" s="6" t="s">
        <v>5258</v>
      </c>
      <c r="B12636" t="s">
        <v>9855</v>
      </c>
      <c r="C12636" t="s">
        <v>850</v>
      </c>
    </row>
    <row r="12637" spans="1:5" x14ac:dyDescent="0.3">
      <c r="A12637" s="6" t="s">
        <v>9704</v>
      </c>
      <c r="B12637" t="s">
        <v>1381</v>
      </c>
      <c r="C12637" t="s">
        <v>2770</v>
      </c>
    </row>
    <row r="12638" spans="1:5" x14ac:dyDescent="0.3">
      <c r="A12638" s="6" t="s">
        <v>9705</v>
      </c>
      <c r="B12638" t="e">
        <f>--YTVA</f>
        <v>#NAME?</v>
      </c>
      <c r="C12638" t="s">
        <v>2771</v>
      </c>
      <c r="D12638">
        <v>9</v>
      </c>
      <c r="E12638">
        <v>9</v>
      </c>
    </row>
    <row r="12640" spans="1:5" x14ac:dyDescent="0.3">
      <c r="A12640" s="6" t="s">
        <v>1472</v>
      </c>
    </row>
    <row r="12641" spans="1:5" x14ac:dyDescent="0.3">
      <c r="A12641" s="6" t="s">
        <v>9706</v>
      </c>
    </row>
    <row r="12642" spans="1:5" x14ac:dyDescent="0.3">
      <c r="A12642" s="6" t="s">
        <v>9707</v>
      </c>
    </row>
    <row r="12644" spans="1:5" x14ac:dyDescent="0.3">
      <c r="A12644" s="6" t="s">
        <v>9708</v>
      </c>
      <c r="B12644" t="s">
        <v>5746</v>
      </c>
      <c r="C12644" t="s">
        <v>2772</v>
      </c>
      <c r="D12644">
        <v>0.23</v>
      </c>
      <c r="E12644" t="s">
        <v>2773</v>
      </c>
    </row>
    <row r="12645" spans="1:5" x14ac:dyDescent="0.3">
      <c r="A12645" s="6" t="s">
        <v>5258</v>
      </c>
      <c r="B12645" t="s">
        <v>9855</v>
      </c>
      <c r="C12645" t="s">
        <v>850</v>
      </c>
    </row>
    <row r="12646" spans="1:5" x14ac:dyDescent="0.3">
      <c r="A12646" s="6" t="s">
        <v>9709</v>
      </c>
      <c r="B12646" t="s">
        <v>10041</v>
      </c>
      <c r="C12646" t="s">
        <v>1406</v>
      </c>
    </row>
    <row r="12647" spans="1:5" x14ac:dyDescent="0.3">
      <c r="A12647" s="6" t="s">
        <v>9710</v>
      </c>
      <c r="B12647" t="s">
        <v>10054</v>
      </c>
      <c r="C12647" t="s">
        <v>2774</v>
      </c>
      <c r="D12647">
        <v>6</v>
      </c>
      <c r="E12647">
        <v>6</v>
      </c>
    </row>
    <row r="12649" spans="1:5" x14ac:dyDescent="0.3">
      <c r="A12649" s="6" t="s">
        <v>1472</v>
      </c>
    </row>
    <row r="12650" spans="1:5" x14ac:dyDescent="0.3">
      <c r="A12650" s="6" t="s">
        <v>6129</v>
      </c>
    </row>
    <row r="12651" spans="1:5" x14ac:dyDescent="0.3">
      <c r="A12651" s="6" t="s">
        <v>9711</v>
      </c>
    </row>
    <row r="12653" spans="1:5" x14ac:dyDescent="0.3">
      <c r="A12653" s="6" t="s">
        <v>9712</v>
      </c>
      <c r="B12653" t="s">
        <v>9982</v>
      </c>
      <c r="C12653" t="s">
        <v>2775</v>
      </c>
      <c r="D12653" t="s">
        <v>2776</v>
      </c>
      <c r="E12653" t="s">
        <v>2776</v>
      </c>
    </row>
    <row r="12654" spans="1:5" x14ac:dyDescent="0.3">
      <c r="A12654" s="6" t="s">
        <v>5258</v>
      </c>
      <c r="B12654" t="s">
        <v>9855</v>
      </c>
      <c r="C12654" t="s">
        <v>850</v>
      </c>
    </row>
    <row r="12655" spans="1:5" x14ac:dyDescent="0.3">
      <c r="A12655" s="6" t="s">
        <v>9713</v>
      </c>
      <c r="B12655" t="s">
        <v>1281</v>
      </c>
      <c r="C12655" t="e">
        <f>+ AF</f>
        <v>#NAME?</v>
      </c>
    </row>
    <row r="12656" spans="1:5" x14ac:dyDescent="0.3">
      <c r="A12656" s="6" t="s">
        <v>9714</v>
      </c>
      <c r="B12656" t="s">
        <v>10432</v>
      </c>
      <c r="C12656" t="s">
        <v>2777</v>
      </c>
      <c r="D12656">
        <v>0</v>
      </c>
      <c r="E12656">
        <v>0</v>
      </c>
    </row>
    <row r="12658" spans="1:5" x14ac:dyDescent="0.3">
      <c r="A12658" s="6" t="s">
        <v>1472</v>
      </c>
    </row>
    <row r="12659" spans="1:5" x14ac:dyDescent="0.3">
      <c r="A12659" s="6" t="s">
        <v>9715</v>
      </c>
    </row>
    <row r="12660" spans="1:5" x14ac:dyDescent="0.3">
      <c r="A12660" s="6" t="s">
        <v>9716</v>
      </c>
    </row>
    <row r="12662" spans="1:5" x14ac:dyDescent="0.3">
      <c r="A12662" s="6" t="s">
        <v>9717</v>
      </c>
      <c r="B12662" t="s">
        <v>5746</v>
      </c>
      <c r="C12662" t="s">
        <v>2778</v>
      </c>
      <c r="D12662">
        <v>0.74</v>
      </c>
      <c r="E12662" t="s">
        <v>262</v>
      </c>
    </row>
    <row r="12663" spans="1:5" x14ac:dyDescent="0.3">
      <c r="A12663" s="6" t="s">
        <v>5258</v>
      </c>
      <c r="B12663" t="s">
        <v>9855</v>
      </c>
      <c r="C12663" t="s">
        <v>850</v>
      </c>
    </row>
    <row r="12664" spans="1:5" x14ac:dyDescent="0.3">
      <c r="A12664" s="6" t="s">
        <v>9718</v>
      </c>
      <c r="B12664" t="s">
        <v>1081</v>
      </c>
      <c r="C12664" t="s">
        <v>1385</v>
      </c>
    </row>
    <row r="12665" spans="1:5" x14ac:dyDescent="0.3">
      <c r="A12665" s="6" t="s">
        <v>9719</v>
      </c>
      <c r="B12665" t="e">
        <f>---NLQ</f>
        <v>#NAME?</v>
      </c>
      <c r="C12665" t="s">
        <v>2779</v>
      </c>
      <c r="D12665">
        <v>8</v>
      </c>
      <c r="E12665">
        <v>8</v>
      </c>
    </row>
    <row r="12667" spans="1:5" x14ac:dyDescent="0.3">
      <c r="A12667" s="6" t="s">
        <v>1472</v>
      </c>
    </row>
    <row r="12668" spans="1:5" x14ac:dyDescent="0.3">
      <c r="A12668" s="6" t="s">
        <v>9720</v>
      </c>
    </row>
    <row r="12669" spans="1:5" x14ac:dyDescent="0.3">
      <c r="A12669" s="6" t="s">
        <v>9721</v>
      </c>
    </row>
    <row r="12671" spans="1:5" x14ac:dyDescent="0.3">
      <c r="A12671" s="6" t="s">
        <v>9722</v>
      </c>
      <c r="B12671" t="s">
        <v>5746</v>
      </c>
      <c r="C12671" t="s">
        <v>2780</v>
      </c>
      <c r="D12671">
        <v>0.81</v>
      </c>
      <c r="E12671" t="s">
        <v>263</v>
      </c>
    </row>
    <row r="12672" spans="1:5" x14ac:dyDescent="0.3">
      <c r="A12672" s="6" t="s">
        <v>5258</v>
      </c>
      <c r="B12672" t="s">
        <v>9855</v>
      </c>
      <c r="C12672" t="s">
        <v>850</v>
      </c>
    </row>
    <row r="12673" spans="1:5" x14ac:dyDescent="0.3">
      <c r="A12673" s="6" t="s">
        <v>9723</v>
      </c>
      <c r="B12673" t="s">
        <v>1281</v>
      </c>
      <c r="C12673" t="e">
        <f>+ ++AF+q</f>
        <v>#NAME?</v>
      </c>
    </row>
    <row r="12674" spans="1:5" x14ac:dyDescent="0.3">
      <c r="A12674" s="6" t="s">
        <v>9724</v>
      </c>
      <c r="B12674" t="s">
        <v>10433</v>
      </c>
      <c r="C12674" t="s">
        <v>2781</v>
      </c>
      <c r="D12674">
        <v>0</v>
      </c>
      <c r="E12674">
        <v>0</v>
      </c>
    </row>
    <row r="12676" spans="1:5" x14ac:dyDescent="0.3">
      <c r="A12676" s="6" t="s">
        <v>1472</v>
      </c>
    </row>
    <row r="12677" spans="1:5" x14ac:dyDescent="0.3">
      <c r="A12677" s="6" t="s">
        <v>9725</v>
      </c>
    </row>
    <row r="12678" spans="1:5" x14ac:dyDescent="0.3">
      <c r="A12678" s="6" t="s">
        <v>9726</v>
      </c>
    </row>
    <row r="12680" spans="1:5" x14ac:dyDescent="0.3">
      <c r="A12680" s="6" t="s">
        <v>9727</v>
      </c>
      <c r="B12680" t="s">
        <v>9728</v>
      </c>
      <c r="C12680" t="s">
        <v>2782</v>
      </c>
      <c r="D12680" t="s">
        <v>2783</v>
      </c>
      <c r="E12680" t="s">
        <v>2783</v>
      </c>
    </row>
    <row r="12681" spans="1:5" x14ac:dyDescent="0.3">
      <c r="A12681" s="6" t="s">
        <v>5258</v>
      </c>
      <c r="B12681" t="s">
        <v>9855</v>
      </c>
      <c r="C12681" t="s">
        <v>850</v>
      </c>
    </row>
    <row r="12682" spans="1:5" x14ac:dyDescent="0.3">
      <c r="A12682" s="6" t="s">
        <v>9729</v>
      </c>
      <c r="B12682" t="s">
        <v>1281</v>
      </c>
      <c r="C12682" t="e">
        <f>+ AF</f>
        <v>#NAME?</v>
      </c>
    </row>
    <row r="12683" spans="1:5" x14ac:dyDescent="0.3">
      <c r="A12683" s="6" t="s">
        <v>9730</v>
      </c>
      <c r="B12683" t="s">
        <v>10432</v>
      </c>
      <c r="C12683" t="s">
        <v>2784</v>
      </c>
      <c r="D12683">
        <v>6</v>
      </c>
      <c r="E12683">
        <v>6</v>
      </c>
    </row>
    <row r="12685" spans="1:5" x14ac:dyDescent="0.3">
      <c r="A12685" s="6" t="s">
        <v>1472</v>
      </c>
    </row>
    <row r="12686" spans="1:5" x14ac:dyDescent="0.3">
      <c r="A12686" s="6" t="s">
        <v>9715</v>
      </c>
    </row>
    <row r="12687" spans="1:5" x14ac:dyDescent="0.3">
      <c r="A12687" s="6" t="s">
        <v>9731</v>
      </c>
    </row>
    <row r="12689" spans="1:5" x14ac:dyDescent="0.3">
      <c r="A12689" s="6" t="s">
        <v>9732</v>
      </c>
      <c r="B12689" t="s">
        <v>9878</v>
      </c>
      <c r="C12689" t="s">
        <v>2785</v>
      </c>
      <c r="D12689" t="s">
        <v>2786</v>
      </c>
      <c r="E12689" t="s">
        <v>2786</v>
      </c>
    </row>
    <row r="12690" spans="1:5" x14ac:dyDescent="0.3">
      <c r="A12690" s="6" t="s">
        <v>5258</v>
      </c>
      <c r="B12690" t="s">
        <v>9855</v>
      </c>
      <c r="C12690" t="s">
        <v>850</v>
      </c>
    </row>
    <row r="12691" spans="1:5" x14ac:dyDescent="0.3">
      <c r="A12691" s="6" t="s">
        <v>9733</v>
      </c>
      <c r="B12691" t="s">
        <v>2787</v>
      </c>
      <c r="C12691" t="s">
        <v>1385</v>
      </c>
    </row>
    <row r="12692" spans="1:5" x14ac:dyDescent="0.3">
      <c r="A12692" s="6" t="s">
        <v>9734</v>
      </c>
      <c r="B12692" t="s">
        <v>10434</v>
      </c>
      <c r="C12692" t="s">
        <v>2788</v>
      </c>
      <c r="D12692">
        <v>2</v>
      </c>
      <c r="E12692">
        <v>2</v>
      </c>
    </row>
    <row r="12694" spans="1:5" x14ac:dyDescent="0.3">
      <c r="A12694" s="6" t="s">
        <v>1472</v>
      </c>
    </row>
    <row r="12695" spans="1:5" x14ac:dyDescent="0.3">
      <c r="A12695" s="6" t="s">
        <v>9735</v>
      </c>
    </row>
    <row r="12696" spans="1:5" x14ac:dyDescent="0.3">
      <c r="A12696" s="6" t="s">
        <v>9736</v>
      </c>
    </row>
    <row r="12698" spans="1:5" x14ac:dyDescent="0.3">
      <c r="A12698" s="6" t="s">
        <v>9737</v>
      </c>
      <c r="B12698" t="s">
        <v>8441</v>
      </c>
      <c r="C12698" t="s">
        <v>2789</v>
      </c>
      <c r="D12698" t="s">
        <v>2790</v>
      </c>
      <c r="E12698" t="s">
        <v>2790</v>
      </c>
    </row>
    <row r="12699" spans="1:5" x14ac:dyDescent="0.3">
      <c r="A12699" s="6" t="s">
        <v>5258</v>
      </c>
      <c r="B12699" t="s">
        <v>9855</v>
      </c>
      <c r="C12699" t="s">
        <v>850</v>
      </c>
    </row>
    <row r="12700" spans="1:5" x14ac:dyDescent="0.3">
      <c r="A12700" s="6" t="s">
        <v>9738</v>
      </c>
      <c r="B12700" t="s">
        <v>1202</v>
      </c>
      <c r="C12700" t="s">
        <v>2501</v>
      </c>
    </row>
    <row r="12701" spans="1:5" x14ac:dyDescent="0.3">
      <c r="A12701" s="6" t="s">
        <v>9739</v>
      </c>
      <c r="B12701" t="s">
        <v>10435</v>
      </c>
      <c r="C12701" t="s">
        <v>2791</v>
      </c>
    </row>
    <row r="12703" spans="1:5" x14ac:dyDescent="0.3">
      <c r="A12703" s="6" t="s">
        <v>1472</v>
      </c>
    </row>
    <row r="12704" spans="1:5" x14ac:dyDescent="0.3">
      <c r="A12704" s="6" t="s">
        <v>2734</v>
      </c>
    </row>
    <row r="12705" spans="1:5" x14ac:dyDescent="0.3">
      <c r="A12705" s="6" t="s">
        <v>9740</v>
      </c>
    </row>
    <row r="12707" spans="1:5" x14ac:dyDescent="0.3">
      <c r="A12707" s="6" t="s">
        <v>9741</v>
      </c>
      <c r="B12707" t="s">
        <v>10144</v>
      </c>
      <c r="C12707" t="s">
        <v>2792</v>
      </c>
      <c r="D12707" t="s">
        <v>2793</v>
      </c>
      <c r="E12707" t="s">
        <v>2793</v>
      </c>
    </row>
    <row r="12708" spans="1:5" x14ac:dyDescent="0.3">
      <c r="A12708" s="6" t="s">
        <v>5258</v>
      </c>
      <c r="B12708" t="s">
        <v>9855</v>
      </c>
      <c r="C12708" t="s">
        <v>850</v>
      </c>
    </row>
    <row r="12709" spans="1:5" x14ac:dyDescent="0.3">
      <c r="A12709" s="6" t="s">
        <v>9742</v>
      </c>
      <c r="B12709" t="s">
        <v>2388</v>
      </c>
      <c r="C12709" t="s">
        <v>2759</v>
      </c>
    </row>
    <row r="12710" spans="1:5" x14ac:dyDescent="0.3">
      <c r="A12710" s="6" t="s">
        <v>9743</v>
      </c>
      <c r="B12710" t="s">
        <v>10436</v>
      </c>
      <c r="C12710" t="s">
        <v>2794</v>
      </c>
      <c r="D12710">
        <v>6</v>
      </c>
      <c r="E12710">
        <v>6</v>
      </c>
    </row>
    <row r="12712" spans="1:5" x14ac:dyDescent="0.3">
      <c r="A12712" s="6" t="s">
        <v>9744</v>
      </c>
    </row>
    <row r="12713" spans="1:5" x14ac:dyDescent="0.3">
      <c r="A12713" s="6" t="s">
        <v>9745</v>
      </c>
    </row>
    <row r="12714" spans="1:5" x14ac:dyDescent="0.3">
      <c r="A12714" s="6" t="s">
        <v>9746</v>
      </c>
    </row>
    <row r="12716" spans="1:5" x14ac:dyDescent="0.3">
      <c r="A12716" s="6" t="s">
        <v>9747</v>
      </c>
      <c r="B12716" t="s">
        <v>9878</v>
      </c>
      <c r="C12716" t="s">
        <v>2795</v>
      </c>
      <c r="D12716" t="s">
        <v>2796</v>
      </c>
      <c r="E12716" t="s">
        <v>2796</v>
      </c>
    </row>
    <row r="12717" spans="1:5" x14ac:dyDescent="0.3">
      <c r="A12717" s="6" t="s">
        <v>5258</v>
      </c>
      <c r="B12717" t="s">
        <v>9855</v>
      </c>
      <c r="C12717" t="s">
        <v>850</v>
      </c>
    </row>
    <row r="12718" spans="1:5" x14ac:dyDescent="0.3">
      <c r="A12718" s="6" t="s">
        <v>9748</v>
      </c>
      <c r="B12718" t="s">
        <v>9749</v>
      </c>
      <c r="C12718" t="s">
        <v>2797</v>
      </c>
    </row>
    <row r="12719" spans="1:5" x14ac:dyDescent="0.3">
      <c r="A12719" s="6" t="s">
        <v>9750</v>
      </c>
      <c r="B12719" t="s">
        <v>10437</v>
      </c>
      <c r="C12719" t="s">
        <v>2798</v>
      </c>
      <c r="D12719">
        <v>5</v>
      </c>
      <c r="E12719">
        <v>5</v>
      </c>
    </row>
    <row r="12721" spans="1:5" x14ac:dyDescent="0.3">
      <c r="A12721" s="6" t="s">
        <v>1472</v>
      </c>
    </row>
    <row r="12722" spans="1:5" x14ac:dyDescent="0.3">
      <c r="A12722" s="6" t="s">
        <v>9751</v>
      </c>
    </row>
    <row r="12723" spans="1:5" x14ac:dyDescent="0.3">
      <c r="A12723" s="6" t="s">
        <v>9752</v>
      </c>
    </row>
    <row r="12725" spans="1:5" x14ac:dyDescent="0.3">
      <c r="A12725" s="6" t="s">
        <v>9753</v>
      </c>
      <c r="B12725" t="s">
        <v>5746</v>
      </c>
      <c r="C12725" t="s">
        <v>2799</v>
      </c>
      <c r="D12725">
        <v>1.8</v>
      </c>
      <c r="E12725" s="2">
        <v>42948</v>
      </c>
    </row>
    <row r="12726" spans="1:5" x14ac:dyDescent="0.3">
      <c r="A12726" s="6" t="s">
        <v>5258</v>
      </c>
      <c r="B12726" t="s">
        <v>9855</v>
      </c>
      <c r="C12726" t="s">
        <v>850</v>
      </c>
    </row>
    <row r="12727" spans="1:5" x14ac:dyDescent="0.3">
      <c r="A12727" s="6" t="s">
        <v>9754</v>
      </c>
      <c r="B12727" t="s">
        <v>1636</v>
      </c>
      <c r="C12727" t="e">
        <f>+ e+AF</f>
        <v>#NAME?</v>
      </c>
    </row>
    <row r="12728" spans="1:5" x14ac:dyDescent="0.3">
      <c r="A12728" s="6" t="s">
        <v>9755</v>
      </c>
      <c r="B12728" t="s">
        <v>10438</v>
      </c>
      <c r="C12728" t="s">
        <v>2800</v>
      </c>
      <c r="D12728">
        <v>9</v>
      </c>
      <c r="E12728">
        <v>9</v>
      </c>
    </row>
    <row r="12730" spans="1:5" x14ac:dyDescent="0.3">
      <c r="A12730" s="6" t="s">
        <v>1472</v>
      </c>
    </row>
    <row r="12731" spans="1:5" x14ac:dyDescent="0.3">
      <c r="A12731" s="6" t="s">
        <v>9756</v>
      </c>
    </row>
    <row r="12732" spans="1:5" x14ac:dyDescent="0.3">
      <c r="A12732" s="6" t="s">
        <v>9757</v>
      </c>
    </row>
    <row r="12734" spans="1:5" x14ac:dyDescent="0.3">
      <c r="A12734" s="6" t="s">
        <v>9758</v>
      </c>
      <c r="B12734" t="s">
        <v>9878</v>
      </c>
      <c r="C12734" t="s">
        <v>2801</v>
      </c>
      <c r="D12734" t="s">
        <v>2802</v>
      </c>
      <c r="E12734" t="s">
        <v>2802</v>
      </c>
    </row>
    <row r="12735" spans="1:5" x14ac:dyDescent="0.3">
      <c r="A12735" s="6" t="s">
        <v>5258</v>
      </c>
      <c r="B12735" t="s">
        <v>9855</v>
      </c>
      <c r="C12735" t="s">
        <v>850</v>
      </c>
    </row>
    <row r="12736" spans="1:5" x14ac:dyDescent="0.3">
      <c r="A12736" s="6" t="s">
        <v>9759</v>
      </c>
      <c r="B12736" t="s">
        <v>2548</v>
      </c>
      <c r="C12736" t="s">
        <v>2803</v>
      </c>
    </row>
    <row r="12737" spans="1:5" x14ac:dyDescent="0.3">
      <c r="A12737" s="6" t="s">
        <v>9760</v>
      </c>
      <c r="B12737" t="s">
        <v>10439</v>
      </c>
      <c r="C12737" t="s">
        <v>2804</v>
      </c>
      <c r="D12737">
        <v>4</v>
      </c>
      <c r="E12737">
        <v>4</v>
      </c>
    </row>
    <row r="12739" spans="1:5" x14ac:dyDescent="0.3">
      <c r="A12739" s="6" t="s">
        <v>1472</v>
      </c>
    </row>
    <row r="12740" spans="1:5" x14ac:dyDescent="0.3">
      <c r="A12740" s="6" t="s">
        <v>9761</v>
      </c>
    </row>
    <row r="12741" spans="1:5" x14ac:dyDescent="0.3">
      <c r="A12741" s="6" t="s">
        <v>9762</v>
      </c>
    </row>
    <row r="12743" spans="1:5" x14ac:dyDescent="0.3">
      <c r="A12743" s="6" t="s">
        <v>9763</v>
      </c>
      <c r="B12743" t="s">
        <v>9874</v>
      </c>
      <c r="C12743" t="s">
        <v>2805</v>
      </c>
      <c r="D12743" t="s">
        <v>2806</v>
      </c>
      <c r="E12743" t="s">
        <v>2806</v>
      </c>
    </row>
    <row r="12744" spans="1:5" x14ac:dyDescent="0.3">
      <c r="A12744" s="6" t="s">
        <v>5258</v>
      </c>
      <c r="B12744" t="s">
        <v>9855</v>
      </c>
      <c r="C12744" t="s">
        <v>850</v>
      </c>
    </row>
    <row r="12745" spans="1:5" x14ac:dyDescent="0.3">
      <c r="A12745" s="6" t="s">
        <v>9764</v>
      </c>
      <c r="B12745" t="s">
        <v>1202</v>
      </c>
      <c r="C12745" t="e">
        <f>+ q</f>
        <v>#NAME?</v>
      </c>
    </row>
    <row r="12746" spans="1:5" x14ac:dyDescent="0.3">
      <c r="A12746" s="6" t="s">
        <v>9765</v>
      </c>
      <c r="B12746" t="s">
        <v>10440</v>
      </c>
      <c r="C12746" t="s">
        <v>2807</v>
      </c>
      <c r="D12746">
        <v>5</v>
      </c>
      <c r="E12746">
        <v>5</v>
      </c>
    </row>
    <row r="12748" spans="1:5" x14ac:dyDescent="0.3">
      <c r="A12748" s="6" t="s">
        <v>1472</v>
      </c>
    </row>
    <row r="12749" spans="1:5" x14ac:dyDescent="0.3">
      <c r="A12749" s="6" t="s">
        <v>9766</v>
      </c>
    </row>
    <row r="12750" spans="1:5" x14ac:dyDescent="0.3">
      <c r="A12750" s="6" t="s">
        <v>9767</v>
      </c>
    </row>
    <row r="12752" spans="1:5" x14ac:dyDescent="0.3">
      <c r="A12752" s="6" t="s">
        <v>9768</v>
      </c>
      <c r="B12752" t="s">
        <v>9902</v>
      </c>
      <c r="C12752" t="s">
        <v>2805</v>
      </c>
      <c r="D12752" t="s">
        <v>2806</v>
      </c>
      <c r="E12752" t="s">
        <v>2806</v>
      </c>
    </row>
    <row r="12753" spans="1:5" x14ac:dyDescent="0.3">
      <c r="A12753" s="6" t="s">
        <v>5258</v>
      </c>
      <c r="B12753" t="s">
        <v>9855</v>
      </c>
      <c r="C12753" t="s">
        <v>850</v>
      </c>
    </row>
    <row r="12754" spans="1:5" x14ac:dyDescent="0.3">
      <c r="A12754" s="6" t="s">
        <v>9764</v>
      </c>
      <c r="B12754" t="s">
        <v>1202</v>
      </c>
      <c r="C12754" t="e">
        <f>+ q</f>
        <v>#NAME?</v>
      </c>
    </row>
    <row r="12755" spans="1:5" x14ac:dyDescent="0.3">
      <c r="A12755" s="6" t="s">
        <v>9769</v>
      </c>
      <c r="B12755" t="s">
        <v>10440</v>
      </c>
      <c r="C12755" t="s">
        <v>2808</v>
      </c>
      <c r="D12755">
        <v>5</v>
      </c>
      <c r="E12755">
        <v>5</v>
      </c>
    </row>
    <row r="12757" spans="1:5" x14ac:dyDescent="0.3">
      <c r="A12757" s="6" t="s">
        <v>1472</v>
      </c>
    </row>
    <row r="12758" spans="1:5" x14ac:dyDescent="0.3">
      <c r="A12758" s="6" t="s">
        <v>9766</v>
      </c>
    </row>
    <row r="12759" spans="1:5" x14ac:dyDescent="0.3">
      <c r="A12759" s="6" t="s">
        <v>9770</v>
      </c>
    </row>
    <row r="12761" spans="1:5" x14ac:dyDescent="0.3">
      <c r="A12761" s="6" t="s">
        <v>9771</v>
      </c>
      <c r="B12761" t="s">
        <v>9871</v>
      </c>
      <c r="C12761" t="s">
        <v>2809</v>
      </c>
      <c r="D12761" t="s">
        <v>2806</v>
      </c>
      <c r="E12761" t="s">
        <v>2806</v>
      </c>
    </row>
    <row r="12762" spans="1:5" x14ac:dyDescent="0.3">
      <c r="A12762" s="6" t="s">
        <v>5258</v>
      </c>
      <c r="B12762" t="s">
        <v>9855</v>
      </c>
      <c r="C12762" t="s">
        <v>850</v>
      </c>
    </row>
    <row r="12763" spans="1:5" x14ac:dyDescent="0.3">
      <c r="A12763" s="6" t="s">
        <v>9764</v>
      </c>
      <c r="B12763" t="s">
        <v>1202</v>
      </c>
      <c r="C12763" t="e">
        <f>+ q</f>
        <v>#NAME?</v>
      </c>
    </row>
    <row r="12764" spans="1:5" x14ac:dyDescent="0.3">
      <c r="A12764" s="6" t="s">
        <v>9772</v>
      </c>
      <c r="B12764" t="s">
        <v>10440</v>
      </c>
      <c r="C12764" t="s">
        <v>2808</v>
      </c>
      <c r="D12764">
        <v>3</v>
      </c>
      <c r="E12764">
        <v>3</v>
      </c>
    </row>
    <row r="12766" spans="1:5" x14ac:dyDescent="0.3">
      <c r="A12766" s="6" t="s">
        <v>1472</v>
      </c>
    </row>
    <row r="12767" spans="1:5" x14ac:dyDescent="0.3">
      <c r="A12767" s="6" t="s">
        <v>9766</v>
      </c>
    </row>
    <row r="12768" spans="1:5" x14ac:dyDescent="0.3">
      <c r="A12768" s="6" t="s">
        <v>9773</v>
      </c>
    </row>
    <row r="12770" spans="1:5" x14ac:dyDescent="0.3">
      <c r="A12770" s="6" t="s">
        <v>9774</v>
      </c>
      <c r="B12770" t="s">
        <v>9866</v>
      </c>
      <c r="C12770" t="s">
        <v>2810</v>
      </c>
      <c r="D12770" t="s">
        <v>2806</v>
      </c>
      <c r="E12770" t="s">
        <v>2806</v>
      </c>
    </row>
    <row r="12771" spans="1:5" x14ac:dyDescent="0.3">
      <c r="A12771" s="6" t="s">
        <v>5258</v>
      </c>
      <c r="B12771" t="s">
        <v>9855</v>
      </c>
      <c r="C12771" t="s">
        <v>850</v>
      </c>
    </row>
    <row r="12772" spans="1:5" x14ac:dyDescent="0.3">
      <c r="A12772" s="6" t="s">
        <v>9764</v>
      </c>
      <c r="B12772" t="s">
        <v>1202</v>
      </c>
      <c r="C12772" t="e">
        <f>+ q</f>
        <v>#NAME?</v>
      </c>
    </row>
    <row r="12773" spans="1:5" x14ac:dyDescent="0.3">
      <c r="A12773" s="6" t="s">
        <v>9775</v>
      </c>
      <c r="B12773" t="s">
        <v>10440</v>
      </c>
      <c r="C12773" t="s">
        <v>2811</v>
      </c>
      <c r="D12773">
        <v>8</v>
      </c>
      <c r="E12773">
        <v>8</v>
      </c>
    </row>
    <row r="12775" spans="1:5" x14ac:dyDescent="0.3">
      <c r="A12775" s="6" t="s">
        <v>1472</v>
      </c>
    </row>
    <row r="12776" spans="1:5" x14ac:dyDescent="0.3">
      <c r="A12776" s="6" t="s">
        <v>9766</v>
      </c>
    </row>
    <row r="12777" spans="1:5" x14ac:dyDescent="0.3">
      <c r="A12777" s="6" t="s">
        <v>9776</v>
      </c>
    </row>
    <row r="12779" spans="1:5" x14ac:dyDescent="0.3">
      <c r="A12779" s="6" t="s">
        <v>9777</v>
      </c>
      <c r="B12779" t="s">
        <v>10144</v>
      </c>
      <c r="C12779" t="s">
        <v>2812</v>
      </c>
      <c r="D12779" t="s">
        <v>2813</v>
      </c>
      <c r="E12779" t="s">
        <v>2813</v>
      </c>
    </row>
    <row r="12780" spans="1:5" x14ac:dyDescent="0.3">
      <c r="A12780" s="6" t="s">
        <v>5258</v>
      </c>
      <c r="B12780" t="s">
        <v>9855</v>
      </c>
      <c r="C12780" t="s">
        <v>850</v>
      </c>
    </row>
    <row r="12781" spans="1:5" x14ac:dyDescent="0.3">
      <c r="A12781" s="6" t="s">
        <v>9778</v>
      </c>
      <c r="B12781" t="s">
        <v>9575</v>
      </c>
      <c r="C12781" t="s">
        <v>2724</v>
      </c>
    </row>
    <row r="12782" spans="1:5" x14ac:dyDescent="0.3">
      <c r="A12782" s="6" t="s">
        <v>9779</v>
      </c>
      <c r="B12782" t="s">
        <v>10441</v>
      </c>
      <c r="C12782" t="s">
        <v>2814</v>
      </c>
      <c r="D12782">
        <v>9</v>
      </c>
      <c r="E12782">
        <v>9</v>
      </c>
    </row>
    <row r="12784" spans="1:5" x14ac:dyDescent="0.3">
      <c r="A12784" s="6" t="s">
        <v>1472</v>
      </c>
    </row>
    <row r="12785" spans="1:5" x14ac:dyDescent="0.3">
      <c r="A12785" s="6" t="s">
        <v>9780</v>
      </c>
    </row>
    <row r="12786" spans="1:5" x14ac:dyDescent="0.3">
      <c r="A12786" s="6" t="s">
        <v>9781</v>
      </c>
    </row>
    <row r="12788" spans="1:5" x14ac:dyDescent="0.3">
      <c r="A12788" s="6" t="s">
        <v>9782</v>
      </c>
      <c r="B12788" t="s">
        <v>9878</v>
      </c>
      <c r="C12788" t="s">
        <v>2815</v>
      </c>
      <c r="D12788" t="s">
        <v>2816</v>
      </c>
      <c r="E12788" t="s">
        <v>2816</v>
      </c>
    </row>
    <row r="12789" spans="1:5" x14ac:dyDescent="0.3">
      <c r="A12789" s="6" t="s">
        <v>5258</v>
      </c>
      <c r="B12789" t="s">
        <v>9855</v>
      </c>
      <c r="C12789" t="s">
        <v>850</v>
      </c>
    </row>
    <row r="12790" spans="1:5" x14ac:dyDescent="0.3">
      <c r="A12790" s="6" t="s">
        <v>9783</v>
      </c>
      <c r="B12790" t="s">
        <v>1281</v>
      </c>
      <c r="C12790" t="s">
        <v>1202</v>
      </c>
    </row>
    <row r="12791" spans="1:5" x14ac:dyDescent="0.3">
      <c r="A12791" s="6" t="s">
        <v>9784</v>
      </c>
      <c r="B12791" t="s">
        <v>10442</v>
      </c>
      <c r="C12791" t="s">
        <v>2817</v>
      </c>
      <c r="D12791">
        <v>8</v>
      </c>
      <c r="E12791">
        <v>8</v>
      </c>
    </row>
    <row r="12793" spans="1:5" x14ac:dyDescent="0.3">
      <c r="A12793" s="6" t="s">
        <v>1472</v>
      </c>
    </row>
    <row r="12794" spans="1:5" x14ac:dyDescent="0.3">
      <c r="A12794" s="6" t="s">
        <v>9785</v>
      </c>
    </row>
    <row r="12795" spans="1:5" x14ac:dyDescent="0.3">
      <c r="A12795" s="6" t="s">
        <v>9786</v>
      </c>
    </row>
    <row r="12797" spans="1:5" x14ac:dyDescent="0.3">
      <c r="A12797" s="6" t="s">
        <v>9787</v>
      </c>
      <c r="B12797" t="s">
        <v>5746</v>
      </c>
      <c r="C12797" t="s">
        <v>2818</v>
      </c>
      <c r="D12797">
        <v>4.5</v>
      </c>
      <c r="E12797" s="2">
        <v>42859</v>
      </c>
    </row>
    <row r="12798" spans="1:5" x14ac:dyDescent="0.3">
      <c r="A12798" s="6" t="s">
        <v>5258</v>
      </c>
      <c r="B12798" t="s">
        <v>9855</v>
      </c>
      <c r="C12798" t="s">
        <v>850</v>
      </c>
    </row>
    <row r="12799" spans="1:5" x14ac:dyDescent="0.3">
      <c r="A12799" s="6" t="s">
        <v>9788</v>
      </c>
      <c r="B12799" t="s">
        <v>2712</v>
      </c>
      <c r="C12799" t="s">
        <v>2819</v>
      </c>
    </row>
    <row r="12800" spans="1:5" x14ac:dyDescent="0.3">
      <c r="A12800" s="6" t="s">
        <v>9789</v>
      </c>
      <c r="B12800" t="s">
        <v>10443</v>
      </c>
      <c r="C12800" t="s">
        <v>2820</v>
      </c>
      <c r="D12800">
        <v>6</v>
      </c>
      <c r="E12800">
        <v>6</v>
      </c>
    </row>
    <row r="12802" spans="1:5" x14ac:dyDescent="0.3">
      <c r="A12802" s="6" t="s">
        <v>1472</v>
      </c>
    </row>
    <row r="12803" spans="1:5" x14ac:dyDescent="0.3">
      <c r="A12803" s="6" t="s">
        <v>9790</v>
      </c>
    </row>
    <row r="12804" spans="1:5" x14ac:dyDescent="0.3">
      <c r="A12804" s="6" t="s">
        <v>9791</v>
      </c>
    </row>
    <row r="12806" spans="1:5" x14ac:dyDescent="0.3">
      <c r="A12806" s="6" t="s">
        <v>9792</v>
      </c>
      <c r="B12806" t="s">
        <v>9878</v>
      </c>
      <c r="C12806" t="s">
        <v>2821</v>
      </c>
      <c r="D12806" t="s">
        <v>2822</v>
      </c>
      <c r="E12806" t="s">
        <v>2822</v>
      </c>
    </row>
    <row r="12807" spans="1:5" x14ac:dyDescent="0.3">
      <c r="A12807" s="6" t="s">
        <v>5258</v>
      </c>
      <c r="B12807" t="s">
        <v>9855</v>
      </c>
      <c r="C12807" t="s">
        <v>850</v>
      </c>
    </row>
    <row r="12808" spans="1:5" x14ac:dyDescent="0.3">
      <c r="A12808" s="6" t="s">
        <v>9793</v>
      </c>
      <c r="B12808" t="s">
        <v>1281</v>
      </c>
      <c r="C12808" t="s">
        <v>1202</v>
      </c>
    </row>
    <row r="12809" spans="1:5" x14ac:dyDescent="0.3">
      <c r="A12809" s="6" t="s">
        <v>9794</v>
      </c>
      <c r="B12809" t="e">
        <f>--LEFP</f>
        <v>#NAME?</v>
      </c>
      <c r="C12809" t="s">
        <v>2817</v>
      </c>
      <c r="D12809">
        <v>8</v>
      </c>
      <c r="E12809">
        <v>8</v>
      </c>
    </row>
    <row r="12811" spans="1:5" x14ac:dyDescent="0.3">
      <c r="A12811" s="6" t="s">
        <v>1472</v>
      </c>
    </row>
    <row r="12812" spans="1:5" x14ac:dyDescent="0.3">
      <c r="A12812" s="6" t="s">
        <v>9785</v>
      </c>
    </row>
    <row r="12813" spans="1:5" x14ac:dyDescent="0.3">
      <c r="A12813" s="6" t="s">
        <v>9795</v>
      </c>
    </row>
    <row r="12815" spans="1:5" x14ac:dyDescent="0.3">
      <c r="A12815" s="6" t="s">
        <v>9796</v>
      </c>
      <c r="B12815" t="s">
        <v>9854</v>
      </c>
      <c r="C12815" t="s">
        <v>2823</v>
      </c>
      <c r="D12815" t="s">
        <v>2824</v>
      </c>
      <c r="E12815" t="s">
        <v>2824</v>
      </c>
    </row>
    <row r="12816" spans="1:5" x14ac:dyDescent="0.3">
      <c r="A12816" s="6" t="s">
        <v>5258</v>
      </c>
      <c r="B12816" t="s">
        <v>9855</v>
      </c>
      <c r="C12816" t="s">
        <v>850</v>
      </c>
    </row>
    <row r="12817" spans="1:5" x14ac:dyDescent="0.3">
      <c r="A12817" s="6" t="s">
        <v>9797</v>
      </c>
      <c r="B12817" t="s">
        <v>2253</v>
      </c>
      <c r="C12817" t="e">
        <f>+  v  t</f>
        <v>#NAME?</v>
      </c>
    </row>
    <row r="12818" spans="1:5" x14ac:dyDescent="0.3">
      <c r="A12818" s="6" t="s">
        <v>9798</v>
      </c>
      <c r="B12818" t="e">
        <f>-KLPRR</f>
        <v>#NAME?</v>
      </c>
      <c r="C12818" t="s">
        <v>2825</v>
      </c>
      <c r="D12818">
        <v>9</v>
      </c>
      <c r="E12818">
        <v>9</v>
      </c>
    </row>
    <row r="12820" spans="1:5" x14ac:dyDescent="0.3">
      <c r="A12820" s="6" t="s">
        <v>1472</v>
      </c>
    </row>
    <row r="12821" spans="1:5" x14ac:dyDescent="0.3">
      <c r="A12821" s="6" t="s">
        <v>9799</v>
      </c>
    </row>
    <row r="12822" spans="1:5" x14ac:dyDescent="0.3">
      <c r="A12822" s="6" t="s">
        <v>9800</v>
      </c>
    </row>
    <row r="12824" spans="1:5" x14ac:dyDescent="0.3">
      <c r="A12824" s="6" t="s">
        <v>9801</v>
      </c>
      <c r="B12824" t="s">
        <v>5746</v>
      </c>
      <c r="C12824" t="s">
        <v>2826</v>
      </c>
      <c r="D12824">
        <v>6.7</v>
      </c>
      <c r="E12824" s="2">
        <v>42922</v>
      </c>
    </row>
    <row r="12825" spans="1:5" x14ac:dyDescent="0.3">
      <c r="A12825" s="6" t="s">
        <v>5258</v>
      </c>
      <c r="B12825" t="s">
        <v>9855</v>
      </c>
      <c r="C12825" t="s">
        <v>850</v>
      </c>
    </row>
    <row r="12826" spans="1:5" x14ac:dyDescent="0.3">
      <c r="A12826" s="6" t="s">
        <v>9084</v>
      </c>
    </row>
    <row r="12827" spans="1:5" x14ac:dyDescent="0.3">
      <c r="A12827" s="6" t="s">
        <v>9802</v>
      </c>
      <c r="B12827" t="s">
        <v>10444</v>
      </c>
      <c r="C12827">
        <f>-------- 24</f>
        <v>24</v>
      </c>
      <c r="D12827">
        <v>8</v>
      </c>
      <c r="E12827">
        <v>8</v>
      </c>
    </row>
    <row r="12829" spans="1:5" x14ac:dyDescent="0.3">
      <c r="A12829" s="6" t="s">
        <v>1472</v>
      </c>
    </row>
    <row r="12830" spans="1:5" x14ac:dyDescent="0.3">
      <c r="A12830" s="6" t="s">
        <v>9803</v>
      </c>
    </row>
    <row r="12831" spans="1:5" x14ac:dyDescent="0.3">
      <c r="A12831" s="6" t="s">
        <v>9804</v>
      </c>
    </row>
    <row r="12833" spans="1:5" x14ac:dyDescent="0.3">
      <c r="A12833" s="6" t="s">
        <v>9805</v>
      </c>
      <c r="B12833" t="s">
        <v>9878</v>
      </c>
      <c r="C12833" t="s">
        <v>2827</v>
      </c>
      <c r="D12833" t="s">
        <v>2828</v>
      </c>
      <c r="E12833" t="s">
        <v>2828</v>
      </c>
    </row>
    <row r="12834" spans="1:5" x14ac:dyDescent="0.3">
      <c r="A12834" s="6" t="s">
        <v>5258</v>
      </c>
      <c r="B12834" t="s">
        <v>9855</v>
      </c>
      <c r="C12834" t="s">
        <v>850</v>
      </c>
    </row>
    <row r="12835" spans="1:5" x14ac:dyDescent="0.3">
      <c r="A12835" s="6" t="s">
        <v>9084</v>
      </c>
    </row>
    <row r="12836" spans="1:5" x14ac:dyDescent="0.3">
      <c r="A12836" s="6" t="s">
        <v>9806</v>
      </c>
      <c r="B12836" t="s">
        <v>10444</v>
      </c>
      <c r="C12836">
        <f>-------- 24</f>
        <v>24</v>
      </c>
      <c r="D12836">
        <v>6</v>
      </c>
      <c r="E12836">
        <v>6</v>
      </c>
    </row>
    <row r="12838" spans="1:5" x14ac:dyDescent="0.3">
      <c r="A12838" s="6" t="s">
        <v>1472</v>
      </c>
    </row>
    <row r="12839" spans="1:5" x14ac:dyDescent="0.3">
      <c r="A12839" s="6" t="s">
        <v>9803</v>
      </c>
    </row>
    <row r="12840" spans="1:5" x14ac:dyDescent="0.3">
      <c r="A12840" s="6" t="s">
        <v>9807</v>
      </c>
    </row>
    <row r="12843" spans="1:5" x14ac:dyDescent="0.3">
      <c r="A12843" s="6" t="s">
        <v>5</v>
      </c>
    </row>
    <row r="12844" spans="1:5" x14ac:dyDescent="0.3">
      <c r="A12844" s="6" t="s">
        <v>9808</v>
      </c>
    </row>
    <row r="12845" spans="1:5" x14ac:dyDescent="0.3">
      <c r="A12845" s="6" t="s">
        <v>6</v>
      </c>
    </row>
    <row r="12846" spans="1:5" x14ac:dyDescent="0.3">
      <c r="A12846" s="6" t="s">
        <v>2829</v>
      </c>
    </row>
    <row r="12847" spans="1:5" x14ac:dyDescent="0.3">
      <c r="A12847" s="6" t="s">
        <v>2830</v>
      </c>
      <c r="D12847" t="s">
        <v>2831</v>
      </c>
      <c r="E12847" t="s">
        <v>2831</v>
      </c>
    </row>
    <row r="12848" spans="1:5" x14ac:dyDescent="0.3">
      <c r="A12848" s="6" t="s">
        <v>2832</v>
      </c>
      <c r="D12848" t="s">
        <v>2831</v>
      </c>
      <c r="E12848" t="s">
        <v>2831</v>
      </c>
    </row>
    <row r="12849" spans="1:5" x14ac:dyDescent="0.3">
      <c r="A12849" s="6" t="s">
        <v>2833</v>
      </c>
      <c r="D12849" t="s">
        <v>2831</v>
      </c>
      <c r="E12849" t="s">
        <v>2831</v>
      </c>
    </row>
    <row r="12850" spans="1:5" x14ac:dyDescent="0.3">
      <c r="A12850" s="6" t="s">
        <v>2834</v>
      </c>
      <c r="D12850" t="s">
        <v>2831</v>
      </c>
      <c r="E12850" t="s">
        <v>2831</v>
      </c>
    </row>
    <row r="12851" spans="1:5" x14ac:dyDescent="0.3">
      <c r="A12851" s="6" t="s">
        <v>2835</v>
      </c>
      <c r="D12851" t="s">
        <v>2831</v>
      </c>
      <c r="E12851" t="s">
        <v>2831</v>
      </c>
    </row>
    <row r="12852" spans="1:5" x14ac:dyDescent="0.3">
      <c r="A12852" s="6" t="s">
        <v>2836</v>
      </c>
      <c r="C12852" t="s">
        <v>2831</v>
      </c>
    </row>
    <row r="12853" spans="1:5" x14ac:dyDescent="0.3">
      <c r="A12853" s="6" t="s">
        <v>2837</v>
      </c>
      <c r="B12853" t="s">
        <v>2831</v>
      </c>
    </row>
    <row r="12854" spans="1:5" x14ac:dyDescent="0.3">
      <c r="A12854" s="6" t="s">
        <v>9809</v>
      </c>
    </row>
    <row r="12855" spans="1:5" x14ac:dyDescent="0.3">
      <c r="A12855" s="6" t="s">
        <v>9810</v>
      </c>
    </row>
    <row r="12856" spans="1:5" x14ac:dyDescent="0.3">
      <c r="A12856" s="6" t="s">
        <v>9811</v>
      </c>
    </row>
    <row r="12857" spans="1:5" x14ac:dyDescent="0.3">
      <c r="A12857" s="6" t="s">
        <v>9812</v>
      </c>
    </row>
    <row r="12858" spans="1:5" x14ac:dyDescent="0.3">
      <c r="A12858" s="6" t="s">
        <v>2838</v>
      </c>
    </row>
    <row r="12859" spans="1:5" x14ac:dyDescent="0.3">
      <c r="A12859" s="6" t="s">
        <v>2839</v>
      </c>
    </row>
    <row r="12860" spans="1:5" x14ac:dyDescent="0.3">
      <c r="A12860" s="6" t="s">
        <v>2840</v>
      </c>
    </row>
    <row r="12861" spans="1:5" x14ac:dyDescent="0.3">
      <c r="A12861" s="6" t="s">
        <v>2841</v>
      </c>
    </row>
    <row r="12862" spans="1:5" x14ac:dyDescent="0.3">
      <c r="A12862" s="6" t="s">
        <v>2842</v>
      </c>
    </row>
    <row r="12863" spans="1:5" x14ac:dyDescent="0.3">
      <c r="A12863" s="6" t="s">
        <v>2843</v>
      </c>
    </row>
    <row r="12864" spans="1:5" x14ac:dyDescent="0.3">
      <c r="A12864" s="6" t="s">
        <v>2844</v>
      </c>
    </row>
    <row r="12865" spans="1:1" x14ac:dyDescent="0.3">
      <c r="A12865" s="6" t="s">
        <v>2845</v>
      </c>
    </row>
    <row r="12866" spans="1:1" x14ac:dyDescent="0.3">
      <c r="A12866" s="6" t="s">
        <v>2846</v>
      </c>
    </row>
    <row r="12867" spans="1:1" x14ac:dyDescent="0.3">
      <c r="A12867" s="6" t="s">
        <v>2847</v>
      </c>
    </row>
    <row r="12868" spans="1:1" x14ac:dyDescent="0.3">
      <c r="A12868" s="6" t="s">
        <v>2848</v>
      </c>
    </row>
    <row r="12869" spans="1:1" x14ac:dyDescent="0.3">
      <c r="A12869" s="6" t="s">
        <v>2849</v>
      </c>
    </row>
    <row r="12870" spans="1:1" x14ac:dyDescent="0.3">
      <c r="A12870" s="6" t="s">
        <v>2850</v>
      </c>
    </row>
    <row r="12871" spans="1:1" x14ac:dyDescent="0.3">
      <c r="A12871" s="6" t="s">
        <v>2851</v>
      </c>
    </row>
    <row r="12872" spans="1:1" x14ac:dyDescent="0.3">
      <c r="A12872" s="6" t="s">
        <v>2852</v>
      </c>
    </row>
    <row r="12873" spans="1:1" x14ac:dyDescent="0.3">
      <c r="A12873" s="6" t="s">
        <v>2853</v>
      </c>
    </row>
    <row r="12874" spans="1:1" x14ac:dyDescent="0.3">
      <c r="A12874" s="6" t="s">
        <v>2854</v>
      </c>
    </row>
    <row r="12875" spans="1:1" x14ac:dyDescent="0.3">
      <c r="A12875" s="6" t="s">
        <v>2855</v>
      </c>
    </row>
    <row r="12876" spans="1:1" x14ac:dyDescent="0.3">
      <c r="A12876" s="6" t="s">
        <v>2856</v>
      </c>
    </row>
    <row r="12877" spans="1:1" x14ac:dyDescent="0.3">
      <c r="A12877" s="6" t="s">
        <v>2857</v>
      </c>
    </row>
    <row r="12878" spans="1:1" x14ac:dyDescent="0.3">
      <c r="A12878" s="6" t="s">
        <v>2858</v>
      </c>
    </row>
    <row r="12879" spans="1:1" x14ac:dyDescent="0.3">
      <c r="A12879" s="6" t="s">
        <v>2859</v>
      </c>
    </row>
    <row r="12880" spans="1:1" x14ac:dyDescent="0.3">
      <c r="A12880" s="6" t="s">
        <v>2860</v>
      </c>
    </row>
    <row r="12881" spans="1:1" x14ac:dyDescent="0.3">
      <c r="A12881" s="6" t="s">
        <v>2861</v>
      </c>
    </row>
    <row r="12882" spans="1:1" x14ac:dyDescent="0.3">
      <c r="A12882" s="6" t="s">
        <v>2862</v>
      </c>
    </row>
    <row r="12883" spans="1:1" x14ac:dyDescent="0.3">
      <c r="A12883" s="6" t="s">
        <v>2863</v>
      </c>
    </row>
    <row r="12884" spans="1:1" x14ac:dyDescent="0.3">
      <c r="A12884" s="6" t="s">
        <v>2864</v>
      </c>
    </row>
    <row r="12885" spans="1:1" x14ac:dyDescent="0.3">
      <c r="A12885" s="6" t="s">
        <v>2865</v>
      </c>
    </row>
    <row r="12886" spans="1:1" x14ac:dyDescent="0.3">
      <c r="A12886" s="6" t="s">
        <v>2866</v>
      </c>
    </row>
    <row r="12887" spans="1:1" x14ac:dyDescent="0.3">
      <c r="A12887" s="6" t="s">
        <v>2867</v>
      </c>
    </row>
    <row r="12888" spans="1:1" x14ac:dyDescent="0.3">
      <c r="A12888" s="6" t="s">
        <v>2868</v>
      </c>
    </row>
    <row r="12889" spans="1:1" x14ac:dyDescent="0.3">
      <c r="A12889" s="6" t="s">
        <v>2869</v>
      </c>
    </row>
    <row r="12890" spans="1:1" x14ac:dyDescent="0.3">
      <c r="A12890" s="6" t="s">
        <v>2870</v>
      </c>
    </row>
    <row r="12891" spans="1:1" x14ac:dyDescent="0.3">
      <c r="A12891" s="6" t="s">
        <v>2871</v>
      </c>
    </row>
    <row r="12892" spans="1:1" x14ac:dyDescent="0.3">
      <c r="A12892" s="6" t="s">
        <v>9813</v>
      </c>
    </row>
    <row r="12893" spans="1:1" x14ac:dyDescent="0.3">
      <c r="A12893" s="6" t="s">
        <v>2872</v>
      </c>
    </row>
    <row r="12894" spans="1:1" x14ac:dyDescent="0.3">
      <c r="A12894" s="6" t="s">
        <v>2873</v>
      </c>
    </row>
    <row r="12895" spans="1:1" x14ac:dyDescent="0.3">
      <c r="A12895" s="6" t="s">
        <v>2874</v>
      </c>
    </row>
    <row r="12896" spans="1:1" x14ac:dyDescent="0.3">
      <c r="A12896" s="6" t="s">
        <v>9814</v>
      </c>
    </row>
    <row r="12897" spans="1:5" x14ac:dyDescent="0.3">
      <c r="A12897" s="6" t="s">
        <v>9815</v>
      </c>
    </row>
    <row r="12898" spans="1:5" x14ac:dyDescent="0.3">
      <c r="A12898" s="6" t="s">
        <v>9816</v>
      </c>
    </row>
    <row r="12899" spans="1:5" x14ac:dyDescent="0.3">
      <c r="A12899" s="6" t="s">
        <v>2875</v>
      </c>
    </row>
    <row r="12900" spans="1:5" x14ac:dyDescent="0.3">
      <c r="A12900" s="6" t="s">
        <v>2876</v>
      </c>
    </row>
    <row r="12901" spans="1:5" x14ac:dyDescent="0.3">
      <c r="A12901" s="6" t="s">
        <v>2877</v>
      </c>
    </row>
    <row r="12902" spans="1:5" x14ac:dyDescent="0.3">
      <c r="A12902" s="6" t="s">
        <v>2878</v>
      </c>
    </row>
    <row r="12903" spans="1:5" x14ac:dyDescent="0.3">
      <c r="A12903" s="6" t="s">
        <v>2879</v>
      </c>
    </row>
    <row r="12904" spans="1:5" x14ac:dyDescent="0.3">
      <c r="A12904" s="6" t="s">
        <v>2880</v>
      </c>
    </row>
    <row r="12905" spans="1:5" x14ac:dyDescent="0.3">
      <c r="A12905" s="6" t="s">
        <v>9817</v>
      </c>
    </row>
    <row r="12906" spans="1:5" x14ac:dyDescent="0.3">
      <c r="A12906" s="6" t="s">
        <v>9818</v>
      </c>
    </row>
    <row r="12907" spans="1:5" x14ac:dyDescent="0.3">
      <c r="A12907" s="6" t="s">
        <v>9819</v>
      </c>
    </row>
    <row r="12908" spans="1:5" x14ac:dyDescent="0.3">
      <c r="A12908" s="6" t="s">
        <v>9820</v>
      </c>
      <c r="B12908" t="s">
        <v>10445</v>
      </c>
      <c r="C12908" t="s">
        <v>2881</v>
      </c>
      <c r="D12908" t="s">
        <v>2882</v>
      </c>
      <c r="E12908" t="s">
        <v>2882</v>
      </c>
    </row>
    <row r="12909" spans="1:5" x14ac:dyDescent="0.3">
      <c r="A12909" s="6" t="s">
        <v>9821</v>
      </c>
      <c r="B12909" t="s">
        <v>10445</v>
      </c>
      <c r="C12909" t="s">
        <v>2883</v>
      </c>
    </row>
    <row r="12910" spans="1:5" x14ac:dyDescent="0.3">
      <c r="A12910" s="6" t="s">
        <v>9822</v>
      </c>
    </row>
    <row r="12911" spans="1:5" x14ac:dyDescent="0.3">
      <c r="A12911" s="6" t="s">
        <v>9823</v>
      </c>
    </row>
    <row r="12912" spans="1:5" x14ac:dyDescent="0.3">
      <c r="A12912" s="6" t="s">
        <v>9824</v>
      </c>
    </row>
    <row r="12913" spans="1:1" x14ac:dyDescent="0.3">
      <c r="A12913" s="6" t="s">
        <v>9825</v>
      </c>
    </row>
    <row r="12914" spans="1:1" x14ac:dyDescent="0.3">
      <c r="A12914" s="6" t="s">
        <v>9826</v>
      </c>
    </row>
    <row r="12915" spans="1:1" x14ac:dyDescent="0.3">
      <c r="A12915" s="6" t="s">
        <v>9827</v>
      </c>
    </row>
    <row r="12916" spans="1:1" x14ac:dyDescent="0.3">
      <c r="A12916" s="6" t="s">
        <v>9828</v>
      </c>
    </row>
    <row r="12917" spans="1:1" x14ac:dyDescent="0.3">
      <c r="A12917" s="6" t="s">
        <v>9829</v>
      </c>
    </row>
    <row r="12918" spans="1:1" x14ac:dyDescent="0.3">
      <c r="A12918" s="6" t="s">
        <v>9830</v>
      </c>
    </row>
    <row r="12919" spans="1:1" x14ac:dyDescent="0.3">
      <c r="A12919" s="6" t="s">
        <v>9831</v>
      </c>
    </row>
    <row r="12920" spans="1:1" x14ac:dyDescent="0.3">
      <c r="A12920" s="6" t="s">
        <v>9832</v>
      </c>
    </row>
    <row r="12921" spans="1:1" x14ac:dyDescent="0.3">
      <c r="A12921" s="6" t="s">
        <v>9833</v>
      </c>
    </row>
    <row r="12922" spans="1:1" x14ac:dyDescent="0.3">
      <c r="A12922" s="6" t="s">
        <v>2884</v>
      </c>
    </row>
    <row r="12923" spans="1:1" x14ac:dyDescent="0.3">
      <c r="A12923" s="6" t="s">
        <v>9834</v>
      </c>
    </row>
    <row r="12924" spans="1:1" x14ac:dyDescent="0.3">
      <c r="A12924" s="6" t="s">
        <v>2885</v>
      </c>
    </row>
    <row r="12925" spans="1:1" x14ac:dyDescent="0.3">
      <c r="A12925" s="6" t="s">
        <v>2886</v>
      </c>
    </row>
    <row r="12926" spans="1:1" x14ac:dyDescent="0.3">
      <c r="A12926" s="6" t="s">
        <v>2887</v>
      </c>
    </row>
    <row r="12927" spans="1:1" x14ac:dyDescent="0.3">
      <c r="A12927" s="6" t="s">
        <v>2888</v>
      </c>
    </row>
    <row r="12928" spans="1:1" x14ac:dyDescent="0.3">
      <c r="A12928" s="6" t="s">
        <v>2889</v>
      </c>
    </row>
    <row r="12929" spans="1:3" x14ac:dyDescent="0.3">
      <c r="A12929" s="6" t="s">
        <v>2890</v>
      </c>
    </row>
    <row r="12930" spans="1:3" x14ac:dyDescent="0.3">
      <c r="A12930" s="6" t="s">
        <v>2891</v>
      </c>
    </row>
    <row r="12931" spans="1:3" x14ac:dyDescent="0.3">
      <c r="A12931" s="6" t="s">
        <v>2892</v>
      </c>
    </row>
    <row r="12932" spans="1:3" x14ac:dyDescent="0.3">
      <c r="A12932" s="6" t="s">
        <v>2893</v>
      </c>
    </row>
    <row r="12933" spans="1:3" x14ac:dyDescent="0.3">
      <c r="A12933" s="6" t="s">
        <v>2894</v>
      </c>
    </row>
    <row r="12934" spans="1:3" x14ac:dyDescent="0.3">
      <c r="A12934" s="6" t="s">
        <v>2895</v>
      </c>
    </row>
    <row r="12935" spans="1:3" x14ac:dyDescent="0.3">
      <c r="A12935" s="6" t="s">
        <v>2896</v>
      </c>
    </row>
    <row r="12936" spans="1:3" x14ac:dyDescent="0.3">
      <c r="A12936" s="6" t="s">
        <v>9835</v>
      </c>
      <c r="B12936" t="s">
        <v>10445</v>
      </c>
      <c r="C12936" t="s">
        <v>2897</v>
      </c>
    </row>
    <row r="12939" spans="1:3" x14ac:dyDescent="0.3">
      <c r="A12939" s="6" t="s">
        <v>9836</v>
      </c>
    </row>
    <row r="12940" spans="1:3" x14ac:dyDescent="0.3">
      <c r="A12940" s="6" t="s">
        <v>2898</v>
      </c>
    </row>
    <row r="12941" spans="1:3" x14ac:dyDescent="0.3">
      <c r="A12941" s="6" t="s">
        <v>2899</v>
      </c>
    </row>
    <row r="12942" spans="1:3" x14ac:dyDescent="0.3">
      <c r="A12942" s="6" t="s">
        <v>7</v>
      </c>
    </row>
    <row r="12943" spans="1:3" x14ac:dyDescent="0.3">
      <c r="A12943" s="6" t="s">
        <v>2900</v>
      </c>
    </row>
    <row r="12945" spans="1:1" x14ac:dyDescent="0.3">
      <c r="A12945" s="6" t="s">
        <v>8</v>
      </c>
    </row>
    <row r="12947" spans="1:1" x14ac:dyDescent="0.3">
      <c r="A12947" s="6" t="s">
        <v>9</v>
      </c>
    </row>
    <row r="12948" spans="1:1" x14ac:dyDescent="0.3">
      <c r="A12948" s="6" t="s">
        <v>10</v>
      </c>
    </row>
    <row r="12949" spans="1:1" x14ac:dyDescent="0.3">
      <c r="A12949" s="6" t="s">
        <v>9837</v>
      </c>
    </row>
    <row r="12950" spans="1:1" x14ac:dyDescent="0.3">
      <c r="A12950" s="6" t="s">
        <v>9838</v>
      </c>
    </row>
    <row r="12951" spans="1:1" x14ac:dyDescent="0.3">
      <c r="A12951" s="6" t="s">
        <v>9839</v>
      </c>
    </row>
    <row r="12953" spans="1:1" x14ac:dyDescent="0.3">
      <c r="A12953" s="6" t="s">
        <v>11</v>
      </c>
    </row>
    <row r="12954" spans="1:1" x14ac:dyDescent="0.3">
      <c r="A12954" s="6" t="s">
        <v>10</v>
      </c>
    </row>
    <row r="12955" spans="1:1" x14ac:dyDescent="0.3">
      <c r="A12955" s="6" t="s">
        <v>9840</v>
      </c>
    </row>
    <row r="12956" spans="1:1" x14ac:dyDescent="0.3">
      <c r="A12956" s="6" t="s">
        <v>9841</v>
      </c>
    </row>
    <row r="12957" spans="1:1" x14ac:dyDescent="0.3">
      <c r="A12957" s="6" t="s">
        <v>9842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07"/>
  <sheetViews>
    <sheetView workbookViewId="0">
      <selection activeCell="B10" sqref="B10"/>
    </sheetView>
  </sheetViews>
  <sheetFormatPr defaultRowHeight="14.4" x14ac:dyDescent="0.3"/>
  <sheetData>
    <row r="1" spans="1:10" ht="15.6" x14ac:dyDescent="0.3">
      <c r="A1" s="3" t="s">
        <v>2902</v>
      </c>
      <c r="B1" s="3" t="s">
        <v>2903</v>
      </c>
      <c r="C1" s="3" t="s">
        <v>2904</v>
      </c>
      <c r="D1" s="3" t="s">
        <v>2905</v>
      </c>
      <c r="E1" s="3" t="s">
        <v>2906</v>
      </c>
      <c r="F1" s="3" t="s">
        <v>2907</v>
      </c>
      <c r="G1" s="3" t="s">
        <v>2908</v>
      </c>
      <c r="H1" s="4" t="s">
        <v>2909</v>
      </c>
    </row>
    <row r="2" spans="1:10" x14ac:dyDescent="0.3">
      <c r="A2">
        <f>COUNTIF(find!$F$2:F22,"+")</f>
        <v>1</v>
      </c>
      <c r="B2">
        <f>COUNTIF(find!$F22:F$1207,"-")</f>
        <v>1156</v>
      </c>
      <c r="C2">
        <f>COUNTIF(find!$F$22:F22,"-")</f>
        <v>0</v>
      </c>
      <c r="D2">
        <f>COUNTIF(find!$F22:$F$1207,"+")</f>
        <v>8</v>
      </c>
      <c r="E2">
        <f>ROUND(B2/(B2+C2),3)</f>
        <v>1</v>
      </c>
      <c r="F2">
        <f>1-E2</f>
        <v>0</v>
      </c>
      <c r="G2">
        <f>ROUND(A2/(A2+D2),3)</f>
        <v>0.111</v>
      </c>
      <c r="H2">
        <f>G2+E2-1</f>
        <v>0.11099999999999999</v>
      </c>
      <c r="J2" s="5" t="s">
        <v>2910</v>
      </c>
    </row>
    <row r="3" spans="1:10" x14ac:dyDescent="0.3">
      <c r="A3">
        <f>COUNTIF(find!$F$2:F23,"+")</f>
        <v>2</v>
      </c>
      <c r="B3">
        <f>COUNTIF(find!$F23:F$1207,"-")</f>
        <v>1156</v>
      </c>
      <c r="C3">
        <f>COUNTIF(find!$F$22:F23,"-")</f>
        <v>0</v>
      </c>
      <c r="D3">
        <f>COUNTIF(find!$F23:$F$1207,"+")</f>
        <v>7</v>
      </c>
      <c r="E3">
        <f t="shared" ref="E3:E66" si="0">ROUND(B3/(B3+C3),3)</f>
        <v>1</v>
      </c>
      <c r="F3">
        <f t="shared" ref="F3:F66" si="1">1-E3</f>
        <v>0</v>
      </c>
      <c r="G3">
        <f t="shared" ref="G3:G66" si="2">ROUND(A3/(A3+D3),3)</f>
        <v>0.222</v>
      </c>
      <c r="H3">
        <f t="shared" ref="H3:H66" si="3">G3+E3-1</f>
        <v>0.22199999999999998</v>
      </c>
      <c r="J3" s="5">
        <f>MAX(H:H)</f>
        <v>0.9870000000000001</v>
      </c>
    </row>
    <row r="4" spans="1:10" x14ac:dyDescent="0.3">
      <c r="A4">
        <f>COUNTIF(find!$F$2:F24,"+")</f>
        <v>3</v>
      </c>
      <c r="B4">
        <f>COUNTIF(find!$F24:F$1207,"-")</f>
        <v>1156</v>
      </c>
      <c r="C4">
        <f>COUNTIF(find!$F$22:F24,"-")</f>
        <v>0</v>
      </c>
      <c r="D4">
        <f>COUNTIF(find!$F24:$F$1207,"+")</f>
        <v>6</v>
      </c>
      <c r="E4">
        <f t="shared" si="0"/>
        <v>1</v>
      </c>
      <c r="F4">
        <f t="shared" si="1"/>
        <v>0</v>
      </c>
      <c r="G4">
        <f t="shared" si="2"/>
        <v>0.33300000000000002</v>
      </c>
      <c r="H4">
        <f t="shared" si="3"/>
        <v>0.33299999999999996</v>
      </c>
    </row>
    <row r="5" spans="1:10" x14ac:dyDescent="0.3">
      <c r="A5">
        <f>COUNTIF(find!$F$2:F25,"+")</f>
        <v>3</v>
      </c>
      <c r="B5">
        <f>COUNTIF(find!$F25:F$1207,"-")</f>
        <v>1156</v>
      </c>
      <c r="C5">
        <f>COUNTIF(find!$F$22:F25,"-")</f>
        <v>1</v>
      </c>
      <c r="D5">
        <f>COUNTIF(find!$F25:$F$1207,"+")</f>
        <v>5</v>
      </c>
      <c r="E5">
        <f t="shared" si="0"/>
        <v>0.999</v>
      </c>
      <c r="F5">
        <f t="shared" si="1"/>
        <v>1.0000000000000009E-3</v>
      </c>
      <c r="G5">
        <f t="shared" si="2"/>
        <v>0.375</v>
      </c>
      <c r="H5">
        <f t="shared" si="3"/>
        <v>0.37400000000000011</v>
      </c>
    </row>
    <row r="6" spans="1:10" x14ac:dyDescent="0.3">
      <c r="A6">
        <f>COUNTIF(find!$F$2:F26,"+")</f>
        <v>4</v>
      </c>
      <c r="B6">
        <f>COUNTIF(find!$F26:F$1207,"-")</f>
        <v>1155</v>
      </c>
      <c r="C6">
        <f>COUNTIF(find!$F$22:F26,"-")</f>
        <v>1</v>
      </c>
      <c r="D6">
        <f>COUNTIF(find!$F26:$F$1207,"+")</f>
        <v>5</v>
      </c>
      <c r="E6">
        <f t="shared" si="0"/>
        <v>0.999</v>
      </c>
      <c r="F6">
        <f t="shared" si="1"/>
        <v>1.0000000000000009E-3</v>
      </c>
      <c r="G6">
        <f t="shared" si="2"/>
        <v>0.44400000000000001</v>
      </c>
      <c r="H6">
        <f t="shared" si="3"/>
        <v>0.44300000000000006</v>
      </c>
    </row>
    <row r="7" spans="1:10" x14ac:dyDescent="0.3">
      <c r="A7">
        <f>COUNTIF(find!$F$2:F27,"+")</f>
        <v>5</v>
      </c>
      <c r="B7">
        <f>COUNTIF(find!$F27:F$1207,"-")</f>
        <v>1155</v>
      </c>
      <c r="C7">
        <f>COUNTIF(find!$F$22:F27,"-")</f>
        <v>1</v>
      </c>
      <c r="D7">
        <f>COUNTIF(find!$F27:$F$1207,"+")</f>
        <v>4</v>
      </c>
      <c r="E7">
        <f t="shared" si="0"/>
        <v>0.999</v>
      </c>
      <c r="F7">
        <f t="shared" si="1"/>
        <v>1.0000000000000009E-3</v>
      </c>
      <c r="G7">
        <f t="shared" si="2"/>
        <v>0.55600000000000005</v>
      </c>
      <c r="H7">
        <f t="shared" si="3"/>
        <v>0.55500000000000016</v>
      </c>
    </row>
    <row r="8" spans="1:10" x14ac:dyDescent="0.3">
      <c r="A8">
        <f>COUNTIF(find!$F$2:F28,"+")</f>
        <v>5</v>
      </c>
      <c r="B8">
        <f>COUNTIF(find!$F28:F$1207,"-")</f>
        <v>1155</v>
      </c>
      <c r="C8">
        <f>COUNTIF(find!$F$22:F28,"-")</f>
        <v>2</v>
      </c>
      <c r="D8">
        <f>COUNTIF(find!$F28:$F$1207,"+")</f>
        <v>3</v>
      </c>
      <c r="E8">
        <f t="shared" si="0"/>
        <v>0.998</v>
      </c>
      <c r="F8">
        <f t="shared" si="1"/>
        <v>2.0000000000000018E-3</v>
      </c>
      <c r="G8">
        <f t="shared" si="2"/>
        <v>0.625</v>
      </c>
      <c r="H8">
        <f t="shared" si="3"/>
        <v>0.623</v>
      </c>
    </row>
    <row r="9" spans="1:10" x14ac:dyDescent="0.3">
      <c r="A9">
        <f>COUNTIF(find!$F$2:F29,"+")</f>
        <v>5</v>
      </c>
      <c r="B9">
        <f>COUNTIF(find!$F29:F$1207,"-")</f>
        <v>1154</v>
      </c>
      <c r="C9">
        <f>COUNTIF(find!$F$22:F29,"-")</f>
        <v>3</v>
      </c>
      <c r="D9">
        <f>COUNTIF(find!$F29:$F$1207,"+")</f>
        <v>3</v>
      </c>
      <c r="E9">
        <f t="shared" si="0"/>
        <v>0.997</v>
      </c>
      <c r="F9">
        <f t="shared" si="1"/>
        <v>3.0000000000000027E-3</v>
      </c>
      <c r="G9">
        <f t="shared" si="2"/>
        <v>0.625</v>
      </c>
      <c r="H9">
        <f t="shared" si="3"/>
        <v>0.62199999999999989</v>
      </c>
    </row>
    <row r="10" spans="1:10" x14ac:dyDescent="0.3">
      <c r="A10">
        <f>COUNTIF(find!$F$2:F30,"+")</f>
        <v>5</v>
      </c>
      <c r="B10">
        <f>COUNTIF(find!$F30:F$1207,"-")</f>
        <v>1153</v>
      </c>
      <c r="C10">
        <f>COUNTIF(find!$F$22:F30,"-")</f>
        <v>4</v>
      </c>
      <c r="D10">
        <f>COUNTIF(find!$F30:$F$1207,"+")</f>
        <v>3</v>
      </c>
      <c r="E10">
        <f t="shared" si="0"/>
        <v>0.997</v>
      </c>
      <c r="F10">
        <f t="shared" si="1"/>
        <v>3.0000000000000027E-3</v>
      </c>
      <c r="G10">
        <f t="shared" si="2"/>
        <v>0.625</v>
      </c>
      <c r="H10">
        <f t="shared" si="3"/>
        <v>0.62199999999999989</v>
      </c>
    </row>
    <row r="11" spans="1:10" x14ac:dyDescent="0.3">
      <c r="A11">
        <f>COUNTIF(find!$F$2:F31,"+")</f>
        <v>6</v>
      </c>
      <c r="B11">
        <f>COUNTIF(find!$F31:F$1207,"-")</f>
        <v>1152</v>
      </c>
      <c r="C11">
        <f>COUNTIF(find!$F$22:F31,"-")</f>
        <v>4</v>
      </c>
      <c r="D11">
        <f>COUNTIF(find!$F31:$F$1207,"+")</f>
        <v>3</v>
      </c>
      <c r="E11">
        <f t="shared" si="0"/>
        <v>0.997</v>
      </c>
      <c r="F11">
        <f t="shared" si="1"/>
        <v>3.0000000000000027E-3</v>
      </c>
      <c r="G11">
        <f t="shared" si="2"/>
        <v>0.66700000000000004</v>
      </c>
      <c r="H11">
        <f t="shared" si="3"/>
        <v>0.66400000000000015</v>
      </c>
    </row>
    <row r="12" spans="1:10" x14ac:dyDescent="0.3">
      <c r="A12">
        <f>COUNTIF(find!$F$2:F32,"+")</f>
        <v>6</v>
      </c>
      <c r="B12">
        <f>COUNTIF(find!$F32:F$1207,"-")</f>
        <v>1152</v>
      </c>
      <c r="C12">
        <f>COUNTIF(find!$F$22:F32,"-")</f>
        <v>5</v>
      </c>
      <c r="D12">
        <f>COUNTIF(find!$F32:$F$1207,"+")</f>
        <v>2</v>
      </c>
      <c r="E12">
        <f t="shared" si="0"/>
        <v>0.996</v>
      </c>
      <c r="F12">
        <f t="shared" si="1"/>
        <v>4.0000000000000036E-3</v>
      </c>
      <c r="G12">
        <f t="shared" si="2"/>
        <v>0.75</v>
      </c>
      <c r="H12">
        <f t="shared" si="3"/>
        <v>0.746</v>
      </c>
    </row>
    <row r="13" spans="1:10" x14ac:dyDescent="0.3">
      <c r="A13">
        <f>COUNTIF(find!$F$2:F33,"+")</f>
        <v>6</v>
      </c>
      <c r="B13">
        <f>COUNTIF(find!$F33:F$1207,"-")</f>
        <v>1151</v>
      </c>
      <c r="C13">
        <f>COUNTIF(find!$F$22:F33,"-")</f>
        <v>6</v>
      </c>
      <c r="D13">
        <f>COUNTIF(find!$F33:$F$1207,"+")</f>
        <v>2</v>
      </c>
      <c r="E13">
        <f t="shared" si="0"/>
        <v>0.995</v>
      </c>
      <c r="F13">
        <f t="shared" si="1"/>
        <v>5.0000000000000044E-3</v>
      </c>
      <c r="G13">
        <f t="shared" si="2"/>
        <v>0.75</v>
      </c>
      <c r="H13">
        <f t="shared" si="3"/>
        <v>0.74500000000000011</v>
      </c>
    </row>
    <row r="14" spans="1:10" x14ac:dyDescent="0.3">
      <c r="A14">
        <f>COUNTIF(find!$F$2:F34,"+")</f>
        <v>6</v>
      </c>
      <c r="B14">
        <f>COUNTIF(find!$F34:F$1207,"-")</f>
        <v>1150</v>
      </c>
      <c r="C14">
        <f>COUNTIF(find!$F$22:F34,"-")</f>
        <v>7</v>
      </c>
      <c r="D14">
        <f>COUNTIF(find!$F34:$F$1207,"+")</f>
        <v>2</v>
      </c>
      <c r="E14">
        <f t="shared" si="0"/>
        <v>0.99399999999999999</v>
      </c>
      <c r="F14">
        <f t="shared" si="1"/>
        <v>6.0000000000000053E-3</v>
      </c>
      <c r="G14">
        <f t="shared" si="2"/>
        <v>0.75</v>
      </c>
      <c r="H14">
        <f t="shared" si="3"/>
        <v>0.74399999999999999</v>
      </c>
    </row>
    <row r="15" spans="1:10" x14ac:dyDescent="0.3">
      <c r="A15">
        <f>COUNTIF(find!$F$2:F35,"+")</f>
        <v>6</v>
      </c>
      <c r="B15">
        <f>COUNTIF(find!$F35:F$1207,"-")</f>
        <v>1149</v>
      </c>
      <c r="C15">
        <f>COUNTIF(find!$F$22:F35,"-")</f>
        <v>8</v>
      </c>
      <c r="D15">
        <f>COUNTIF(find!$F35:$F$1207,"+")</f>
        <v>2</v>
      </c>
      <c r="E15">
        <f t="shared" si="0"/>
        <v>0.99299999999999999</v>
      </c>
      <c r="F15">
        <f t="shared" si="1"/>
        <v>7.0000000000000062E-3</v>
      </c>
      <c r="G15">
        <f t="shared" si="2"/>
        <v>0.75</v>
      </c>
      <c r="H15">
        <f t="shared" si="3"/>
        <v>0.74299999999999988</v>
      </c>
    </row>
    <row r="16" spans="1:10" x14ac:dyDescent="0.3">
      <c r="A16">
        <f>COUNTIF(find!$F$2:F36,"+")</f>
        <v>6</v>
      </c>
      <c r="B16">
        <f>COUNTIF(find!$F36:F$1207,"-")</f>
        <v>1148</v>
      </c>
      <c r="C16">
        <f>COUNTIF(find!$F$22:F36,"-")</f>
        <v>9</v>
      </c>
      <c r="D16">
        <f>COUNTIF(find!$F36:$F$1207,"+")</f>
        <v>2</v>
      </c>
      <c r="E16">
        <f t="shared" si="0"/>
        <v>0.99199999999999999</v>
      </c>
      <c r="F16">
        <f t="shared" si="1"/>
        <v>8.0000000000000071E-3</v>
      </c>
      <c r="G16">
        <f t="shared" si="2"/>
        <v>0.75</v>
      </c>
      <c r="H16">
        <f t="shared" si="3"/>
        <v>0.74199999999999999</v>
      </c>
    </row>
    <row r="17" spans="1:8" x14ac:dyDescent="0.3">
      <c r="A17">
        <f>COUNTIF(find!$F$2:F37,"+")</f>
        <v>7</v>
      </c>
      <c r="B17">
        <f>COUNTIF(find!$F37:F$1207,"-")</f>
        <v>1147</v>
      </c>
      <c r="C17">
        <f>COUNTIF(find!$F$22:F37,"-")</f>
        <v>9</v>
      </c>
      <c r="D17">
        <f>COUNTIF(find!$F37:$F$1207,"+")</f>
        <v>2</v>
      </c>
      <c r="E17">
        <f t="shared" si="0"/>
        <v>0.99199999999999999</v>
      </c>
      <c r="F17">
        <f t="shared" si="1"/>
        <v>8.0000000000000071E-3</v>
      </c>
      <c r="G17">
        <f t="shared" si="2"/>
        <v>0.77800000000000002</v>
      </c>
      <c r="H17">
        <f t="shared" si="3"/>
        <v>0.77</v>
      </c>
    </row>
    <row r="18" spans="1:8" x14ac:dyDescent="0.3">
      <c r="A18">
        <f>COUNTIF(find!$F$2:F38,"+")</f>
        <v>7</v>
      </c>
      <c r="B18">
        <f>COUNTIF(find!$F38:F$1207,"-")</f>
        <v>1147</v>
      </c>
      <c r="C18">
        <f>COUNTIF(find!$F$22:F38,"-")</f>
        <v>10</v>
      </c>
      <c r="D18">
        <f>COUNTIF(find!$F38:$F$1207,"+")</f>
        <v>1</v>
      </c>
      <c r="E18">
        <f t="shared" si="0"/>
        <v>0.99099999999999999</v>
      </c>
      <c r="F18">
        <f t="shared" si="1"/>
        <v>9.000000000000008E-3</v>
      </c>
      <c r="G18">
        <f t="shared" si="2"/>
        <v>0.875</v>
      </c>
      <c r="H18">
        <f t="shared" si="3"/>
        <v>0.8660000000000001</v>
      </c>
    </row>
    <row r="19" spans="1:8" x14ac:dyDescent="0.3">
      <c r="A19">
        <f>COUNTIF(find!$F$2:F39,"+")</f>
        <v>7</v>
      </c>
      <c r="B19">
        <f>COUNTIF(find!$F39:F$1207,"-")</f>
        <v>1146</v>
      </c>
      <c r="C19">
        <f>COUNTIF(find!$F$22:F39,"-")</f>
        <v>11</v>
      </c>
      <c r="D19">
        <f>COUNTIF(find!$F39:$F$1207,"+")</f>
        <v>1</v>
      </c>
      <c r="E19">
        <f t="shared" si="0"/>
        <v>0.99</v>
      </c>
      <c r="F19">
        <f t="shared" si="1"/>
        <v>1.0000000000000009E-2</v>
      </c>
      <c r="G19">
        <f t="shared" si="2"/>
        <v>0.875</v>
      </c>
      <c r="H19">
        <f t="shared" si="3"/>
        <v>0.86499999999999999</v>
      </c>
    </row>
    <row r="20" spans="1:8" x14ac:dyDescent="0.3">
      <c r="A20">
        <f>COUNTIF(find!$F$2:F40,"+")</f>
        <v>7</v>
      </c>
      <c r="B20">
        <f>COUNTIF(find!$F40:F$1207,"-")</f>
        <v>1145</v>
      </c>
      <c r="C20">
        <f>COUNTIF(find!$F$22:F40,"-")</f>
        <v>12</v>
      </c>
      <c r="D20">
        <f>COUNTIF(find!$F40:$F$1207,"+")</f>
        <v>1</v>
      </c>
      <c r="E20">
        <f t="shared" si="0"/>
        <v>0.99</v>
      </c>
      <c r="F20">
        <f t="shared" si="1"/>
        <v>1.0000000000000009E-2</v>
      </c>
      <c r="G20">
        <f t="shared" si="2"/>
        <v>0.875</v>
      </c>
      <c r="H20">
        <f t="shared" si="3"/>
        <v>0.86499999999999999</v>
      </c>
    </row>
    <row r="21" spans="1:8" x14ac:dyDescent="0.3">
      <c r="A21">
        <f>COUNTIF(find!$F$2:F41,"+")</f>
        <v>7</v>
      </c>
      <c r="B21">
        <f>COUNTIF(find!$F41:F$1207,"-")</f>
        <v>1144</v>
      </c>
      <c r="C21">
        <f>COUNTIF(find!$F$22:F41,"-")</f>
        <v>13</v>
      </c>
      <c r="D21">
        <f>COUNTIF(find!$F41:$F$1207,"+")</f>
        <v>1</v>
      </c>
      <c r="E21">
        <f t="shared" si="0"/>
        <v>0.98899999999999999</v>
      </c>
      <c r="F21">
        <f t="shared" si="1"/>
        <v>1.100000000000001E-2</v>
      </c>
      <c r="G21">
        <f t="shared" si="2"/>
        <v>0.875</v>
      </c>
      <c r="H21">
        <f t="shared" si="3"/>
        <v>0.86399999999999988</v>
      </c>
    </row>
    <row r="22" spans="1:8" x14ac:dyDescent="0.3">
      <c r="A22">
        <f>COUNTIF(find!$F$2:F42,"+")</f>
        <v>7</v>
      </c>
      <c r="B22">
        <f>COUNTIF(find!$F42:F$1207,"-")</f>
        <v>1143</v>
      </c>
      <c r="C22">
        <f>COUNTIF(find!$F$22:F42,"-")</f>
        <v>14</v>
      </c>
      <c r="D22">
        <f>COUNTIF(find!$F42:$F$1207,"+")</f>
        <v>1</v>
      </c>
      <c r="E22">
        <f t="shared" si="0"/>
        <v>0.98799999999999999</v>
      </c>
      <c r="F22">
        <f t="shared" si="1"/>
        <v>1.2000000000000011E-2</v>
      </c>
      <c r="G22">
        <f t="shared" si="2"/>
        <v>0.875</v>
      </c>
      <c r="H22">
        <f t="shared" si="3"/>
        <v>0.86299999999999999</v>
      </c>
    </row>
    <row r="23" spans="1:8" x14ac:dyDescent="0.3">
      <c r="A23">
        <f>COUNTIF(find!$F$2:F43,"+")</f>
        <v>8</v>
      </c>
      <c r="B23">
        <f>COUNTIF(find!$F43:F$1207,"-")</f>
        <v>1142</v>
      </c>
      <c r="C23">
        <f>COUNTIF(find!$F$22:F43,"-")</f>
        <v>14</v>
      </c>
      <c r="D23">
        <f>COUNTIF(find!$F43:$F$1207,"+")</f>
        <v>1</v>
      </c>
      <c r="E23">
        <f t="shared" si="0"/>
        <v>0.98799999999999999</v>
      </c>
      <c r="F23">
        <f t="shared" si="1"/>
        <v>1.2000000000000011E-2</v>
      </c>
      <c r="G23">
        <f t="shared" si="2"/>
        <v>0.88900000000000001</v>
      </c>
      <c r="H23">
        <f t="shared" si="3"/>
        <v>0.877</v>
      </c>
    </row>
    <row r="24" spans="1:8" x14ac:dyDescent="0.3">
      <c r="A24" s="5">
        <f>COUNTIF(find!$F$2:F44,"+")</f>
        <v>8</v>
      </c>
      <c r="B24" s="5">
        <f>COUNTIF(find!$F44:F$1207,"-")</f>
        <v>1142</v>
      </c>
      <c r="C24" s="5">
        <f>COUNTIF(find!$F$22:F44,"-")</f>
        <v>15</v>
      </c>
      <c r="D24" s="5">
        <f>COUNTIF(find!$F44:$F$1207,"+")</f>
        <v>0</v>
      </c>
      <c r="E24" s="5">
        <f t="shared" si="0"/>
        <v>0.98699999999999999</v>
      </c>
      <c r="F24" s="5">
        <f t="shared" si="1"/>
        <v>1.3000000000000012E-2</v>
      </c>
      <c r="G24" s="5">
        <f t="shared" si="2"/>
        <v>1</v>
      </c>
      <c r="H24" s="5">
        <f t="shared" si="3"/>
        <v>0.9870000000000001</v>
      </c>
    </row>
    <row r="25" spans="1:8" x14ac:dyDescent="0.3">
      <c r="A25">
        <f>COUNTIF(find!$F$2:F45,"+")</f>
        <v>8</v>
      </c>
      <c r="B25">
        <f>COUNTIF(find!$F45:F$1207,"-")</f>
        <v>1141</v>
      </c>
      <c r="C25">
        <f>COUNTIF(find!$F$22:F45,"-")</f>
        <v>16</v>
      </c>
      <c r="D25">
        <f>COUNTIF(find!$F45:$F$1207,"+")</f>
        <v>0</v>
      </c>
      <c r="E25">
        <f t="shared" si="0"/>
        <v>0.98599999999999999</v>
      </c>
      <c r="F25">
        <f t="shared" si="1"/>
        <v>1.4000000000000012E-2</v>
      </c>
      <c r="G25">
        <f t="shared" si="2"/>
        <v>1</v>
      </c>
      <c r="H25">
        <f t="shared" si="3"/>
        <v>0.98599999999999999</v>
      </c>
    </row>
    <row r="26" spans="1:8" x14ac:dyDescent="0.3">
      <c r="A26">
        <f>COUNTIF(find!$F$2:F46,"+")</f>
        <v>8</v>
      </c>
      <c r="B26">
        <f>COUNTIF(find!$F46:F$1207,"-")</f>
        <v>1140</v>
      </c>
      <c r="C26">
        <f>COUNTIF(find!$F$22:F46,"-")</f>
        <v>17</v>
      </c>
      <c r="D26">
        <f>COUNTIF(find!$F46:$F$1207,"+")</f>
        <v>0</v>
      </c>
      <c r="E26">
        <f t="shared" si="0"/>
        <v>0.98499999999999999</v>
      </c>
      <c r="F26">
        <f t="shared" si="1"/>
        <v>1.5000000000000013E-2</v>
      </c>
      <c r="G26">
        <f t="shared" si="2"/>
        <v>1</v>
      </c>
      <c r="H26">
        <f t="shared" si="3"/>
        <v>0.98499999999999988</v>
      </c>
    </row>
    <row r="27" spans="1:8" x14ac:dyDescent="0.3">
      <c r="A27">
        <f>COUNTIF(find!$F$2:F47,"+")</f>
        <v>8</v>
      </c>
      <c r="B27">
        <f>COUNTIF(find!$F47:F$1207,"-")</f>
        <v>1139</v>
      </c>
      <c r="C27">
        <f>COUNTIF(find!$F$22:F47,"-")</f>
        <v>18</v>
      </c>
      <c r="D27">
        <f>COUNTIF(find!$F47:$F$1207,"+")</f>
        <v>0</v>
      </c>
      <c r="E27">
        <f t="shared" si="0"/>
        <v>0.98399999999999999</v>
      </c>
      <c r="F27">
        <f t="shared" si="1"/>
        <v>1.6000000000000014E-2</v>
      </c>
      <c r="G27">
        <f t="shared" si="2"/>
        <v>1</v>
      </c>
      <c r="H27">
        <f t="shared" si="3"/>
        <v>0.98399999999999999</v>
      </c>
    </row>
    <row r="28" spans="1:8" x14ac:dyDescent="0.3">
      <c r="A28">
        <f>COUNTIF(find!$F$2:F48,"+")</f>
        <v>8</v>
      </c>
      <c r="B28">
        <f>COUNTIF(find!$F48:F$1207,"-")</f>
        <v>1138</v>
      </c>
      <c r="C28">
        <f>COUNTIF(find!$F$22:F48,"-")</f>
        <v>19</v>
      </c>
      <c r="D28">
        <f>COUNTIF(find!$F48:$F$1207,"+")</f>
        <v>0</v>
      </c>
      <c r="E28">
        <f t="shared" si="0"/>
        <v>0.98399999999999999</v>
      </c>
      <c r="F28">
        <f t="shared" si="1"/>
        <v>1.6000000000000014E-2</v>
      </c>
      <c r="G28">
        <f t="shared" si="2"/>
        <v>1</v>
      </c>
      <c r="H28">
        <f t="shared" si="3"/>
        <v>0.98399999999999999</v>
      </c>
    </row>
    <row r="29" spans="1:8" x14ac:dyDescent="0.3">
      <c r="A29">
        <f>COUNTIF(find!$F$2:F49,"+")</f>
        <v>8</v>
      </c>
      <c r="B29">
        <f>COUNTIF(find!$F49:F$1207,"-")</f>
        <v>1137</v>
      </c>
      <c r="C29">
        <f>COUNTIF(find!$F$22:F49,"-")</f>
        <v>20</v>
      </c>
      <c r="D29">
        <f>COUNTIF(find!$F49:$F$1207,"+")</f>
        <v>0</v>
      </c>
      <c r="E29">
        <f t="shared" si="0"/>
        <v>0.98299999999999998</v>
      </c>
      <c r="F29">
        <f t="shared" si="1"/>
        <v>1.7000000000000015E-2</v>
      </c>
      <c r="G29">
        <f t="shared" si="2"/>
        <v>1</v>
      </c>
      <c r="H29">
        <f t="shared" si="3"/>
        <v>0.9830000000000001</v>
      </c>
    </row>
    <row r="30" spans="1:8" x14ac:dyDescent="0.3">
      <c r="A30">
        <f>COUNTIF(find!$F$2:F50,"+")</f>
        <v>8</v>
      </c>
      <c r="B30">
        <f>COUNTIF(find!$F50:F$1207,"-")</f>
        <v>1136</v>
      </c>
      <c r="C30">
        <f>COUNTIF(find!$F$22:F50,"-")</f>
        <v>21</v>
      </c>
      <c r="D30">
        <f>COUNTIF(find!$F50:$F$1207,"+")</f>
        <v>0</v>
      </c>
      <c r="E30">
        <f t="shared" si="0"/>
        <v>0.98199999999999998</v>
      </c>
      <c r="F30">
        <f t="shared" si="1"/>
        <v>1.8000000000000016E-2</v>
      </c>
      <c r="G30">
        <f t="shared" si="2"/>
        <v>1</v>
      </c>
      <c r="H30">
        <f t="shared" si="3"/>
        <v>0.98199999999999998</v>
      </c>
    </row>
    <row r="31" spans="1:8" x14ac:dyDescent="0.3">
      <c r="A31">
        <f>COUNTIF(find!$F$2:F51,"+")</f>
        <v>8</v>
      </c>
      <c r="B31">
        <f>COUNTIF(find!$F51:F$1207,"-")</f>
        <v>1135</v>
      </c>
      <c r="C31">
        <f>COUNTIF(find!$F$22:F51,"-")</f>
        <v>22</v>
      </c>
      <c r="D31">
        <f>COUNTIF(find!$F51:$F$1207,"+")</f>
        <v>0</v>
      </c>
      <c r="E31">
        <f t="shared" si="0"/>
        <v>0.98099999999999998</v>
      </c>
      <c r="F31">
        <f t="shared" si="1"/>
        <v>1.9000000000000017E-2</v>
      </c>
      <c r="G31">
        <f t="shared" si="2"/>
        <v>1</v>
      </c>
      <c r="H31">
        <f t="shared" si="3"/>
        <v>0.98099999999999987</v>
      </c>
    </row>
    <row r="32" spans="1:8" x14ac:dyDescent="0.3">
      <c r="A32">
        <f>COUNTIF(find!$F$2:F52,"+")</f>
        <v>8</v>
      </c>
      <c r="B32">
        <f>COUNTIF(find!$F52:F$1207,"-")</f>
        <v>1134</v>
      </c>
      <c r="C32">
        <f>COUNTIF(find!$F$22:F52,"-")</f>
        <v>23</v>
      </c>
      <c r="D32">
        <f>COUNTIF(find!$F52:$F$1207,"+")</f>
        <v>0</v>
      </c>
      <c r="E32">
        <f t="shared" si="0"/>
        <v>0.98</v>
      </c>
      <c r="F32">
        <f t="shared" si="1"/>
        <v>2.0000000000000018E-2</v>
      </c>
      <c r="G32">
        <f t="shared" si="2"/>
        <v>1</v>
      </c>
      <c r="H32">
        <f t="shared" si="3"/>
        <v>0.98</v>
      </c>
    </row>
    <row r="33" spans="1:8" x14ac:dyDescent="0.3">
      <c r="A33">
        <f>COUNTIF(find!$F$2:F53,"+")</f>
        <v>8</v>
      </c>
      <c r="B33">
        <f>COUNTIF(find!$F53:F$1207,"-")</f>
        <v>1133</v>
      </c>
      <c r="C33">
        <f>COUNTIF(find!$F$22:F53,"-")</f>
        <v>24</v>
      </c>
      <c r="D33">
        <f>COUNTIF(find!$F53:$F$1207,"+")</f>
        <v>0</v>
      </c>
      <c r="E33">
        <f t="shared" si="0"/>
        <v>0.97899999999999998</v>
      </c>
      <c r="F33">
        <f t="shared" si="1"/>
        <v>2.1000000000000019E-2</v>
      </c>
      <c r="G33">
        <f t="shared" si="2"/>
        <v>1</v>
      </c>
      <c r="H33">
        <f t="shared" si="3"/>
        <v>0.97900000000000009</v>
      </c>
    </row>
    <row r="34" spans="1:8" x14ac:dyDescent="0.3">
      <c r="A34">
        <f>COUNTIF(find!$F$2:F54,"+")</f>
        <v>8</v>
      </c>
      <c r="B34">
        <f>COUNTIF(find!$F54:F$1207,"-")</f>
        <v>1132</v>
      </c>
      <c r="C34">
        <f>COUNTIF(find!$F$22:F54,"-")</f>
        <v>25</v>
      </c>
      <c r="D34">
        <f>COUNTIF(find!$F54:$F$1207,"+")</f>
        <v>0</v>
      </c>
      <c r="E34">
        <f t="shared" si="0"/>
        <v>0.97799999999999998</v>
      </c>
      <c r="F34">
        <f t="shared" si="1"/>
        <v>2.200000000000002E-2</v>
      </c>
      <c r="G34">
        <f t="shared" si="2"/>
        <v>1</v>
      </c>
      <c r="H34">
        <f t="shared" si="3"/>
        <v>0.97799999999999998</v>
      </c>
    </row>
    <row r="35" spans="1:8" x14ac:dyDescent="0.3">
      <c r="A35">
        <f>COUNTIF(find!$F$2:F55,"+")</f>
        <v>8</v>
      </c>
      <c r="B35">
        <f>COUNTIF(find!$F55:F$1207,"-")</f>
        <v>1131</v>
      </c>
      <c r="C35">
        <f>COUNTIF(find!$F$22:F55,"-")</f>
        <v>26</v>
      </c>
      <c r="D35">
        <f>COUNTIF(find!$F55:$F$1207,"+")</f>
        <v>0</v>
      </c>
      <c r="E35">
        <f t="shared" si="0"/>
        <v>0.97799999999999998</v>
      </c>
      <c r="F35">
        <f t="shared" si="1"/>
        <v>2.200000000000002E-2</v>
      </c>
      <c r="G35">
        <f t="shared" si="2"/>
        <v>1</v>
      </c>
      <c r="H35">
        <f t="shared" si="3"/>
        <v>0.97799999999999998</v>
      </c>
    </row>
    <row r="36" spans="1:8" x14ac:dyDescent="0.3">
      <c r="A36">
        <f>COUNTIF(find!$F$2:F56,"+")</f>
        <v>8</v>
      </c>
      <c r="B36">
        <f>COUNTIF(find!$F56:F$1207,"-")</f>
        <v>1130</v>
      </c>
      <c r="C36">
        <f>COUNTIF(find!$F$22:F56,"-")</f>
        <v>27</v>
      </c>
      <c r="D36">
        <f>COUNTIF(find!$F56:$F$1207,"+")</f>
        <v>0</v>
      </c>
      <c r="E36">
        <f t="shared" si="0"/>
        <v>0.97699999999999998</v>
      </c>
      <c r="F36">
        <f t="shared" si="1"/>
        <v>2.300000000000002E-2</v>
      </c>
      <c r="G36">
        <f t="shared" si="2"/>
        <v>1</v>
      </c>
      <c r="H36">
        <f t="shared" si="3"/>
        <v>0.97699999999999987</v>
      </c>
    </row>
    <row r="37" spans="1:8" x14ac:dyDescent="0.3">
      <c r="A37">
        <f>COUNTIF(find!$F$2:F57,"+")</f>
        <v>8</v>
      </c>
      <c r="B37">
        <f>COUNTIF(find!$F57:F$1207,"-")</f>
        <v>1129</v>
      </c>
      <c r="C37">
        <f>COUNTIF(find!$F$22:F57,"-")</f>
        <v>28</v>
      </c>
      <c r="D37">
        <f>COUNTIF(find!$F57:$F$1207,"+")</f>
        <v>0</v>
      </c>
      <c r="E37">
        <f t="shared" si="0"/>
        <v>0.97599999999999998</v>
      </c>
      <c r="F37">
        <f t="shared" si="1"/>
        <v>2.4000000000000021E-2</v>
      </c>
      <c r="G37">
        <f t="shared" si="2"/>
        <v>1</v>
      </c>
      <c r="H37">
        <f t="shared" si="3"/>
        <v>0.97599999999999998</v>
      </c>
    </row>
    <row r="38" spans="1:8" x14ac:dyDescent="0.3">
      <c r="A38">
        <f>COUNTIF(find!$F$2:F58,"+")</f>
        <v>8</v>
      </c>
      <c r="B38">
        <f>COUNTIF(find!$F58:F$1207,"-")</f>
        <v>1128</v>
      </c>
      <c r="C38">
        <f>COUNTIF(find!$F$22:F58,"-")</f>
        <v>29</v>
      </c>
      <c r="D38">
        <f>COUNTIF(find!$F58:$F$1207,"+")</f>
        <v>0</v>
      </c>
      <c r="E38">
        <f t="shared" si="0"/>
        <v>0.97499999999999998</v>
      </c>
      <c r="F38">
        <f t="shared" si="1"/>
        <v>2.5000000000000022E-2</v>
      </c>
      <c r="G38">
        <f t="shared" si="2"/>
        <v>1</v>
      </c>
      <c r="H38">
        <f t="shared" si="3"/>
        <v>0.97500000000000009</v>
      </c>
    </row>
    <row r="39" spans="1:8" x14ac:dyDescent="0.3">
      <c r="A39">
        <f>COUNTIF(find!$F$2:F59,"+")</f>
        <v>8</v>
      </c>
      <c r="B39">
        <f>COUNTIF(find!$F59:F$1207,"-")</f>
        <v>1127</v>
      </c>
      <c r="C39">
        <f>COUNTIF(find!$F$22:F59,"-")</f>
        <v>30</v>
      </c>
      <c r="D39">
        <f>COUNTIF(find!$F59:$F$1207,"+")</f>
        <v>0</v>
      </c>
      <c r="E39">
        <f t="shared" si="0"/>
        <v>0.97399999999999998</v>
      </c>
      <c r="F39">
        <f t="shared" si="1"/>
        <v>2.6000000000000023E-2</v>
      </c>
      <c r="G39">
        <f t="shared" si="2"/>
        <v>1</v>
      </c>
      <c r="H39">
        <f t="shared" si="3"/>
        <v>0.97399999999999998</v>
      </c>
    </row>
    <row r="40" spans="1:8" x14ac:dyDescent="0.3">
      <c r="A40">
        <f>COUNTIF(find!$F$2:F60,"+")</f>
        <v>8</v>
      </c>
      <c r="B40">
        <f>COUNTIF(find!$F60:F$1207,"-")</f>
        <v>1126</v>
      </c>
      <c r="C40">
        <f>COUNTIF(find!$F$22:F60,"-")</f>
        <v>31</v>
      </c>
      <c r="D40">
        <f>COUNTIF(find!$F60:$F$1207,"+")</f>
        <v>0</v>
      </c>
      <c r="E40">
        <f t="shared" si="0"/>
        <v>0.97299999999999998</v>
      </c>
      <c r="F40">
        <f t="shared" si="1"/>
        <v>2.7000000000000024E-2</v>
      </c>
      <c r="G40">
        <f t="shared" si="2"/>
        <v>1</v>
      </c>
      <c r="H40">
        <f t="shared" si="3"/>
        <v>0.97299999999999986</v>
      </c>
    </row>
    <row r="41" spans="1:8" x14ac:dyDescent="0.3">
      <c r="A41">
        <f>COUNTIF(find!$F$2:F61,"+")</f>
        <v>8</v>
      </c>
      <c r="B41">
        <f>COUNTIF(find!$F61:F$1207,"-")</f>
        <v>1125</v>
      </c>
      <c r="C41">
        <f>COUNTIF(find!$F$22:F61,"-")</f>
        <v>32</v>
      </c>
      <c r="D41">
        <f>COUNTIF(find!$F61:$F$1207,"+")</f>
        <v>0</v>
      </c>
      <c r="E41">
        <f t="shared" si="0"/>
        <v>0.97199999999999998</v>
      </c>
      <c r="F41">
        <f t="shared" si="1"/>
        <v>2.8000000000000025E-2</v>
      </c>
      <c r="G41">
        <f t="shared" si="2"/>
        <v>1</v>
      </c>
      <c r="H41">
        <f t="shared" si="3"/>
        <v>0.97199999999999998</v>
      </c>
    </row>
    <row r="42" spans="1:8" x14ac:dyDescent="0.3">
      <c r="A42">
        <f>COUNTIF(find!$F$2:F62,"+")</f>
        <v>8</v>
      </c>
      <c r="B42">
        <f>COUNTIF(find!$F62:F$1207,"-")</f>
        <v>1124</v>
      </c>
      <c r="C42">
        <f>COUNTIF(find!$F$22:F62,"-")</f>
        <v>33</v>
      </c>
      <c r="D42">
        <f>COUNTIF(find!$F62:$F$1207,"+")</f>
        <v>0</v>
      </c>
      <c r="E42">
        <f t="shared" si="0"/>
        <v>0.97099999999999997</v>
      </c>
      <c r="F42">
        <f t="shared" si="1"/>
        <v>2.9000000000000026E-2</v>
      </c>
      <c r="G42">
        <f t="shared" si="2"/>
        <v>1</v>
      </c>
      <c r="H42">
        <f t="shared" si="3"/>
        <v>0.97100000000000009</v>
      </c>
    </row>
    <row r="43" spans="1:8" x14ac:dyDescent="0.3">
      <c r="A43">
        <f>COUNTIF(find!$F$2:F63,"+")</f>
        <v>8</v>
      </c>
      <c r="B43">
        <f>COUNTIF(find!$F63:F$1207,"-")</f>
        <v>1123</v>
      </c>
      <c r="C43">
        <f>COUNTIF(find!$F$22:F63,"-")</f>
        <v>34</v>
      </c>
      <c r="D43">
        <f>COUNTIF(find!$F63:$F$1207,"+")</f>
        <v>0</v>
      </c>
      <c r="E43">
        <f t="shared" si="0"/>
        <v>0.97099999999999997</v>
      </c>
      <c r="F43">
        <f t="shared" si="1"/>
        <v>2.9000000000000026E-2</v>
      </c>
      <c r="G43">
        <f t="shared" si="2"/>
        <v>1</v>
      </c>
      <c r="H43">
        <f t="shared" si="3"/>
        <v>0.97100000000000009</v>
      </c>
    </row>
    <row r="44" spans="1:8" x14ac:dyDescent="0.3">
      <c r="A44">
        <f>COUNTIF(find!$F$2:F64,"+")</f>
        <v>8</v>
      </c>
      <c r="B44">
        <f>COUNTIF(find!$F64:F$1207,"-")</f>
        <v>1122</v>
      </c>
      <c r="C44">
        <f>COUNTIF(find!$F$22:F64,"-")</f>
        <v>35</v>
      </c>
      <c r="D44">
        <f>COUNTIF(find!$F64:$F$1207,"+")</f>
        <v>0</v>
      </c>
      <c r="E44">
        <f t="shared" si="0"/>
        <v>0.97</v>
      </c>
      <c r="F44">
        <f t="shared" si="1"/>
        <v>3.0000000000000027E-2</v>
      </c>
      <c r="G44">
        <f t="shared" si="2"/>
        <v>1</v>
      </c>
      <c r="H44">
        <f t="shared" si="3"/>
        <v>0.97</v>
      </c>
    </row>
    <row r="45" spans="1:8" x14ac:dyDescent="0.3">
      <c r="A45">
        <f>COUNTIF(find!$F$2:F65,"+")</f>
        <v>8</v>
      </c>
      <c r="B45">
        <f>COUNTIF(find!$F65:F$1207,"-")</f>
        <v>1121</v>
      </c>
      <c r="C45">
        <f>COUNTIF(find!$F$22:F65,"-")</f>
        <v>36</v>
      </c>
      <c r="D45">
        <f>COUNTIF(find!$F65:$F$1207,"+")</f>
        <v>0</v>
      </c>
      <c r="E45">
        <f t="shared" si="0"/>
        <v>0.96899999999999997</v>
      </c>
      <c r="F45">
        <f t="shared" si="1"/>
        <v>3.1000000000000028E-2</v>
      </c>
      <c r="G45">
        <f t="shared" si="2"/>
        <v>1</v>
      </c>
      <c r="H45">
        <f t="shared" si="3"/>
        <v>0.96899999999999986</v>
      </c>
    </row>
    <row r="46" spans="1:8" x14ac:dyDescent="0.3">
      <c r="A46">
        <f>COUNTIF(find!$F$2:F66,"+")</f>
        <v>8</v>
      </c>
      <c r="B46">
        <f>COUNTIF(find!$F66:F$1207,"-")</f>
        <v>1120</v>
      </c>
      <c r="C46">
        <f>COUNTIF(find!$F$22:F66,"-")</f>
        <v>37</v>
      </c>
      <c r="D46">
        <f>COUNTIF(find!$F66:$F$1207,"+")</f>
        <v>0</v>
      </c>
      <c r="E46">
        <f t="shared" si="0"/>
        <v>0.96799999999999997</v>
      </c>
      <c r="F46">
        <f t="shared" si="1"/>
        <v>3.2000000000000028E-2</v>
      </c>
      <c r="G46">
        <f t="shared" si="2"/>
        <v>1</v>
      </c>
      <c r="H46">
        <f t="shared" si="3"/>
        <v>0.96799999999999997</v>
      </c>
    </row>
    <row r="47" spans="1:8" x14ac:dyDescent="0.3">
      <c r="A47">
        <f>COUNTIF(find!$F$2:F67,"+")</f>
        <v>8</v>
      </c>
      <c r="B47">
        <f>COUNTIF(find!$F67:F$1207,"-")</f>
        <v>1119</v>
      </c>
      <c r="C47">
        <f>COUNTIF(find!$F$22:F67,"-")</f>
        <v>38</v>
      </c>
      <c r="D47">
        <f>COUNTIF(find!$F67:$F$1207,"+")</f>
        <v>0</v>
      </c>
      <c r="E47">
        <f t="shared" si="0"/>
        <v>0.96699999999999997</v>
      </c>
      <c r="F47">
        <f t="shared" si="1"/>
        <v>3.3000000000000029E-2</v>
      </c>
      <c r="G47">
        <f t="shared" si="2"/>
        <v>1</v>
      </c>
      <c r="H47">
        <f t="shared" si="3"/>
        <v>0.96700000000000008</v>
      </c>
    </row>
    <row r="48" spans="1:8" x14ac:dyDescent="0.3">
      <c r="A48">
        <f>COUNTIF(find!$F$2:F68,"+")</f>
        <v>8</v>
      </c>
      <c r="B48">
        <f>COUNTIF(find!$F68:F$1207,"-")</f>
        <v>1118</v>
      </c>
      <c r="C48">
        <f>COUNTIF(find!$F$22:F68,"-")</f>
        <v>39</v>
      </c>
      <c r="D48">
        <f>COUNTIF(find!$F68:$F$1207,"+")</f>
        <v>0</v>
      </c>
      <c r="E48">
        <f t="shared" si="0"/>
        <v>0.96599999999999997</v>
      </c>
      <c r="F48">
        <f t="shared" si="1"/>
        <v>3.400000000000003E-2</v>
      </c>
      <c r="G48">
        <f t="shared" si="2"/>
        <v>1</v>
      </c>
      <c r="H48">
        <f t="shared" si="3"/>
        <v>0.96599999999999997</v>
      </c>
    </row>
    <row r="49" spans="1:8" x14ac:dyDescent="0.3">
      <c r="A49">
        <f>COUNTIF(find!$F$2:F69,"+")</f>
        <v>8</v>
      </c>
      <c r="B49">
        <f>COUNTIF(find!$F69:F$1207,"-")</f>
        <v>1117</v>
      </c>
      <c r="C49">
        <f>COUNTIF(find!$F$22:F69,"-")</f>
        <v>40</v>
      </c>
      <c r="D49">
        <f>COUNTIF(find!$F69:$F$1207,"+")</f>
        <v>0</v>
      </c>
      <c r="E49">
        <f t="shared" si="0"/>
        <v>0.96499999999999997</v>
      </c>
      <c r="F49">
        <f t="shared" si="1"/>
        <v>3.5000000000000031E-2</v>
      </c>
      <c r="G49">
        <f t="shared" si="2"/>
        <v>1</v>
      </c>
      <c r="H49">
        <f t="shared" si="3"/>
        <v>0.96499999999999986</v>
      </c>
    </row>
    <row r="50" spans="1:8" x14ac:dyDescent="0.3">
      <c r="A50">
        <f>COUNTIF(find!$F$2:F70,"+")</f>
        <v>8</v>
      </c>
      <c r="B50">
        <f>COUNTIF(find!$F70:F$1207,"-")</f>
        <v>1116</v>
      </c>
      <c r="C50">
        <f>COUNTIF(find!$F$22:F70,"-")</f>
        <v>41</v>
      </c>
      <c r="D50">
        <f>COUNTIF(find!$F70:$F$1207,"+")</f>
        <v>0</v>
      </c>
      <c r="E50">
        <f t="shared" si="0"/>
        <v>0.96499999999999997</v>
      </c>
      <c r="F50">
        <f t="shared" si="1"/>
        <v>3.5000000000000031E-2</v>
      </c>
      <c r="G50">
        <f t="shared" si="2"/>
        <v>1</v>
      </c>
      <c r="H50">
        <f t="shared" si="3"/>
        <v>0.96499999999999986</v>
      </c>
    </row>
    <row r="51" spans="1:8" x14ac:dyDescent="0.3">
      <c r="A51">
        <f>COUNTIF(find!$F$2:F71,"+")</f>
        <v>8</v>
      </c>
      <c r="B51">
        <f>COUNTIF(find!$F71:F$1207,"-")</f>
        <v>1115</v>
      </c>
      <c r="C51">
        <f>COUNTIF(find!$F$22:F71,"-")</f>
        <v>42</v>
      </c>
      <c r="D51">
        <f>COUNTIF(find!$F71:$F$1207,"+")</f>
        <v>0</v>
      </c>
      <c r="E51">
        <f t="shared" si="0"/>
        <v>0.96399999999999997</v>
      </c>
      <c r="F51">
        <f t="shared" si="1"/>
        <v>3.6000000000000032E-2</v>
      </c>
      <c r="G51">
        <f t="shared" si="2"/>
        <v>1</v>
      </c>
      <c r="H51">
        <f t="shared" si="3"/>
        <v>0.96399999999999997</v>
      </c>
    </row>
    <row r="52" spans="1:8" x14ac:dyDescent="0.3">
      <c r="A52">
        <f>COUNTIF(find!$F$2:F72,"+")</f>
        <v>8</v>
      </c>
      <c r="B52">
        <f>COUNTIF(find!$F72:F$1207,"-")</f>
        <v>1114</v>
      </c>
      <c r="C52">
        <f>COUNTIF(find!$F$22:F72,"-")</f>
        <v>43</v>
      </c>
      <c r="D52">
        <f>COUNTIF(find!$F72:$F$1207,"+")</f>
        <v>0</v>
      </c>
      <c r="E52">
        <f t="shared" si="0"/>
        <v>0.96299999999999997</v>
      </c>
      <c r="F52">
        <f t="shared" si="1"/>
        <v>3.7000000000000033E-2</v>
      </c>
      <c r="G52">
        <f t="shared" si="2"/>
        <v>1</v>
      </c>
      <c r="H52">
        <f t="shared" si="3"/>
        <v>0.96300000000000008</v>
      </c>
    </row>
    <row r="53" spans="1:8" x14ac:dyDescent="0.3">
      <c r="A53">
        <f>COUNTIF(find!$F$2:F73,"+")</f>
        <v>8</v>
      </c>
      <c r="B53">
        <f>COUNTIF(find!$F73:F$1207,"-")</f>
        <v>1113</v>
      </c>
      <c r="C53">
        <f>COUNTIF(find!$F$22:F73,"-")</f>
        <v>44</v>
      </c>
      <c r="D53">
        <f>COUNTIF(find!$F73:$F$1207,"+")</f>
        <v>0</v>
      </c>
      <c r="E53">
        <f t="shared" si="0"/>
        <v>0.96199999999999997</v>
      </c>
      <c r="F53">
        <f t="shared" si="1"/>
        <v>3.8000000000000034E-2</v>
      </c>
      <c r="G53">
        <f t="shared" si="2"/>
        <v>1</v>
      </c>
      <c r="H53">
        <f t="shared" si="3"/>
        <v>0.96199999999999997</v>
      </c>
    </row>
    <row r="54" spans="1:8" x14ac:dyDescent="0.3">
      <c r="A54">
        <f>COUNTIF(find!$F$2:F74,"+")</f>
        <v>8</v>
      </c>
      <c r="B54">
        <f>COUNTIF(find!$F74:F$1207,"-")</f>
        <v>1112</v>
      </c>
      <c r="C54">
        <f>COUNTIF(find!$F$22:F74,"-")</f>
        <v>45</v>
      </c>
      <c r="D54">
        <f>COUNTIF(find!$F74:$F$1207,"+")</f>
        <v>0</v>
      </c>
      <c r="E54">
        <f t="shared" si="0"/>
        <v>0.96099999999999997</v>
      </c>
      <c r="F54">
        <f t="shared" si="1"/>
        <v>3.9000000000000035E-2</v>
      </c>
      <c r="G54">
        <f t="shared" si="2"/>
        <v>1</v>
      </c>
      <c r="H54">
        <f t="shared" si="3"/>
        <v>0.96099999999999985</v>
      </c>
    </row>
    <row r="55" spans="1:8" x14ac:dyDescent="0.3">
      <c r="A55">
        <f>COUNTIF(find!$F$2:F75,"+")</f>
        <v>8</v>
      </c>
      <c r="B55">
        <f>COUNTIF(find!$F75:F$1207,"-")</f>
        <v>1111</v>
      </c>
      <c r="C55">
        <f>COUNTIF(find!$F$22:F75,"-")</f>
        <v>46</v>
      </c>
      <c r="D55">
        <f>COUNTIF(find!$F75:$F$1207,"+")</f>
        <v>0</v>
      </c>
      <c r="E55">
        <f t="shared" si="0"/>
        <v>0.96</v>
      </c>
      <c r="F55">
        <f t="shared" si="1"/>
        <v>4.0000000000000036E-2</v>
      </c>
      <c r="G55">
        <f t="shared" si="2"/>
        <v>1</v>
      </c>
      <c r="H55">
        <f t="shared" si="3"/>
        <v>0.96</v>
      </c>
    </row>
    <row r="56" spans="1:8" x14ac:dyDescent="0.3">
      <c r="A56">
        <f>COUNTIF(find!$F$2:F76,"+")</f>
        <v>8</v>
      </c>
      <c r="B56">
        <f>COUNTIF(find!$F76:F$1207,"-")</f>
        <v>1110</v>
      </c>
      <c r="C56">
        <f>COUNTIF(find!$F$22:F76,"-")</f>
        <v>47</v>
      </c>
      <c r="D56">
        <f>COUNTIF(find!$F76:$F$1207,"+")</f>
        <v>0</v>
      </c>
      <c r="E56">
        <f t="shared" si="0"/>
        <v>0.95899999999999996</v>
      </c>
      <c r="F56">
        <f t="shared" si="1"/>
        <v>4.1000000000000036E-2</v>
      </c>
      <c r="G56">
        <f t="shared" si="2"/>
        <v>1</v>
      </c>
      <c r="H56">
        <f t="shared" si="3"/>
        <v>0.95900000000000007</v>
      </c>
    </row>
    <row r="57" spans="1:8" x14ac:dyDescent="0.3">
      <c r="A57">
        <f>COUNTIF(find!$F$2:F77,"+")</f>
        <v>8</v>
      </c>
      <c r="B57">
        <f>COUNTIF(find!$F77:F$1207,"-")</f>
        <v>1109</v>
      </c>
      <c r="C57">
        <f>COUNTIF(find!$F$22:F77,"-")</f>
        <v>48</v>
      </c>
      <c r="D57">
        <f>COUNTIF(find!$F77:$F$1207,"+")</f>
        <v>0</v>
      </c>
      <c r="E57">
        <f t="shared" si="0"/>
        <v>0.95899999999999996</v>
      </c>
      <c r="F57">
        <f t="shared" si="1"/>
        <v>4.1000000000000036E-2</v>
      </c>
      <c r="G57">
        <f t="shared" si="2"/>
        <v>1</v>
      </c>
      <c r="H57">
        <f t="shared" si="3"/>
        <v>0.95900000000000007</v>
      </c>
    </row>
    <row r="58" spans="1:8" x14ac:dyDescent="0.3">
      <c r="A58">
        <f>COUNTIF(find!$F$2:F78,"+")</f>
        <v>8</v>
      </c>
      <c r="B58">
        <f>COUNTIF(find!$F78:F$1207,"-")</f>
        <v>1108</v>
      </c>
      <c r="C58">
        <f>COUNTIF(find!$F$22:F78,"-")</f>
        <v>49</v>
      </c>
      <c r="D58">
        <f>COUNTIF(find!$F78:$F$1207,"+")</f>
        <v>0</v>
      </c>
      <c r="E58">
        <f t="shared" si="0"/>
        <v>0.95799999999999996</v>
      </c>
      <c r="F58">
        <f t="shared" si="1"/>
        <v>4.2000000000000037E-2</v>
      </c>
      <c r="G58">
        <f t="shared" si="2"/>
        <v>1</v>
      </c>
      <c r="H58">
        <f t="shared" si="3"/>
        <v>0.95799999999999996</v>
      </c>
    </row>
    <row r="59" spans="1:8" x14ac:dyDescent="0.3">
      <c r="A59">
        <f>COUNTIF(find!$F$2:F79,"+")</f>
        <v>8</v>
      </c>
      <c r="B59">
        <f>COUNTIF(find!$F79:F$1207,"-")</f>
        <v>1107</v>
      </c>
      <c r="C59">
        <f>COUNTIF(find!$F$22:F79,"-")</f>
        <v>50</v>
      </c>
      <c r="D59">
        <f>COUNTIF(find!$F79:$F$1207,"+")</f>
        <v>0</v>
      </c>
      <c r="E59">
        <f t="shared" si="0"/>
        <v>0.95699999999999996</v>
      </c>
      <c r="F59">
        <f t="shared" si="1"/>
        <v>4.3000000000000038E-2</v>
      </c>
      <c r="G59">
        <f t="shared" si="2"/>
        <v>1</v>
      </c>
      <c r="H59">
        <f t="shared" si="3"/>
        <v>0.95699999999999985</v>
      </c>
    </row>
    <row r="60" spans="1:8" x14ac:dyDescent="0.3">
      <c r="A60">
        <f>COUNTIF(find!$F$2:F80,"+")</f>
        <v>8</v>
      </c>
      <c r="B60">
        <f>COUNTIF(find!$F80:F$1207,"-")</f>
        <v>1106</v>
      </c>
      <c r="C60">
        <f>COUNTIF(find!$F$22:F80,"-")</f>
        <v>51</v>
      </c>
      <c r="D60">
        <f>COUNTIF(find!$F80:$F$1207,"+")</f>
        <v>0</v>
      </c>
      <c r="E60">
        <f t="shared" si="0"/>
        <v>0.95599999999999996</v>
      </c>
      <c r="F60">
        <f t="shared" si="1"/>
        <v>4.4000000000000039E-2</v>
      </c>
      <c r="G60">
        <f t="shared" si="2"/>
        <v>1</v>
      </c>
      <c r="H60">
        <f t="shared" si="3"/>
        <v>0.95599999999999996</v>
      </c>
    </row>
    <row r="61" spans="1:8" x14ac:dyDescent="0.3">
      <c r="A61">
        <f>COUNTIF(find!$F$2:F81,"+")</f>
        <v>8</v>
      </c>
      <c r="B61">
        <f>COUNTIF(find!$F81:F$1207,"-")</f>
        <v>1105</v>
      </c>
      <c r="C61">
        <f>COUNTIF(find!$F$22:F81,"-")</f>
        <v>52</v>
      </c>
      <c r="D61">
        <f>COUNTIF(find!$F81:$F$1207,"+")</f>
        <v>0</v>
      </c>
      <c r="E61">
        <f t="shared" si="0"/>
        <v>0.95499999999999996</v>
      </c>
      <c r="F61">
        <f t="shared" si="1"/>
        <v>4.500000000000004E-2</v>
      </c>
      <c r="G61">
        <f t="shared" si="2"/>
        <v>1</v>
      </c>
      <c r="H61">
        <f t="shared" si="3"/>
        <v>0.95500000000000007</v>
      </c>
    </row>
    <row r="62" spans="1:8" x14ac:dyDescent="0.3">
      <c r="A62">
        <f>COUNTIF(find!$F$2:F82,"+")</f>
        <v>8</v>
      </c>
      <c r="B62">
        <f>COUNTIF(find!$F82:F$1207,"-")</f>
        <v>1104</v>
      </c>
      <c r="C62">
        <f>COUNTIF(find!$F$22:F82,"-")</f>
        <v>53</v>
      </c>
      <c r="D62">
        <f>COUNTIF(find!$F82:$F$1207,"+")</f>
        <v>0</v>
      </c>
      <c r="E62">
        <f t="shared" si="0"/>
        <v>0.95399999999999996</v>
      </c>
      <c r="F62">
        <f t="shared" si="1"/>
        <v>4.6000000000000041E-2</v>
      </c>
      <c r="G62">
        <f t="shared" si="2"/>
        <v>1</v>
      </c>
      <c r="H62">
        <f t="shared" si="3"/>
        <v>0.95399999999999996</v>
      </c>
    </row>
    <row r="63" spans="1:8" x14ac:dyDescent="0.3">
      <c r="A63">
        <f>COUNTIF(find!$F$2:F83,"+")</f>
        <v>8</v>
      </c>
      <c r="B63">
        <f>COUNTIF(find!$F83:F$1207,"-")</f>
        <v>1103</v>
      </c>
      <c r="C63">
        <f>COUNTIF(find!$F$22:F83,"-")</f>
        <v>54</v>
      </c>
      <c r="D63">
        <f>COUNTIF(find!$F83:$F$1207,"+")</f>
        <v>0</v>
      </c>
      <c r="E63">
        <f t="shared" si="0"/>
        <v>0.95299999999999996</v>
      </c>
      <c r="F63">
        <f t="shared" si="1"/>
        <v>4.7000000000000042E-2</v>
      </c>
      <c r="G63">
        <f t="shared" si="2"/>
        <v>1</v>
      </c>
      <c r="H63">
        <f t="shared" si="3"/>
        <v>0.95299999999999985</v>
      </c>
    </row>
    <row r="64" spans="1:8" x14ac:dyDescent="0.3">
      <c r="A64">
        <f>COUNTIF(find!$F$2:F84,"+")</f>
        <v>8</v>
      </c>
      <c r="B64">
        <f>COUNTIF(find!$F84:F$1207,"-")</f>
        <v>1102</v>
      </c>
      <c r="C64">
        <f>COUNTIF(find!$F$22:F84,"-")</f>
        <v>55</v>
      </c>
      <c r="D64">
        <f>COUNTIF(find!$F84:$F$1207,"+")</f>
        <v>0</v>
      </c>
      <c r="E64">
        <f t="shared" si="0"/>
        <v>0.95199999999999996</v>
      </c>
      <c r="F64">
        <f t="shared" si="1"/>
        <v>4.8000000000000043E-2</v>
      </c>
      <c r="G64">
        <f t="shared" si="2"/>
        <v>1</v>
      </c>
      <c r="H64">
        <f t="shared" si="3"/>
        <v>0.95199999999999996</v>
      </c>
    </row>
    <row r="65" spans="1:8" x14ac:dyDescent="0.3">
      <c r="A65">
        <f>COUNTIF(find!$F$2:F85,"+")</f>
        <v>8</v>
      </c>
      <c r="B65">
        <f>COUNTIF(find!$F85:F$1207,"-")</f>
        <v>1101</v>
      </c>
      <c r="C65">
        <f>COUNTIF(find!$F$22:F85,"-")</f>
        <v>56</v>
      </c>
      <c r="D65">
        <f>COUNTIF(find!$F85:$F$1207,"+")</f>
        <v>0</v>
      </c>
      <c r="E65">
        <f t="shared" si="0"/>
        <v>0.95199999999999996</v>
      </c>
      <c r="F65">
        <f t="shared" si="1"/>
        <v>4.8000000000000043E-2</v>
      </c>
      <c r="G65">
        <f t="shared" si="2"/>
        <v>1</v>
      </c>
      <c r="H65">
        <f t="shared" si="3"/>
        <v>0.95199999999999996</v>
      </c>
    </row>
    <row r="66" spans="1:8" x14ac:dyDescent="0.3">
      <c r="A66">
        <f>COUNTIF(find!$F$2:F86,"+")</f>
        <v>8</v>
      </c>
      <c r="B66">
        <f>COUNTIF(find!$F86:F$1207,"-")</f>
        <v>1100</v>
      </c>
      <c r="C66">
        <f>COUNTIF(find!$F$22:F86,"-")</f>
        <v>57</v>
      </c>
      <c r="D66">
        <f>COUNTIF(find!$F86:$F$1207,"+")</f>
        <v>0</v>
      </c>
      <c r="E66">
        <f t="shared" si="0"/>
        <v>0.95099999999999996</v>
      </c>
      <c r="F66">
        <f t="shared" si="1"/>
        <v>4.9000000000000044E-2</v>
      </c>
      <c r="G66">
        <f t="shared" si="2"/>
        <v>1</v>
      </c>
      <c r="H66">
        <f t="shared" si="3"/>
        <v>0.95100000000000007</v>
      </c>
    </row>
    <row r="67" spans="1:8" x14ac:dyDescent="0.3">
      <c r="A67">
        <f>COUNTIF(find!$F$2:F87,"+")</f>
        <v>8</v>
      </c>
      <c r="B67">
        <f>COUNTIF(find!$F87:F$1207,"-")</f>
        <v>1099</v>
      </c>
      <c r="C67">
        <f>COUNTIF(find!$F$22:F87,"-")</f>
        <v>58</v>
      </c>
      <c r="D67">
        <f>COUNTIF(find!$F87:$F$1207,"+")</f>
        <v>0</v>
      </c>
      <c r="E67">
        <f t="shared" ref="E67:E130" si="4">ROUND(B67/(B67+C67),3)</f>
        <v>0.95</v>
      </c>
      <c r="F67">
        <f t="shared" ref="F67:F130" si="5">1-E67</f>
        <v>5.0000000000000044E-2</v>
      </c>
      <c r="G67">
        <f t="shared" ref="G67:G130" si="6">ROUND(A67/(A67+D67),3)</f>
        <v>1</v>
      </c>
      <c r="H67">
        <f t="shared" ref="H67:H130" si="7">G67+E67-1</f>
        <v>0.95</v>
      </c>
    </row>
    <row r="68" spans="1:8" x14ac:dyDescent="0.3">
      <c r="A68">
        <f>COUNTIF(find!$F$2:F88,"+")</f>
        <v>8</v>
      </c>
      <c r="B68">
        <f>COUNTIF(find!$F88:F$1207,"-")</f>
        <v>1098</v>
      </c>
      <c r="C68">
        <f>COUNTIF(find!$F$22:F88,"-")</f>
        <v>59</v>
      </c>
      <c r="D68">
        <f>COUNTIF(find!$F88:$F$1207,"+")</f>
        <v>0</v>
      </c>
      <c r="E68">
        <f t="shared" si="4"/>
        <v>0.94899999999999995</v>
      </c>
      <c r="F68">
        <f t="shared" si="5"/>
        <v>5.1000000000000045E-2</v>
      </c>
      <c r="G68">
        <f t="shared" si="6"/>
        <v>1</v>
      </c>
      <c r="H68">
        <f t="shared" si="7"/>
        <v>0.94899999999999984</v>
      </c>
    </row>
    <row r="69" spans="1:8" x14ac:dyDescent="0.3">
      <c r="A69">
        <f>COUNTIF(find!$F$2:F89,"+")</f>
        <v>8</v>
      </c>
      <c r="B69">
        <f>COUNTIF(find!$F89:F$1207,"-")</f>
        <v>1097</v>
      </c>
      <c r="C69">
        <f>COUNTIF(find!$F$22:F89,"-")</f>
        <v>60</v>
      </c>
      <c r="D69">
        <f>COUNTIF(find!$F89:$F$1207,"+")</f>
        <v>0</v>
      </c>
      <c r="E69">
        <f t="shared" si="4"/>
        <v>0.94799999999999995</v>
      </c>
      <c r="F69">
        <f t="shared" si="5"/>
        <v>5.2000000000000046E-2</v>
      </c>
      <c r="G69">
        <f t="shared" si="6"/>
        <v>1</v>
      </c>
      <c r="H69">
        <f t="shared" si="7"/>
        <v>0.94799999999999995</v>
      </c>
    </row>
    <row r="70" spans="1:8" x14ac:dyDescent="0.3">
      <c r="A70">
        <f>COUNTIF(find!$F$2:F90,"+")</f>
        <v>8</v>
      </c>
      <c r="B70">
        <f>COUNTIF(find!$F90:F$1207,"-")</f>
        <v>1096</v>
      </c>
      <c r="C70">
        <f>COUNTIF(find!$F$22:F90,"-")</f>
        <v>61</v>
      </c>
      <c r="D70">
        <f>COUNTIF(find!$F90:$F$1207,"+")</f>
        <v>0</v>
      </c>
      <c r="E70">
        <f t="shared" si="4"/>
        <v>0.94699999999999995</v>
      </c>
      <c r="F70">
        <f t="shared" si="5"/>
        <v>5.3000000000000047E-2</v>
      </c>
      <c r="G70">
        <f t="shared" si="6"/>
        <v>1</v>
      </c>
      <c r="H70">
        <f t="shared" si="7"/>
        <v>0.94700000000000006</v>
      </c>
    </row>
    <row r="71" spans="1:8" x14ac:dyDescent="0.3">
      <c r="A71">
        <f>COUNTIF(find!$F$2:F91,"+")</f>
        <v>8</v>
      </c>
      <c r="B71">
        <f>COUNTIF(find!$F91:F$1207,"-")</f>
        <v>1095</v>
      </c>
      <c r="C71">
        <f>COUNTIF(find!$F$22:F91,"-")</f>
        <v>62</v>
      </c>
      <c r="D71">
        <f>COUNTIF(find!$F91:$F$1207,"+")</f>
        <v>0</v>
      </c>
      <c r="E71">
        <f t="shared" si="4"/>
        <v>0.94599999999999995</v>
      </c>
      <c r="F71">
        <f t="shared" si="5"/>
        <v>5.4000000000000048E-2</v>
      </c>
      <c r="G71">
        <f t="shared" si="6"/>
        <v>1</v>
      </c>
      <c r="H71">
        <f t="shared" si="7"/>
        <v>0.94599999999999995</v>
      </c>
    </row>
    <row r="72" spans="1:8" x14ac:dyDescent="0.3">
      <c r="A72">
        <f>COUNTIF(find!$F$2:F92,"+")</f>
        <v>8</v>
      </c>
      <c r="B72">
        <f>COUNTIF(find!$F92:F$1207,"-")</f>
        <v>1094</v>
      </c>
      <c r="C72">
        <f>COUNTIF(find!$F$22:F92,"-")</f>
        <v>63</v>
      </c>
      <c r="D72">
        <f>COUNTIF(find!$F92:$F$1207,"+")</f>
        <v>0</v>
      </c>
      <c r="E72">
        <f t="shared" si="4"/>
        <v>0.94599999999999995</v>
      </c>
      <c r="F72">
        <f t="shared" si="5"/>
        <v>5.4000000000000048E-2</v>
      </c>
      <c r="G72">
        <f t="shared" si="6"/>
        <v>1</v>
      </c>
      <c r="H72">
        <f t="shared" si="7"/>
        <v>0.94599999999999995</v>
      </c>
    </row>
    <row r="73" spans="1:8" x14ac:dyDescent="0.3">
      <c r="A73">
        <f>COUNTIF(find!$F$2:F93,"+")</f>
        <v>8</v>
      </c>
      <c r="B73">
        <f>COUNTIF(find!$F93:F$1207,"-")</f>
        <v>1093</v>
      </c>
      <c r="C73">
        <f>COUNTIF(find!$F$22:F93,"-")</f>
        <v>64</v>
      </c>
      <c r="D73">
        <f>COUNTIF(find!$F93:$F$1207,"+")</f>
        <v>0</v>
      </c>
      <c r="E73">
        <f t="shared" si="4"/>
        <v>0.94499999999999995</v>
      </c>
      <c r="F73">
        <f t="shared" si="5"/>
        <v>5.5000000000000049E-2</v>
      </c>
      <c r="G73">
        <f t="shared" si="6"/>
        <v>1</v>
      </c>
      <c r="H73">
        <f t="shared" si="7"/>
        <v>0.94499999999999984</v>
      </c>
    </row>
    <row r="74" spans="1:8" x14ac:dyDescent="0.3">
      <c r="A74">
        <f>COUNTIF(find!$F$2:F94,"+")</f>
        <v>8</v>
      </c>
      <c r="B74">
        <f>COUNTIF(find!$F94:F$1207,"-")</f>
        <v>1092</v>
      </c>
      <c r="C74">
        <f>COUNTIF(find!$F$22:F94,"-")</f>
        <v>65</v>
      </c>
      <c r="D74">
        <f>COUNTIF(find!$F94:$F$1207,"+")</f>
        <v>0</v>
      </c>
      <c r="E74">
        <f t="shared" si="4"/>
        <v>0.94399999999999995</v>
      </c>
      <c r="F74">
        <f t="shared" si="5"/>
        <v>5.600000000000005E-2</v>
      </c>
      <c r="G74">
        <f t="shared" si="6"/>
        <v>1</v>
      </c>
      <c r="H74">
        <f t="shared" si="7"/>
        <v>0.94399999999999995</v>
      </c>
    </row>
    <row r="75" spans="1:8" x14ac:dyDescent="0.3">
      <c r="A75">
        <f>COUNTIF(find!$F$2:F95,"+")</f>
        <v>8</v>
      </c>
      <c r="B75">
        <f>COUNTIF(find!$F95:F$1207,"-")</f>
        <v>1091</v>
      </c>
      <c r="C75">
        <f>COUNTIF(find!$F$22:F95,"-")</f>
        <v>66</v>
      </c>
      <c r="D75">
        <f>COUNTIF(find!$F95:$F$1207,"+")</f>
        <v>0</v>
      </c>
      <c r="E75">
        <f t="shared" si="4"/>
        <v>0.94299999999999995</v>
      </c>
      <c r="F75">
        <f t="shared" si="5"/>
        <v>5.7000000000000051E-2</v>
      </c>
      <c r="G75">
        <f t="shared" si="6"/>
        <v>1</v>
      </c>
      <c r="H75">
        <f t="shared" si="7"/>
        <v>0.94300000000000006</v>
      </c>
    </row>
    <row r="76" spans="1:8" x14ac:dyDescent="0.3">
      <c r="A76">
        <f>COUNTIF(find!$F$2:F96,"+")</f>
        <v>8</v>
      </c>
      <c r="B76">
        <f>COUNTIF(find!$F96:F$1207,"-")</f>
        <v>1090</v>
      </c>
      <c r="C76">
        <f>COUNTIF(find!$F$22:F96,"-")</f>
        <v>67</v>
      </c>
      <c r="D76">
        <f>COUNTIF(find!$F96:$F$1207,"+")</f>
        <v>0</v>
      </c>
      <c r="E76">
        <f t="shared" si="4"/>
        <v>0.94199999999999995</v>
      </c>
      <c r="F76">
        <f t="shared" si="5"/>
        <v>5.8000000000000052E-2</v>
      </c>
      <c r="G76">
        <f t="shared" si="6"/>
        <v>1</v>
      </c>
      <c r="H76">
        <f t="shared" si="7"/>
        <v>0.94199999999999995</v>
      </c>
    </row>
    <row r="77" spans="1:8" x14ac:dyDescent="0.3">
      <c r="A77">
        <f>COUNTIF(find!$F$2:F97,"+")</f>
        <v>8</v>
      </c>
      <c r="B77">
        <f>COUNTIF(find!$F97:F$1207,"-")</f>
        <v>1089</v>
      </c>
      <c r="C77">
        <f>COUNTIF(find!$F$22:F97,"-")</f>
        <v>68</v>
      </c>
      <c r="D77">
        <f>COUNTIF(find!$F97:$F$1207,"+")</f>
        <v>0</v>
      </c>
      <c r="E77">
        <f t="shared" si="4"/>
        <v>0.94099999999999995</v>
      </c>
      <c r="F77">
        <f t="shared" si="5"/>
        <v>5.9000000000000052E-2</v>
      </c>
      <c r="G77">
        <f t="shared" si="6"/>
        <v>1</v>
      </c>
      <c r="H77">
        <f t="shared" si="7"/>
        <v>0.94099999999999984</v>
      </c>
    </row>
    <row r="78" spans="1:8" x14ac:dyDescent="0.3">
      <c r="A78">
        <f>COUNTIF(find!$F$2:F98,"+")</f>
        <v>8</v>
      </c>
      <c r="B78">
        <f>COUNTIF(find!$F98:F$1207,"-")</f>
        <v>1088</v>
      </c>
      <c r="C78">
        <f>COUNTIF(find!$F$22:F98,"-")</f>
        <v>69</v>
      </c>
      <c r="D78">
        <f>COUNTIF(find!$F98:$F$1207,"+")</f>
        <v>0</v>
      </c>
      <c r="E78">
        <f t="shared" si="4"/>
        <v>0.94</v>
      </c>
      <c r="F78">
        <f t="shared" si="5"/>
        <v>6.0000000000000053E-2</v>
      </c>
      <c r="G78">
        <f t="shared" si="6"/>
        <v>1</v>
      </c>
      <c r="H78">
        <f t="shared" si="7"/>
        <v>0.94</v>
      </c>
    </row>
    <row r="79" spans="1:8" x14ac:dyDescent="0.3">
      <c r="A79">
        <f>COUNTIF(find!$F$2:F99,"+")</f>
        <v>8</v>
      </c>
      <c r="B79">
        <f>COUNTIF(find!$F99:F$1207,"-")</f>
        <v>1087</v>
      </c>
      <c r="C79">
        <f>COUNTIF(find!$F$22:F99,"-")</f>
        <v>70</v>
      </c>
      <c r="D79">
        <f>COUNTIF(find!$F99:$F$1207,"+")</f>
        <v>0</v>
      </c>
      <c r="E79">
        <f t="shared" si="4"/>
        <v>0.93899999999999995</v>
      </c>
      <c r="F79">
        <f t="shared" si="5"/>
        <v>6.1000000000000054E-2</v>
      </c>
      <c r="G79">
        <f t="shared" si="6"/>
        <v>1</v>
      </c>
      <c r="H79">
        <f t="shared" si="7"/>
        <v>0.93900000000000006</v>
      </c>
    </row>
    <row r="80" spans="1:8" x14ac:dyDescent="0.3">
      <c r="A80">
        <f>COUNTIF(find!$F$2:F100,"+")</f>
        <v>8</v>
      </c>
      <c r="B80">
        <f>COUNTIF(find!$F100:F$1207,"-")</f>
        <v>1086</v>
      </c>
      <c r="C80">
        <f>COUNTIF(find!$F$22:F100,"-")</f>
        <v>71</v>
      </c>
      <c r="D80">
        <f>COUNTIF(find!$F100:$F$1207,"+")</f>
        <v>0</v>
      </c>
      <c r="E80">
        <f t="shared" si="4"/>
        <v>0.93899999999999995</v>
      </c>
      <c r="F80">
        <f t="shared" si="5"/>
        <v>6.1000000000000054E-2</v>
      </c>
      <c r="G80">
        <f t="shared" si="6"/>
        <v>1</v>
      </c>
      <c r="H80">
        <f t="shared" si="7"/>
        <v>0.93900000000000006</v>
      </c>
    </row>
    <row r="81" spans="1:8" x14ac:dyDescent="0.3">
      <c r="A81">
        <f>COUNTIF(find!$F$2:F101,"+")</f>
        <v>8</v>
      </c>
      <c r="B81">
        <f>COUNTIF(find!$F101:F$1207,"-")</f>
        <v>1085</v>
      </c>
      <c r="C81">
        <f>COUNTIF(find!$F$22:F101,"-")</f>
        <v>72</v>
      </c>
      <c r="D81">
        <f>COUNTIF(find!$F101:$F$1207,"+")</f>
        <v>0</v>
      </c>
      <c r="E81">
        <f t="shared" si="4"/>
        <v>0.93799999999999994</v>
      </c>
      <c r="F81">
        <f t="shared" si="5"/>
        <v>6.2000000000000055E-2</v>
      </c>
      <c r="G81">
        <f t="shared" si="6"/>
        <v>1</v>
      </c>
      <c r="H81">
        <f t="shared" si="7"/>
        <v>0.93799999999999994</v>
      </c>
    </row>
    <row r="82" spans="1:8" x14ac:dyDescent="0.3">
      <c r="A82">
        <f>COUNTIF(find!$F$2:F102,"+")</f>
        <v>8</v>
      </c>
      <c r="B82">
        <f>COUNTIF(find!$F102:F$1207,"-")</f>
        <v>1084</v>
      </c>
      <c r="C82">
        <f>COUNTIF(find!$F$22:F102,"-")</f>
        <v>73</v>
      </c>
      <c r="D82">
        <f>COUNTIF(find!$F102:$F$1207,"+")</f>
        <v>0</v>
      </c>
      <c r="E82">
        <f t="shared" si="4"/>
        <v>0.93700000000000006</v>
      </c>
      <c r="F82">
        <f t="shared" si="5"/>
        <v>6.2999999999999945E-2</v>
      </c>
      <c r="G82">
        <f t="shared" si="6"/>
        <v>1</v>
      </c>
      <c r="H82">
        <f t="shared" si="7"/>
        <v>0.93700000000000006</v>
      </c>
    </row>
    <row r="83" spans="1:8" x14ac:dyDescent="0.3">
      <c r="A83">
        <f>COUNTIF(find!$F$2:F103,"+")</f>
        <v>8</v>
      </c>
      <c r="B83">
        <f>COUNTIF(find!$F103:F$1207,"-")</f>
        <v>1083</v>
      </c>
      <c r="C83">
        <f>COUNTIF(find!$F$22:F103,"-")</f>
        <v>74</v>
      </c>
      <c r="D83">
        <f>COUNTIF(find!$F103:$F$1207,"+")</f>
        <v>0</v>
      </c>
      <c r="E83">
        <f t="shared" si="4"/>
        <v>0.93600000000000005</v>
      </c>
      <c r="F83">
        <f t="shared" si="5"/>
        <v>6.3999999999999946E-2</v>
      </c>
      <c r="G83">
        <f t="shared" si="6"/>
        <v>1</v>
      </c>
      <c r="H83">
        <f t="shared" si="7"/>
        <v>0.93599999999999994</v>
      </c>
    </row>
    <row r="84" spans="1:8" x14ac:dyDescent="0.3">
      <c r="A84">
        <f>COUNTIF(find!$F$2:F104,"+")</f>
        <v>8</v>
      </c>
      <c r="B84">
        <f>COUNTIF(find!$F104:F$1207,"-")</f>
        <v>1082</v>
      </c>
      <c r="C84">
        <f>COUNTIF(find!$F$22:F104,"-")</f>
        <v>75</v>
      </c>
      <c r="D84">
        <f>COUNTIF(find!$F104:$F$1207,"+")</f>
        <v>0</v>
      </c>
      <c r="E84">
        <f t="shared" si="4"/>
        <v>0.93500000000000005</v>
      </c>
      <c r="F84">
        <f t="shared" si="5"/>
        <v>6.4999999999999947E-2</v>
      </c>
      <c r="G84">
        <f t="shared" si="6"/>
        <v>1</v>
      </c>
      <c r="H84">
        <f t="shared" si="7"/>
        <v>0.93500000000000005</v>
      </c>
    </row>
    <row r="85" spans="1:8" x14ac:dyDescent="0.3">
      <c r="A85">
        <f>COUNTIF(find!$F$2:F105,"+")</f>
        <v>8</v>
      </c>
      <c r="B85">
        <f>COUNTIF(find!$F105:F$1207,"-")</f>
        <v>1081</v>
      </c>
      <c r="C85">
        <f>COUNTIF(find!$F$22:F105,"-")</f>
        <v>76</v>
      </c>
      <c r="D85">
        <f>COUNTIF(find!$F105:$F$1207,"+")</f>
        <v>0</v>
      </c>
      <c r="E85">
        <f t="shared" si="4"/>
        <v>0.93400000000000005</v>
      </c>
      <c r="F85">
        <f t="shared" si="5"/>
        <v>6.5999999999999948E-2</v>
      </c>
      <c r="G85">
        <f t="shared" si="6"/>
        <v>1</v>
      </c>
      <c r="H85">
        <f t="shared" si="7"/>
        <v>0.93400000000000016</v>
      </c>
    </row>
    <row r="86" spans="1:8" x14ac:dyDescent="0.3">
      <c r="A86">
        <f>COUNTIF(find!$F$2:F106,"+")</f>
        <v>8</v>
      </c>
      <c r="B86">
        <f>COUNTIF(find!$F106:F$1207,"-")</f>
        <v>1080</v>
      </c>
      <c r="C86">
        <f>COUNTIF(find!$F$22:F106,"-")</f>
        <v>77</v>
      </c>
      <c r="D86">
        <f>COUNTIF(find!$F106:$F$1207,"+")</f>
        <v>0</v>
      </c>
      <c r="E86">
        <f t="shared" si="4"/>
        <v>0.93300000000000005</v>
      </c>
      <c r="F86">
        <f t="shared" si="5"/>
        <v>6.6999999999999948E-2</v>
      </c>
      <c r="G86">
        <f t="shared" si="6"/>
        <v>1</v>
      </c>
      <c r="H86">
        <f t="shared" si="7"/>
        <v>0.93300000000000005</v>
      </c>
    </row>
    <row r="87" spans="1:8" x14ac:dyDescent="0.3">
      <c r="A87">
        <f>COUNTIF(find!$F$2:F107,"+")</f>
        <v>8</v>
      </c>
      <c r="B87">
        <f>COUNTIF(find!$F107:F$1207,"-")</f>
        <v>1079</v>
      </c>
      <c r="C87">
        <f>COUNTIF(find!$F$22:F107,"-")</f>
        <v>78</v>
      </c>
      <c r="D87">
        <f>COUNTIF(find!$F107:$F$1207,"+")</f>
        <v>0</v>
      </c>
      <c r="E87">
        <f t="shared" si="4"/>
        <v>0.93300000000000005</v>
      </c>
      <c r="F87">
        <f t="shared" si="5"/>
        <v>6.6999999999999948E-2</v>
      </c>
      <c r="G87">
        <f t="shared" si="6"/>
        <v>1</v>
      </c>
      <c r="H87">
        <f t="shared" si="7"/>
        <v>0.93300000000000005</v>
      </c>
    </row>
    <row r="88" spans="1:8" x14ac:dyDescent="0.3">
      <c r="A88">
        <f>COUNTIF(find!$F$2:F108,"+")</f>
        <v>8</v>
      </c>
      <c r="B88">
        <f>COUNTIF(find!$F108:F$1207,"-")</f>
        <v>1078</v>
      </c>
      <c r="C88">
        <f>COUNTIF(find!$F$22:F108,"-")</f>
        <v>79</v>
      </c>
      <c r="D88">
        <f>COUNTIF(find!$F108:$F$1207,"+")</f>
        <v>0</v>
      </c>
      <c r="E88">
        <f t="shared" si="4"/>
        <v>0.93200000000000005</v>
      </c>
      <c r="F88">
        <f t="shared" si="5"/>
        <v>6.7999999999999949E-2</v>
      </c>
      <c r="G88">
        <f t="shared" si="6"/>
        <v>1</v>
      </c>
      <c r="H88">
        <f t="shared" si="7"/>
        <v>0.93199999999999994</v>
      </c>
    </row>
    <row r="89" spans="1:8" x14ac:dyDescent="0.3">
      <c r="A89">
        <f>COUNTIF(find!$F$2:F109,"+")</f>
        <v>8</v>
      </c>
      <c r="B89">
        <f>COUNTIF(find!$F109:F$1207,"-")</f>
        <v>1077</v>
      </c>
      <c r="C89">
        <f>COUNTIF(find!$F$22:F109,"-")</f>
        <v>80</v>
      </c>
      <c r="D89">
        <f>COUNTIF(find!$F109:$F$1207,"+")</f>
        <v>0</v>
      </c>
      <c r="E89">
        <f t="shared" si="4"/>
        <v>0.93100000000000005</v>
      </c>
      <c r="F89">
        <f t="shared" si="5"/>
        <v>6.899999999999995E-2</v>
      </c>
      <c r="G89">
        <f t="shared" si="6"/>
        <v>1</v>
      </c>
      <c r="H89">
        <f t="shared" si="7"/>
        <v>0.93100000000000005</v>
      </c>
    </row>
    <row r="90" spans="1:8" x14ac:dyDescent="0.3">
      <c r="A90">
        <f>COUNTIF(find!$F$2:F110,"+")</f>
        <v>8</v>
      </c>
      <c r="B90">
        <f>COUNTIF(find!$F110:F$1207,"-")</f>
        <v>1076</v>
      </c>
      <c r="C90">
        <f>COUNTIF(find!$F$22:F110,"-")</f>
        <v>81</v>
      </c>
      <c r="D90">
        <f>COUNTIF(find!$F110:$F$1207,"+")</f>
        <v>0</v>
      </c>
      <c r="E90">
        <f t="shared" si="4"/>
        <v>0.93</v>
      </c>
      <c r="F90">
        <f t="shared" si="5"/>
        <v>6.9999999999999951E-2</v>
      </c>
      <c r="G90">
        <f t="shared" si="6"/>
        <v>1</v>
      </c>
      <c r="H90">
        <f t="shared" si="7"/>
        <v>0.93000000000000016</v>
      </c>
    </row>
    <row r="91" spans="1:8" x14ac:dyDescent="0.3">
      <c r="A91">
        <f>COUNTIF(find!$F$2:F111,"+")</f>
        <v>8</v>
      </c>
      <c r="B91">
        <f>COUNTIF(find!$F111:F$1207,"-")</f>
        <v>1075</v>
      </c>
      <c r="C91">
        <f>COUNTIF(find!$F$22:F111,"-")</f>
        <v>82</v>
      </c>
      <c r="D91">
        <f>COUNTIF(find!$F111:$F$1207,"+")</f>
        <v>0</v>
      </c>
      <c r="E91">
        <f t="shared" si="4"/>
        <v>0.92900000000000005</v>
      </c>
      <c r="F91">
        <f t="shared" si="5"/>
        <v>7.0999999999999952E-2</v>
      </c>
      <c r="G91">
        <f t="shared" si="6"/>
        <v>1</v>
      </c>
      <c r="H91">
        <f t="shared" si="7"/>
        <v>0.92900000000000005</v>
      </c>
    </row>
    <row r="92" spans="1:8" x14ac:dyDescent="0.3">
      <c r="A92">
        <f>COUNTIF(find!$F$2:F112,"+")</f>
        <v>8</v>
      </c>
      <c r="B92">
        <f>COUNTIF(find!$F112:F$1207,"-")</f>
        <v>1074</v>
      </c>
      <c r="C92">
        <f>COUNTIF(find!$F$22:F112,"-")</f>
        <v>83</v>
      </c>
      <c r="D92">
        <f>COUNTIF(find!$F112:$F$1207,"+")</f>
        <v>0</v>
      </c>
      <c r="E92">
        <f t="shared" si="4"/>
        <v>0.92800000000000005</v>
      </c>
      <c r="F92">
        <f t="shared" si="5"/>
        <v>7.1999999999999953E-2</v>
      </c>
      <c r="G92">
        <f t="shared" si="6"/>
        <v>1</v>
      </c>
      <c r="H92">
        <f t="shared" si="7"/>
        <v>0.92799999999999994</v>
      </c>
    </row>
    <row r="93" spans="1:8" x14ac:dyDescent="0.3">
      <c r="A93">
        <f>COUNTIF(find!$F$2:F113,"+")</f>
        <v>8</v>
      </c>
      <c r="B93">
        <f>COUNTIF(find!$F113:F$1207,"-")</f>
        <v>1073</v>
      </c>
      <c r="C93">
        <f>COUNTIF(find!$F$22:F113,"-")</f>
        <v>84</v>
      </c>
      <c r="D93">
        <f>COUNTIF(find!$F113:$F$1207,"+")</f>
        <v>0</v>
      </c>
      <c r="E93">
        <f t="shared" si="4"/>
        <v>0.92700000000000005</v>
      </c>
      <c r="F93">
        <f t="shared" si="5"/>
        <v>7.2999999999999954E-2</v>
      </c>
      <c r="G93">
        <f t="shared" si="6"/>
        <v>1</v>
      </c>
      <c r="H93">
        <f t="shared" si="7"/>
        <v>0.92700000000000005</v>
      </c>
    </row>
    <row r="94" spans="1:8" x14ac:dyDescent="0.3">
      <c r="A94">
        <f>COUNTIF(find!$F$2:F114,"+")</f>
        <v>8</v>
      </c>
      <c r="B94">
        <f>COUNTIF(find!$F114:F$1207,"-")</f>
        <v>1072</v>
      </c>
      <c r="C94">
        <f>COUNTIF(find!$F$22:F114,"-")</f>
        <v>85</v>
      </c>
      <c r="D94">
        <f>COUNTIF(find!$F114:$F$1207,"+")</f>
        <v>0</v>
      </c>
      <c r="E94">
        <f t="shared" si="4"/>
        <v>0.92700000000000005</v>
      </c>
      <c r="F94">
        <f t="shared" si="5"/>
        <v>7.2999999999999954E-2</v>
      </c>
      <c r="G94">
        <f t="shared" si="6"/>
        <v>1</v>
      </c>
      <c r="H94">
        <f t="shared" si="7"/>
        <v>0.92700000000000005</v>
      </c>
    </row>
    <row r="95" spans="1:8" x14ac:dyDescent="0.3">
      <c r="A95">
        <f>COUNTIF(find!$F$2:F115,"+")</f>
        <v>8</v>
      </c>
      <c r="B95">
        <f>COUNTIF(find!$F115:F$1207,"-")</f>
        <v>1071</v>
      </c>
      <c r="C95">
        <f>COUNTIF(find!$F$22:F115,"-")</f>
        <v>86</v>
      </c>
      <c r="D95">
        <f>COUNTIF(find!$F115:$F$1207,"+")</f>
        <v>0</v>
      </c>
      <c r="E95">
        <f t="shared" si="4"/>
        <v>0.92600000000000005</v>
      </c>
      <c r="F95">
        <f t="shared" si="5"/>
        <v>7.3999999999999955E-2</v>
      </c>
      <c r="G95">
        <f t="shared" si="6"/>
        <v>1</v>
      </c>
      <c r="H95">
        <f t="shared" si="7"/>
        <v>0.92600000000000016</v>
      </c>
    </row>
    <row r="96" spans="1:8" x14ac:dyDescent="0.3">
      <c r="A96">
        <f>COUNTIF(find!$F$2:F116,"+")</f>
        <v>8</v>
      </c>
      <c r="B96">
        <f>COUNTIF(find!$F116:F$1207,"-")</f>
        <v>1070</v>
      </c>
      <c r="C96">
        <f>COUNTIF(find!$F$22:F116,"-")</f>
        <v>87</v>
      </c>
      <c r="D96">
        <f>COUNTIF(find!$F116:$F$1207,"+")</f>
        <v>0</v>
      </c>
      <c r="E96">
        <f t="shared" si="4"/>
        <v>0.92500000000000004</v>
      </c>
      <c r="F96">
        <f t="shared" si="5"/>
        <v>7.4999999999999956E-2</v>
      </c>
      <c r="G96">
        <f t="shared" si="6"/>
        <v>1</v>
      </c>
      <c r="H96">
        <f t="shared" si="7"/>
        <v>0.92500000000000004</v>
      </c>
    </row>
    <row r="97" spans="1:8" x14ac:dyDescent="0.3">
      <c r="A97">
        <f>COUNTIF(find!$F$2:F117,"+")</f>
        <v>8</v>
      </c>
      <c r="B97">
        <f>COUNTIF(find!$F117:F$1207,"-")</f>
        <v>1069</v>
      </c>
      <c r="C97">
        <f>COUNTIF(find!$F$22:F117,"-")</f>
        <v>88</v>
      </c>
      <c r="D97">
        <f>COUNTIF(find!$F117:$F$1207,"+")</f>
        <v>0</v>
      </c>
      <c r="E97">
        <f t="shared" si="4"/>
        <v>0.92400000000000004</v>
      </c>
      <c r="F97">
        <f t="shared" si="5"/>
        <v>7.5999999999999956E-2</v>
      </c>
      <c r="G97">
        <f t="shared" si="6"/>
        <v>1</v>
      </c>
      <c r="H97">
        <f t="shared" si="7"/>
        <v>0.92399999999999993</v>
      </c>
    </row>
    <row r="98" spans="1:8" x14ac:dyDescent="0.3">
      <c r="A98">
        <f>COUNTIF(find!$F$2:F118,"+")</f>
        <v>8</v>
      </c>
      <c r="B98">
        <f>COUNTIF(find!$F118:F$1207,"-")</f>
        <v>1068</v>
      </c>
      <c r="C98">
        <f>COUNTIF(find!$F$22:F118,"-")</f>
        <v>89</v>
      </c>
      <c r="D98">
        <f>COUNTIF(find!$F118:$F$1207,"+")</f>
        <v>0</v>
      </c>
      <c r="E98">
        <f t="shared" si="4"/>
        <v>0.92300000000000004</v>
      </c>
      <c r="F98">
        <f t="shared" si="5"/>
        <v>7.6999999999999957E-2</v>
      </c>
      <c r="G98">
        <f t="shared" si="6"/>
        <v>1</v>
      </c>
      <c r="H98">
        <f t="shared" si="7"/>
        <v>0.92300000000000004</v>
      </c>
    </row>
    <row r="99" spans="1:8" x14ac:dyDescent="0.3">
      <c r="A99">
        <f>COUNTIF(find!$F$2:F119,"+")</f>
        <v>8</v>
      </c>
      <c r="B99">
        <f>COUNTIF(find!$F119:F$1207,"-")</f>
        <v>1067</v>
      </c>
      <c r="C99">
        <f>COUNTIF(find!$F$22:F119,"-")</f>
        <v>90</v>
      </c>
      <c r="D99">
        <f>COUNTIF(find!$F119:$F$1207,"+")</f>
        <v>0</v>
      </c>
      <c r="E99">
        <f t="shared" si="4"/>
        <v>0.92200000000000004</v>
      </c>
      <c r="F99">
        <f t="shared" si="5"/>
        <v>7.7999999999999958E-2</v>
      </c>
      <c r="G99">
        <f t="shared" si="6"/>
        <v>1</v>
      </c>
      <c r="H99">
        <f t="shared" si="7"/>
        <v>0.92200000000000015</v>
      </c>
    </row>
    <row r="100" spans="1:8" x14ac:dyDescent="0.3">
      <c r="A100">
        <f>COUNTIF(find!$F$2:F120,"+")</f>
        <v>8</v>
      </c>
      <c r="B100">
        <f>COUNTIF(find!$F120:F$1207,"-")</f>
        <v>1066</v>
      </c>
      <c r="C100">
        <f>COUNTIF(find!$F$22:F120,"-")</f>
        <v>91</v>
      </c>
      <c r="D100">
        <f>COUNTIF(find!$F120:$F$1207,"+")</f>
        <v>0</v>
      </c>
      <c r="E100">
        <f t="shared" si="4"/>
        <v>0.92100000000000004</v>
      </c>
      <c r="F100">
        <f t="shared" si="5"/>
        <v>7.8999999999999959E-2</v>
      </c>
      <c r="G100">
        <f t="shared" si="6"/>
        <v>1</v>
      </c>
      <c r="H100">
        <f t="shared" si="7"/>
        <v>0.92100000000000004</v>
      </c>
    </row>
    <row r="101" spans="1:8" x14ac:dyDescent="0.3">
      <c r="A101">
        <f>COUNTIF(find!$F$2:F121,"+")</f>
        <v>8</v>
      </c>
      <c r="B101">
        <f>COUNTIF(find!$F121:F$1207,"-")</f>
        <v>1065</v>
      </c>
      <c r="C101">
        <f>COUNTIF(find!$F$22:F121,"-")</f>
        <v>92</v>
      </c>
      <c r="D101">
        <f>COUNTIF(find!$F121:$F$1207,"+")</f>
        <v>0</v>
      </c>
      <c r="E101">
        <f t="shared" si="4"/>
        <v>0.92</v>
      </c>
      <c r="F101">
        <f t="shared" si="5"/>
        <v>7.999999999999996E-2</v>
      </c>
      <c r="G101">
        <f t="shared" si="6"/>
        <v>1</v>
      </c>
      <c r="H101">
        <f t="shared" si="7"/>
        <v>0.91999999999999993</v>
      </c>
    </row>
    <row r="102" spans="1:8" x14ac:dyDescent="0.3">
      <c r="A102">
        <f>COUNTIF(find!$F$2:F122,"+")</f>
        <v>8</v>
      </c>
      <c r="B102">
        <f>COUNTIF(find!$F122:F$1207,"-")</f>
        <v>1064</v>
      </c>
      <c r="C102">
        <f>COUNTIF(find!$F$22:F122,"-")</f>
        <v>93</v>
      </c>
      <c r="D102">
        <f>COUNTIF(find!$F122:$F$1207,"+")</f>
        <v>0</v>
      </c>
      <c r="E102">
        <f t="shared" si="4"/>
        <v>0.92</v>
      </c>
      <c r="F102">
        <f t="shared" si="5"/>
        <v>7.999999999999996E-2</v>
      </c>
      <c r="G102">
        <f t="shared" si="6"/>
        <v>1</v>
      </c>
      <c r="H102">
        <f t="shared" si="7"/>
        <v>0.91999999999999993</v>
      </c>
    </row>
    <row r="103" spans="1:8" x14ac:dyDescent="0.3">
      <c r="A103">
        <f>COUNTIF(find!$F$2:F123,"+")</f>
        <v>8</v>
      </c>
      <c r="B103">
        <f>COUNTIF(find!$F123:F$1207,"-")</f>
        <v>1063</v>
      </c>
      <c r="C103">
        <f>COUNTIF(find!$F$22:F123,"-")</f>
        <v>94</v>
      </c>
      <c r="D103">
        <f>COUNTIF(find!$F123:$F$1207,"+")</f>
        <v>0</v>
      </c>
      <c r="E103">
        <f t="shared" si="4"/>
        <v>0.91900000000000004</v>
      </c>
      <c r="F103">
        <f t="shared" si="5"/>
        <v>8.0999999999999961E-2</v>
      </c>
      <c r="G103">
        <f t="shared" si="6"/>
        <v>1</v>
      </c>
      <c r="H103">
        <f t="shared" si="7"/>
        <v>0.91900000000000004</v>
      </c>
    </row>
    <row r="104" spans="1:8" x14ac:dyDescent="0.3">
      <c r="A104">
        <f>COUNTIF(find!$F$2:F124,"+")</f>
        <v>8</v>
      </c>
      <c r="B104">
        <f>COUNTIF(find!$F124:F$1207,"-")</f>
        <v>1062</v>
      </c>
      <c r="C104">
        <f>COUNTIF(find!$F$22:F124,"-")</f>
        <v>95</v>
      </c>
      <c r="D104">
        <f>COUNTIF(find!$F124:$F$1207,"+")</f>
        <v>0</v>
      </c>
      <c r="E104">
        <f t="shared" si="4"/>
        <v>0.91800000000000004</v>
      </c>
      <c r="F104">
        <f t="shared" si="5"/>
        <v>8.1999999999999962E-2</v>
      </c>
      <c r="G104">
        <f t="shared" si="6"/>
        <v>1</v>
      </c>
      <c r="H104">
        <f t="shared" si="7"/>
        <v>0.91800000000000015</v>
      </c>
    </row>
    <row r="105" spans="1:8" x14ac:dyDescent="0.3">
      <c r="A105">
        <f>COUNTIF(find!$F$2:F125,"+")</f>
        <v>8</v>
      </c>
      <c r="B105">
        <f>COUNTIF(find!$F125:F$1207,"-")</f>
        <v>1061</v>
      </c>
      <c r="C105">
        <f>COUNTIF(find!$F$22:F125,"-")</f>
        <v>96</v>
      </c>
      <c r="D105">
        <f>COUNTIF(find!$F125:$F$1207,"+")</f>
        <v>0</v>
      </c>
      <c r="E105">
        <f t="shared" si="4"/>
        <v>0.91700000000000004</v>
      </c>
      <c r="F105">
        <f t="shared" si="5"/>
        <v>8.2999999999999963E-2</v>
      </c>
      <c r="G105">
        <f t="shared" si="6"/>
        <v>1</v>
      </c>
      <c r="H105">
        <f t="shared" si="7"/>
        <v>0.91700000000000004</v>
      </c>
    </row>
    <row r="106" spans="1:8" x14ac:dyDescent="0.3">
      <c r="A106">
        <f>COUNTIF(find!$F$2:F126,"+")</f>
        <v>8</v>
      </c>
      <c r="B106">
        <f>COUNTIF(find!$F126:F$1207,"-")</f>
        <v>1060</v>
      </c>
      <c r="C106">
        <f>COUNTIF(find!$F$22:F126,"-")</f>
        <v>97</v>
      </c>
      <c r="D106">
        <f>COUNTIF(find!$F126:$F$1207,"+")</f>
        <v>0</v>
      </c>
      <c r="E106">
        <f t="shared" si="4"/>
        <v>0.91600000000000004</v>
      </c>
      <c r="F106">
        <f t="shared" si="5"/>
        <v>8.3999999999999964E-2</v>
      </c>
      <c r="G106">
        <f t="shared" si="6"/>
        <v>1</v>
      </c>
      <c r="H106">
        <f t="shared" si="7"/>
        <v>0.91599999999999993</v>
      </c>
    </row>
    <row r="107" spans="1:8" x14ac:dyDescent="0.3">
      <c r="A107">
        <f>COUNTIF(find!$F$2:F127,"+")</f>
        <v>8</v>
      </c>
      <c r="B107">
        <f>COUNTIF(find!$F127:F$1207,"-")</f>
        <v>1059</v>
      </c>
      <c r="C107">
        <f>COUNTIF(find!$F$22:F127,"-")</f>
        <v>98</v>
      </c>
      <c r="D107">
        <f>COUNTIF(find!$F127:$F$1207,"+")</f>
        <v>0</v>
      </c>
      <c r="E107">
        <f t="shared" si="4"/>
        <v>0.91500000000000004</v>
      </c>
      <c r="F107">
        <f t="shared" si="5"/>
        <v>8.4999999999999964E-2</v>
      </c>
      <c r="G107">
        <f t="shared" si="6"/>
        <v>1</v>
      </c>
      <c r="H107">
        <f t="shared" si="7"/>
        <v>0.91500000000000004</v>
      </c>
    </row>
    <row r="108" spans="1:8" x14ac:dyDescent="0.3">
      <c r="A108">
        <f>COUNTIF(find!$F$2:F128,"+")</f>
        <v>8</v>
      </c>
      <c r="B108">
        <f>COUNTIF(find!$F128:F$1207,"-")</f>
        <v>1058</v>
      </c>
      <c r="C108">
        <f>COUNTIF(find!$F$22:F128,"-")</f>
        <v>99</v>
      </c>
      <c r="D108">
        <f>COUNTIF(find!$F128:$F$1207,"+")</f>
        <v>0</v>
      </c>
      <c r="E108">
        <f t="shared" si="4"/>
        <v>0.91400000000000003</v>
      </c>
      <c r="F108">
        <f t="shared" si="5"/>
        <v>8.5999999999999965E-2</v>
      </c>
      <c r="G108">
        <f t="shared" si="6"/>
        <v>1</v>
      </c>
      <c r="H108">
        <f t="shared" si="7"/>
        <v>0.91400000000000015</v>
      </c>
    </row>
    <row r="109" spans="1:8" x14ac:dyDescent="0.3">
      <c r="A109">
        <f>COUNTIF(find!$F$2:F129,"+")</f>
        <v>8</v>
      </c>
      <c r="B109">
        <f>COUNTIF(find!$F129:F$1207,"-")</f>
        <v>1057</v>
      </c>
      <c r="C109">
        <f>COUNTIF(find!$F$22:F129,"-")</f>
        <v>100</v>
      </c>
      <c r="D109">
        <f>COUNTIF(find!$F129:$F$1207,"+")</f>
        <v>0</v>
      </c>
      <c r="E109">
        <f t="shared" si="4"/>
        <v>0.91400000000000003</v>
      </c>
      <c r="F109">
        <f t="shared" si="5"/>
        <v>8.5999999999999965E-2</v>
      </c>
      <c r="G109">
        <f t="shared" si="6"/>
        <v>1</v>
      </c>
      <c r="H109">
        <f t="shared" si="7"/>
        <v>0.91400000000000015</v>
      </c>
    </row>
    <row r="110" spans="1:8" x14ac:dyDescent="0.3">
      <c r="A110">
        <f>COUNTIF(find!$F$2:F130,"+")</f>
        <v>8</v>
      </c>
      <c r="B110">
        <f>COUNTIF(find!$F130:F$1207,"-")</f>
        <v>1056</v>
      </c>
      <c r="C110">
        <f>COUNTIF(find!$F$22:F130,"-")</f>
        <v>101</v>
      </c>
      <c r="D110">
        <f>COUNTIF(find!$F130:$F$1207,"+")</f>
        <v>0</v>
      </c>
      <c r="E110">
        <f t="shared" si="4"/>
        <v>0.91300000000000003</v>
      </c>
      <c r="F110">
        <f t="shared" si="5"/>
        <v>8.6999999999999966E-2</v>
      </c>
      <c r="G110">
        <f t="shared" si="6"/>
        <v>1</v>
      </c>
      <c r="H110">
        <f t="shared" si="7"/>
        <v>0.91300000000000003</v>
      </c>
    </row>
    <row r="111" spans="1:8" x14ac:dyDescent="0.3">
      <c r="A111">
        <f>COUNTIF(find!$F$2:F131,"+")</f>
        <v>8</v>
      </c>
      <c r="B111">
        <f>COUNTIF(find!$F131:F$1207,"-")</f>
        <v>1055</v>
      </c>
      <c r="C111">
        <f>COUNTIF(find!$F$22:F131,"-")</f>
        <v>102</v>
      </c>
      <c r="D111">
        <f>COUNTIF(find!$F131:$F$1207,"+")</f>
        <v>0</v>
      </c>
      <c r="E111">
        <f t="shared" si="4"/>
        <v>0.91200000000000003</v>
      </c>
      <c r="F111">
        <f t="shared" si="5"/>
        <v>8.7999999999999967E-2</v>
      </c>
      <c r="G111">
        <f t="shared" si="6"/>
        <v>1</v>
      </c>
      <c r="H111">
        <f t="shared" si="7"/>
        <v>0.91199999999999992</v>
      </c>
    </row>
    <row r="112" spans="1:8" x14ac:dyDescent="0.3">
      <c r="A112">
        <f>COUNTIF(find!$F$2:F132,"+")</f>
        <v>8</v>
      </c>
      <c r="B112">
        <f>COUNTIF(find!$F132:F$1207,"-")</f>
        <v>1054</v>
      </c>
      <c r="C112">
        <f>COUNTIF(find!$F$22:F132,"-")</f>
        <v>103</v>
      </c>
      <c r="D112">
        <f>COUNTIF(find!$F132:$F$1207,"+")</f>
        <v>0</v>
      </c>
      <c r="E112">
        <f t="shared" si="4"/>
        <v>0.91100000000000003</v>
      </c>
      <c r="F112">
        <f t="shared" si="5"/>
        <v>8.8999999999999968E-2</v>
      </c>
      <c r="G112">
        <f t="shared" si="6"/>
        <v>1</v>
      </c>
      <c r="H112">
        <f t="shared" si="7"/>
        <v>0.91100000000000003</v>
      </c>
    </row>
    <row r="113" spans="1:8" x14ac:dyDescent="0.3">
      <c r="A113">
        <f>COUNTIF(find!$F$2:F133,"+")</f>
        <v>8</v>
      </c>
      <c r="B113">
        <f>COUNTIF(find!$F133:F$1207,"-")</f>
        <v>1053</v>
      </c>
      <c r="C113">
        <f>COUNTIF(find!$F$22:F133,"-")</f>
        <v>104</v>
      </c>
      <c r="D113">
        <f>COUNTIF(find!$F133:$F$1207,"+")</f>
        <v>0</v>
      </c>
      <c r="E113">
        <f t="shared" si="4"/>
        <v>0.91</v>
      </c>
      <c r="F113">
        <f t="shared" si="5"/>
        <v>8.9999999999999969E-2</v>
      </c>
      <c r="G113">
        <f t="shared" si="6"/>
        <v>1</v>
      </c>
      <c r="H113">
        <f t="shared" si="7"/>
        <v>0.91000000000000014</v>
      </c>
    </row>
    <row r="114" spans="1:8" x14ac:dyDescent="0.3">
      <c r="A114">
        <f>COUNTIF(find!$F$2:F134,"+")</f>
        <v>8</v>
      </c>
      <c r="B114">
        <f>COUNTIF(find!$F134:F$1207,"-")</f>
        <v>1052</v>
      </c>
      <c r="C114">
        <f>COUNTIF(find!$F$22:F134,"-")</f>
        <v>105</v>
      </c>
      <c r="D114">
        <f>COUNTIF(find!$F134:$F$1207,"+")</f>
        <v>0</v>
      </c>
      <c r="E114">
        <f t="shared" si="4"/>
        <v>0.90900000000000003</v>
      </c>
      <c r="F114">
        <f t="shared" si="5"/>
        <v>9.099999999999997E-2</v>
      </c>
      <c r="G114">
        <f t="shared" si="6"/>
        <v>1</v>
      </c>
      <c r="H114">
        <f t="shared" si="7"/>
        <v>0.90900000000000003</v>
      </c>
    </row>
    <row r="115" spans="1:8" x14ac:dyDescent="0.3">
      <c r="A115">
        <f>COUNTIF(find!$F$2:F135,"+")</f>
        <v>8</v>
      </c>
      <c r="B115">
        <f>COUNTIF(find!$F135:F$1207,"-")</f>
        <v>1051</v>
      </c>
      <c r="C115">
        <f>COUNTIF(find!$F$22:F135,"-")</f>
        <v>106</v>
      </c>
      <c r="D115">
        <f>COUNTIF(find!$F135:$F$1207,"+")</f>
        <v>0</v>
      </c>
      <c r="E115">
        <f t="shared" si="4"/>
        <v>0.90800000000000003</v>
      </c>
      <c r="F115">
        <f t="shared" si="5"/>
        <v>9.1999999999999971E-2</v>
      </c>
      <c r="G115">
        <f t="shared" si="6"/>
        <v>1</v>
      </c>
      <c r="H115">
        <f t="shared" si="7"/>
        <v>0.90799999999999992</v>
      </c>
    </row>
    <row r="116" spans="1:8" x14ac:dyDescent="0.3">
      <c r="A116">
        <f>COUNTIF(find!$F$2:F136,"+")</f>
        <v>8</v>
      </c>
      <c r="B116">
        <f>COUNTIF(find!$F136:F$1207,"-")</f>
        <v>1050</v>
      </c>
      <c r="C116">
        <f>COUNTIF(find!$F$22:F136,"-")</f>
        <v>107</v>
      </c>
      <c r="D116">
        <f>COUNTIF(find!$F136:$F$1207,"+")</f>
        <v>0</v>
      </c>
      <c r="E116">
        <f t="shared" si="4"/>
        <v>0.90800000000000003</v>
      </c>
      <c r="F116">
        <f t="shared" si="5"/>
        <v>9.1999999999999971E-2</v>
      </c>
      <c r="G116">
        <f t="shared" si="6"/>
        <v>1</v>
      </c>
      <c r="H116">
        <f t="shared" si="7"/>
        <v>0.90799999999999992</v>
      </c>
    </row>
    <row r="117" spans="1:8" x14ac:dyDescent="0.3">
      <c r="A117">
        <f>COUNTIF(find!$F$2:F137,"+")</f>
        <v>8</v>
      </c>
      <c r="B117">
        <f>COUNTIF(find!$F137:F$1207,"-")</f>
        <v>1049</v>
      </c>
      <c r="C117">
        <f>COUNTIF(find!$F$22:F137,"-")</f>
        <v>108</v>
      </c>
      <c r="D117">
        <f>COUNTIF(find!$F137:$F$1207,"+")</f>
        <v>0</v>
      </c>
      <c r="E117">
        <f t="shared" si="4"/>
        <v>0.90700000000000003</v>
      </c>
      <c r="F117">
        <f t="shared" si="5"/>
        <v>9.2999999999999972E-2</v>
      </c>
      <c r="G117">
        <f t="shared" si="6"/>
        <v>1</v>
      </c>
      <c r="H117">
        <f t="shared" si="7"/>
        <v>0.90700000000000003</v>
      </c>
    </row>
    <row r="118" spans="1:8" x14ac:dyDescent="0.3">
      <c r="A118">
        <f>COUNTIF(find!$F$2:F138,"+")</f>
        <v>8</v>
      </c>
      <c r="B118">
        <f>COUNTIF(find!$F138:F$1207,"-")</f>
        <v>1048</v>
      </c>
      <c r="C118">
        <f>COUNTIF(find!$F$22:F138,"-")</f>
        <v>109</v>
      </c>
      <c r="D118">
        <f>COUNTIF(find!$F138:$F$1207,"+")</f>
        <v>0</v>
      </c>
      <c r="E118">
        <f t="shared" si="4"/>
        <v>0.90600000000000003</v>
      </c>
      <c r="F118">
        <f t="shared" si="5"/>
        <v>9.3999999999999972E-2</v>
      </c>
      <c r="G118">
        <f t="shared" si="6"/>
        <v>1</v>
      </c>
      <c r="H118">
        <f t="shared" si="7"/>
        <v>0.90600000000000014</v>
      </c>
    </row>
    <row r="119" spans="1:8" x14ac:dyDescent="0.3">
      <c r="A119">
        <f>COUNTIF(find!$F$2:F139,"+")</f>
        <v>8</v>
      </c>
      <c r="B119">
        <f>COUNTIF(find!$F139:F$1207,"-")</f>
        <v>1047</v>
      </c>
      <c r="C119">
        <f>COUNTIF(find!$F$22:F139,"-")</f>
        <v>110</v>
      </c>
      <c r="D119">
        <f>COUNTIF(find!$F139:$F$1207,"+")</f>
        <v>0</v>
      </c>
      <c r="E119">
        <f t="shared" si="4"/>
        <v>0.90500000000000003</v>
      </c>
      <c r="F119">
        <f t="shared" si="5"/>
        <v>9.4999999999999973E-2</v>
      </c>
      <c r="G119">
        <f t="shared" si="6"/>
        <v>1</v>
      </c>
      <c r="H119">
        <f t="shared" si="7"/>
        <v>0.90500000000000003</v>
      </c>
    </row>
    <row r="120" spans="1:8" x14ac:dyDescent="0.3">
      <c r="A120">
        <f>COUNTIF(find!$F$2:F140,"+")</f>
        <v>8</v>
      </c>
      <c r="B120">
        <f>COUNTIF(find!$F140:F$1207,"-")</f>
        <v>1046</v>
      </c>
      <c r="C120">
        <f>COUNTIF(find!$F$22:F140,"-")</f>
        <v>111</v>
      </c>
      <c r="D120">
        <f>COUNTIF(find!$F140:$F$1207,"+")</f>
        <v>0</v>
      </c>
      <c r="E120">
        <f t="shared" si="4"/>
        <v>0.90400000000000003</v>
      </c>
      <c r="F120">
        <f t="shared" si="5"/>
        <v>9.5999999999999974E-2</v>
      </c>
      <c r="G120">
        <f t="shared" si="6"/>
        <v>1</v>
      </c>
      <c r="H120">
        <f t="shared" si="7"/>
        <v>0.90399999999999991</v>
      </c>
    </row>
    <row r="121" spans="1:8" x14ac:dyDescent="0.3">
      <c r="A121">
        <f>COUNTIF(find!$F$2:F141,"+")</f>
        <v>8</v>
      </c>
      <c r="B121">
        <f>COUNTIF(find!$F141:F$1207,"-")</f>
        <v>1045</v>
      </c>
      <c r="C121">
        <f>COUNTIF(find!$F$22:F141,"-")</f>
        <v>112</v>
      </c>
      <c r="D121">
        <f>COUNTIF(find!$F141:$F$1207,"+")</f>
        <v>0</v>
      </c>
      <c r="E121">
        <f t="shared" si="4"/>
        <v>0.90300000000000002</v>
      </c>
      <c r="F121">
        <f t="shared" si="5"/>
        <v>9.6999999999999975E-2</v>
      </c>
      <c r="G121">
        <f t="shared" si="6"/>
        <v>1</v>
      </c>
      <c r="H121">
        <f t="shared" si="7"/>
        <v>0.90300000000000002</v>
      </c>
    </row>
    <row r="122" spans="1:8" x14ac:dyDescent="0.3">
      <c r="A122">
        <f>COUNTIF(find!$F$2:F142,"+")</f>
        <v>8</v>
      </c>
      <c r="B122">
        <f>COUNTIF(find!$F142:F$1207,"-")</f>
        <v>1044</v>
      </c>
      <c r="C122">
        <f>COUNTIF(find!$F$22:F142,"-")</f>
        <v>113</v>
      </c>
      <c r="D122">
        <f>COUNTIF(find!$F142:$F$1207,"+")</f>
        <v>0</v>
      </c>
      <c r="E122">
        <f t="shared" si="4"/>
        <v>0.90200000000000002</v>
      </c>
      <c r="F122">
        <f t="shared" si="5"/>
        <v>9.7999999999999976E-2</v>
      </c>
      <c r="G122">
        <f t="shared" si="6"/>
        <v>1</v>
      </c>
      <c r="H122">
        <f t="shared" si="7"/>
        <v>0.90200000000000014</v>
      </c>
    </row>
    <row r="123" spans="1:8" x14ac:dyDescent="0.3">
      <c r="A123">
        <f>COUNTIF(find!$F$2:F143,"+")</f>
        <v>8</v>
      </c>
      <c r="B123">
        <f>COUNTIF(find!$F143:F$1207,"-")</f>
        <v>1043</v>
      </c>
      <c r="C123">
        <f>COUNTIF(find!$F$22:F143,"-")</f>
        <v>114</v>
      </c>
      <c r="D123">
        <f>COUNTIF(find!$F143:$F$1207,"+")</f>
        <v>0</v>
      </c>
      <c r="E123">
        <f t="shared" si="4"/>
        <v>0.90100000000000002</v>
      </c>
      <c r="F123">
        <f t="shared" si="5"/>
        <v>9.8999999999999977E-2</v>
      </c>
      <c r="G123">
        <f t="shared" si="6"/>
        <v>1</v>
      </c>
      <c r="H123">
        <f t="shared" si="7"/>
        <v>0.90100000000000002</v>
      </c>
    </row>
    <row r="124" spans="1:8" x14ac:dyDescent="0.3">
      <c r="A124">
        <f>COUNTIF(find!$F$2:F144,"+")</f>
        <v>8</v>
      </c>
      <c r="B124">
        <f>COUNTIF(find!$F144:F$1207,"-")</f>
        <v>1042</v>
      </c>
      <c r="C124">
        <f>COUNTIF(find!$F$22:F144,"-")</f>
        <v>115</v>
      </c>
      <c r="D124">
        <f>COUNTIF(find!$F144:$F$1207,"+")</f>
        <v>0</v>
      </c>
      <c r="E124">
        <f t="shared" si="4"/>
        <v>0.90100000000000002</v>
      </c>
      <c r="F124">
        <f t="shared" si="5"/>
        <v>9.8999999999999977E-2</v>
      </c>
      <c r="G124">
        <f t="shared" si="6"/>
        <v>1</v>
      </c>
      <c r="H124">
        <f t="shared" si="7"/>
        <v>0.90100000000000002</v>
      </c>
    </row>
    <row r="125" spans="1:8" x14ac:dyDescent="0.3">
      <c r="A125">
        <f>COUNTIF(find!$F$2:F145,"+")</f>
        <v>8</v>
      </c>
      <c r="B125">
        <f>COUNTIF(find!$F145:F$1207,"-")</f>
        <v>1041</v>
      </c>
      <c r="C125">
        <f>COUNTIF(find!$F$22:F145,"-")</f>
        <v>116</v>
      </c>
      <c r="D125">
        <f>COUNTIF(find!$F145:$F$1207,"+")</f>
        <v>0</v>
      </c>
      <c r="E125">
        <f t="shared" si="4"/>
        <v>0.9</v>
      </c>
      <c r="F125">
        <f t="shared" si="5"/>
        <v>9.9999999999999978E-2</v>
      </c>
      <c r="G125">
        <f t="shared" si="6"/>
        <v>1</v>
      </c>
      <c r="H125">
        <f t="shared" si="7"/>
        <v>0.89999999999999991</v>
      </c>
    </row>
    <row r="126" spans="1:8" x14ac:dyDescent="0.3">
      <c r="A126">
        <f>COUNTIF(find!$F$2:F146,"+")</f>
        <v>8</v>
      </c>
      <c r="B126">
        <f>COUNTIF(find!$F146:F$1207,"-")</f>
        <v>1040</v>
      </c>
      <c r="C126">
        <f>COUNTIF(find!$F$22:F146,"-")</f>
        <v>117</v>
      </c>
      <c r="D126">
        <f>COUNTIF(find!$F146:$F$1207,"+")</f>
        <v>0</v>
      </c>
      <c r="E126">
        <f t="shared" si="4"/>
        <v>0.89900000000000002</v>
      </c>
      <c r="F126">
        <f t="shared" si="5"/>
        <v>0.10099999999999998</v>
      </c>
      <c r="G126">
        <f t="shared" si="6"/>
        <v>1</v>
      </c>
      <c r="H126">
        <f t="shared" si="7"/>
        <v>0.89900000000000002</v>
      </c>
    </row>
    <row r="127" spans="1:8" x14ac:dyDescent="0.3">
      <c r="A127">
        <f>COUNTIF(find!$F$2:F147,"+")</f>
        <v>8</v>
      </c>
      <c r="B127">
        <f>COUNTIF(find!$F147:F$1207,"-")</f>
        <v>1039</v>
      </c>
      <c r="C127">
        <f>COUNTIF(find!$F$22:F147,"-")</f>
        <v>118</v>
      </c>
      <c r="D127">
        <f>COUNTIF(find!$F147:$F$1207,"+")</f>
        <v>0</v>
      </c>
      <c r="E127">
        <f t="shared" si="4"/>
        <v>0.89800000000000002</v>
      </c>
      <c r="F127">
        <f t="shared" si="5"/>
        <v>0.10199999999999998</v>
      </c>
      <c r="G127">
        <f t="shared" si="6"/>
        <v>1</v>
      </c>
      <c r="H127">
        <f t="shared" si="7"/>
        <v>0.89800000000000013</v>
      </c>
    </row>
    <row r="128" spans="1:8" x14ac:dyDescent="0.3">
      <c r="A128">
        <f>COUNTIF(find!$F$2:F148,"+")</f>
        <v>8</v>
      </c>
      <c r="B128">
        <f>COUNTIF(find!$F148:F$1207,"-")</f>
        <v>1038</v>
      </c>
      <c r="C128">
        <f>COUNTIF(find!$F$22:F148,"-")</f>
        <v>119</v>
      </c>
      <c r="D128">
        <f>COUNTIF(find!$F148:$F$1207,"+")</f>
        <v>0</v>
      </c>
      <c r="E128">
        <f t="shared" si="4"/>
        <v>0.89700000000000002</v>
      </c>
      <c r="F128">
        <f t="shared" si="5"/>
        <v>0.10299999999999998</v>
      </c>
      <c r="G128">
        <f t="shared" si="6"/>
        <v>1</v>
      </c>
      <c r="H128">
        <f t="shared" si="7"/>
        <v>0.89700000000000002</v>
      </c>
    </row>
    <row r="129" spans="1:8" x14ac:dyDescent="0.3">
      <c r="A129">
        <f>COUNTIF(find!$F$2:F149,"+")</f>
        <v>8</v>
      </c>
      <c r="B129">
        <f>COUNTIF(find!$F149:F$1207,"-")</f>
        <v>1037</v>
      </c>
      <c r="C129">
        <f>COUNTIF(find!$F$22:F149,"-")</f>
        <v>120</v>
      </c>
      <c r="D129">
        <f>COUNTIF(find!$F149:$F$1207,"+")</f>
        <v>0</v>
      </c>
      <c r="E129">
        <f t="shared" si="4"/>
        <v>0.89600000000000002</v>
      </c>
      <c r="F129">
        <f t="shared" si="5"/>
        <v>0.10399999999999998</v>
      </c>
      <c r="G129">
        <f t="shared" si="6"/>
        <v>1</v>
      </c>
      <c r="H129">
        <f t="shared" si="7"/>
        <v>0.89599999999999991</v>
      </c>
    </row>
    <row r="130" spans="1:8" x14ac:dyDescent="0.3">
      <c r="A130">
        <f>COUNTIF(find!$F$2:F150,"+")</f>
        <v>8</v>
      </c>
      <c r="B130">
        <f>COUNTIF(find!$F150:F$1207,"-")</f>
        <v>1036</v>
      </c>
      <c r="C130">
        <f>COUNTIF(find!$F$22:F150,"-")</f>
        <v>121</v>
      </c>
      <c r="D130">
        <f>COUNTIF(find!$F150:$F$1207,"+")</f>
        <v>0</v>
      </c>
      <c r="E130">
        <f t="shared" si="4"/>
        <v>0.89500000000000002</v>
      </c>
      <c r="F130">
        <f t="shared" si="5"/>
        <v>0.10499999999999998</v>
      </c>
      <c r="G130">
        <f t="shared" si="6"/>
        <v>1</v>
      </c>
      <c r="H130">
        <f t="shared" si="7"/>
        <v>0.89500000000000002</v>
      </c>
    </row>
    <row r="131" spans="1:8" x14ac:dyDescent="0.3">
      <c r="A131">
        <f>COUNTIF(find!$F$2:F151,"+")</f>
        <v>8</v>
      </c>
      <c r="B131">
        <f>COUNTIF(find!$F151:F$1207,"-")</f>
        <v>1035</v>
      </c>
      <c r="C131">
        <f>COUNTIF(find!$F$22:F151,"-")</f>
        <v>122</v>
      </c>
      <c r="D131">
        <f>COUNTIF(find!$F151:$F$1207,"+")</f>
        <v>0</v>
      </c>
      <c r="E131">
        <f t="shared" ref="E131:E194" si="8">ROUND(B131/(B131+C131),3)</f>
        <v>0.89500000000000002</v>
      </c>
      <c r="F131">
        <f t="shared" ref="F131:F194" si="9">1-E131</f>
        <v>0.10499999999999998</v>
      </c>
      <c r="G131">
        <f t="shared" ref="G131:G194" si="10">ROUND(A131/(A131+D131),3)</f>
        <v>1</v>
      </c>
      <c r="H131">
        <f t="shared" ref="H131:H194" si="11">G131+E131-1</f>
        <v>0.89500000000000002</v>
      </c>
    </row>
    <row r="132" spans="1:8" x14ac:dyDescent="0.3">
      <c r="A132">
        <f>COUNTIF(find!$F$2:F152,"+")</f>
        <v>8</v>
      </c>
      <c r="B132">
        <f>COUNTIF(find!$F152:F$1207,"-")</f>
        <v>1034</v>
      </c>
      <c r="C132">
        <f>COUNTIF(find!$F$22:F152,"-")</f>
        <v>123</v>
      </c>
      <c r="D132">
        <f>COUNTIF(find!$F152:$F$1207,"+")</f>
        <v>0</v>
      </c>
      <c r="E132">
        <f t="shared" si="8"/>
        <v>0.89400000000000002</v>
      </c>
      <c r="F132">
        <f t="shared" si="9"/>
        <v>0.10599999999999998</v>
      </c>
      <c r="G132">
        <f t="shared" si="10"/>
        <v>1</v>
      </c>
      <c r="H132">
        <f t="shared" si="11"/>
        <v>0.89400000000000013</v>
      </c>
    </row>
    <row r="133" spans="1:8" x14ac:dyDescent="0.3">
      <c r="A133">
        <f>COUNTIF(find!$F$2:F153,"+")</f>
        <v>8</v>
      </c>
      <c r="B133">
        <f>COUNTIF(find!$F153:F$1207,"-")</f>
        <v>1033</v>
      </c>
      <c r="C133">
        <f>COUNTIF(find!$F$22:F153,"-")</f>
        <v>124</v>
      </c>
      <c r="D133">
        <f>COUNTIF(find!$F153:$F$1207,"+")</f>
        <v>0</v>
      </c>
      <c r="E133">
        <f t="shared" si="8"/>
        <v>0.89300000000000002</v>
      </c>
      <c r="F133">
        <f t="shared" si="9"/>
        <v>0.10699999999999998</v>
      </c>
      <c r="G133">
        <f t="shared" si="10"/>
        <v>1</v>
      </c>
      <c r="H133">
        <f t="shared" si="11"/>
        <v>0.89300000000000002</v>
      </c>
    </row>
    <row r="134" spans="1:8" x14ac:dyDescent="0.3">
      <c r="A134">
        <f>COUNTIF(find!$F$2:F154,"+")</f>
        <v>8</v>
      </c>
      <c r="B134">
        <f>COUNTIF(find!$F154:F$1207,"-")</f>
        <v>1032</v>
      </c>
      <c r="C134">
        <f>COUNTIF(find!$F$22:F154,"-")</f>
        <v>125</v>
      </c>
      <c r="D134">
        <f>COUNTIF(find!$F154:$F$1207,"+")</f>
        <v>0</v>
      </c>
      <c r="E134">
        <f t="shared" si="8"/>
        <v>0.89200000000000002</v>
      </c>
      <c r="F134">
        <f t="shared" si="9"/>
        <v>0.10799999999999998</v>
      </c>
      <c r="G134">
        <f t="shared" si="10"/>
        <v>1</v>
      </c>
      <c r="H134">
        <f t="shared" si="11"/>
        <v>0.8919999999999999</v>
      </c>
    </row>
    <row r="135" spans="1:8" x14ac:dyDescent="0.3">
      <c r="A135">
        <f>COUNTIF(find!$F$2:F155,"+")</f>
        <v>8</v>
      </c>
      <c r="B135">
        <f>COUNTIF(find!$F155:F$1207,"-")</f>
        <v>1031</v>
      </c>
      <c r="C135">
        <f>COUNTIF(find!$F$22:F155,"-")</f>
        <v>126</v>
      </c>
      <c r="D135">
        <f>COUNTIF(find!$F155:$F$1207,"+")</f>
        <v>0</v>
      </c>
      <c r="E135">
        <f t="shared" si="8"/>
        <v>0.89100000000000001</v>
      </c>
      <c r="F135">
        <f t="shared" si="9"/>
        <v>0.10899999999999999</v>
      </c>
      <c r="G135">
        <f t="shared" si="10"/>
        <v>1</v>
      </c>
      <c r="H135">
        <f t="shared" si="11"/>
        <v>0.89100000000000001</v>
      </c>
    </row>
    <row r="136" spans="1:8" x14ac:dyDescent="0.3">
      <c r="A136">
        <f>COUNTIF(find!$F$2:F156,"+")</f>
        <v>8</v>
      </c>
      <c r="B136">
        <f>COUNTIF(find!$F156:F$1207,"-")</f>
        <v>1030</v>
      </c>
      <c r="C136">
        <f>COUNTIF(find!$F$22:F156,"-")</f>
        <v>127</v>
      </c>
      <c r="D136">
        <f>COUNTIF(find!$F156:$F$1207,"+")</f>
        <v>0</v>
      </c>
      <c r="E136">
        <f t="shared" si="8"/>
        <v>0.89</v>
      </c>
      <c r="F136">
        <f t="shared" si="9"/>
        <v>0.10999999999999999</v>
      </c>
      <c r="G136">
        <f t="shared" si="10"/>
        <v>1</v>
      </c>
      <c r="H136">
        <f t="shared" si="11"/>
        <v>0.89000000000000012</v>
      </c>
    </row>
    <row r="137" spans="1:8" x14ac:dyDescent="0.3">
      <c r="A137">
        <f>COUNTIF(find!$F$2:F157,"+")</f>
        <v>8</v>
      </c>
      <c r="B137">
        <f>COUNTIF(find!$F157:F$1207,"-")</f>
        <v>1029</v>
      </c>
      <c r="C137">
        <f>COUNTIF(find!$F$22:F157,"-")</f>
        <v>128</v>
      </c>
      <c r="D137">
        <f>COUNTIF(find!$F157:$F$1207,"+")</f>
        <v>0</v>
      </c>
      <c r="E137">
        <f t="shared" si="8"/>
        <v>0.88900000000000001</v>
      </c>
      <c r="F137">
        <f t="shared" si="9"/>
        <v>0.11099999999999999</v>
      </c>
      <c r="G137">
        <f t="shared" si="10"/>
        <v>1</v>
      </c>
      <c r="H137">
        <f t="shared" si="11"/>
        <v>0.88900000000000001</v>
      </c>
    </row>
    <row r="138" spans="1:8" x14ac:dyDescent="0.3">
      <c r="A138">
        <f>COUNTIF(find!$F$2:F158,"+")</f>
        <v>8</v>
      </c>
      <c r="B138">
        <f>COUNTIF(find!$F158:F$1207,"-")</f>
        <v>1028</v>
      </c>
      <c r="C138">
        <f>COUNTIF(find!$F$22:F158,"-")</f>
        <v>129</v>
      </c>
      <c r="D138">
        <f>COUNTIF(find!$F158:$F$1207,"+")</f>
        <v>0</v>
      </c>
      <c r="E138">
        <f t="shared" si="8"/>
        <v>0.88900000000000001</v>
      </c>
      <c r="F138">
        <f t="shared" si="9"/>
        <v>0.11099999999999999</v>
      </c>
      <c r="G138">
        <f t="shared" si="10"/>
        <v>1</v>
      </c>
      <c r="H138">
        <f t="shared" si="11"/>
        <v>0.88900000000000001</v>
      </c>
    </row>
    <row r="139" spans="1:8" x14ac:dyDescent="0.3">
      <c r="A139">
        <f>COUNTIF(find!$F$2:F159,"+")</f>
        <v>8</v>
      </c>
      <c r="B139">
        <f>COUNTIF(find!$F159:F$1207,"-")</f>
        <v>1027</v>
      </c>
      <c r="C139">
        <f>COUNTIF(find!$F$22:F159,"-")</f>
        <v>130</v>
      </c>
      <c r="D139">
        <f>COUNTIF(find!$F159:$F$1207,"+")</f>
        <v>0</v>
      </c>
      <c r="E139">
        <f t="shared" si="8"/>
        <v>0.88800000000000001</v>
      </c>
      <c r="F139">
        <f t="shared" si="9"/>
        <v>0.11199999999999999</v>
      </c>
      <c r="G139">
        <f t="shared" si="10"/>
        <v>1</v>
      </c>
      <c r="H139">
        <f t="shared" si="11"/>
        <v>0.8879999999999999</v>
      </c>
    </row>
    <row r="140" spans="1:8" x14ac:dyDescent="0.3">
      <c r="A140">
        <f>COUNTIF(find!$F$2:F160,"+")</f>
        <v>8</v>
      </c>
      <c r="B140">
        <f>COUNTIF(find!$F160:F$1207,"-")</f>
        <v>1026</v>
      </c>
      <c r="C140">
        <f>COUNTIF(find!$F$22:F160,"-")</f>
        <v>131</v>
      </c>
      <c r="D140">
        <f>COUNTIF(find!$F160:$F$1207,"+")</f>
        <v>0</v>
      </c>
      <c r="E140">
        <f t="shared" si="8"/>
        <v>0.88700000000000001</v>
      </c>
      <c r="F140">
        <f t="shared" si="9"/>
        <v>0.11299999999999999</v>
      </c>
      <c r="G140">
        <f t="shared" si="10"/>
        <v>1</v>
      </c>
      <c r="H140">
        <f t="shared" si="11"/>
        <v>0.88700000000000001</v>
      </c>
    </row>
    <row r="141" spans="1:8" x14ac:dyDescent="0.3">
      <c r="A141">
        <f>COUNTIF(find!$F$2:F161,"+")</f>
        <v>8</v>
      </c>
      <c r="B141">
        <f>COUNTIF(find!$F161:F$1207,"-")</f>
        <v>1025</v>
      </c>
      <c r="C141">
        <f>COUNTIF(find!$F$22:F161,"-")</f>
        <v>132</v>
      </c>
      <c r="D141">
        <f>COUNTIF(find!$F161:$F$1207,"+")</f>
        <v>0</v>
      </c>
      <c r="E141">
        <f t="shared" si="8"/>
        <v>0.88600000000000001</v>
      </c>
      <c r="F141">
        <f t="shared" si="9"/>
        <v>0.11399999999999999</v>
      </c>
      <c r="G141">
        <f t="shared" si="10"/>
        <v>1</v>
      </c>
      <c r="H141">
        <f t="shared" si="11"/>
        <v>0.88600000000000012</v>
      </c>
    </row>
    <row r="142" spans="1:8" x14ac:dyDescent="0.3">
      <c r="A142">
        <f>COUNTIF(find!$F$2:F162,"+")</f>
        <v>8</v>
      </c>
      <c r="B142">
        <f>COUNTIF(find!$F162:F$1207,"-")</f>
        <v>1024</v>
      </c>
      <c r="C142">
        <f>COUNTIF(find!$F$22:F162,"-")</f>
        <v>133</v>
      </c>
      <c r="D142">
        <f>COUNTIF(find!$F162:$F$1207,"+")</f>
        <v>0</v>
      </c>
      <c r="E142">
        <f t="shared" si="8"/>
        <v>0.88500000000000001</v>
      </c>
      <c r="F142">
        <f t="shared" si="9"/>
        <v>0.11499999999999999</v>
      </c>
      <c r="G142">
        <f t="shared" si="10"/>
        <v>1</v>
      </c>
      <c r="H142">
        <f t="shared" si="11"/>
        <v>0.88500000000000001</v>
      </c>
    </row>
    <row r="143" spans="1:8" x14ac:dyDescent="0.3">
      <c r="A143">
        <f>COUNTIF(find!$F$2:F163,"+")</f>
        <v>8</v>
      </c>
      <c r="B143">
        <f>COUNTIF(find!$F163:F$1207,"-")</f>
        <v>1023</v>
      </c>
      <c r="C143">
        <f>COUNTIF(find!$F$22:F163,"-")</f>
        <v>134</v>
      </c>
      <c r="D143">
        <f>COUNTIF(find!$F163:$F$1207,"+")</f>
        <v>0</v>
      </c>
      <c r="E143">
        <f t="shared" si="8"/>
        <v>0.88400000000000001</v>
      </c>
      <c r="F143">
        <f t="shared" si="9"/>
        <v>0.11599999999999999</v>
      </c>
      <c r="G143">
        <f t="shared" si="10"/>
        <v>1</v>
      </c>
      <c r="H143">
        <f t="shared" si="11"/>
        <v>0.8839999999999999</v>
      </c>
    </row>
    <row r="144" spans="1:8" x14ac:dyDescent="0.3">
      <c r="A144">
        <f>COUNTIF(find!$F$2:F164,"+")</f>
        <v>8</v>
      </c>
      <c r="B144">
        <f>COUNTIF(find!$F164:F$1207,"-")</f>
        <v>1022</v>
      </c>
      <c r="C144">
        <f>COUNTIF(find!$F$22:F164,"-")</f>
        <v>135</v>
      </c>
      <c r="D144">
        <f>COUNTIF(find!$F164:$F$1207,"+")</f>
        <v>0</v>
      </c>
      <c r="E144">
        <f t="shared" si="8"/>
        <v>0.88300000000000001</v>
      </c>
      <c r="F144">
        <f t="shared" si="9"/>
        <v>0.11699999999999999</v>
      </c>
      <c r="G144">
        <f t="shared" si="10"/>
        <v>1</v>
      </c>
      <c r="H144">
        <f t="shared" si="11"/>
        <v>0.88300000000000001</v>
      </c>
    </row>
    <row r="145" spans="1:8" x14ac:dyDescent="0.3">
      <c r="A145">
        <f>COUNTIF(find!$F$2:F165,"+")</f>
        <v>8</v>
      </c>
      <c r="B145">
        <f>COUNTIF(find!$F165:F$1207,"-")</f>
        <v>1021</v>
      </c>
      <c r="C145">
        <f>COUNTIF(find!$F$22:F165,"-")</f>
        <v>136</v>
      </c>
      <c r="D145">
        <f>COUNTIF(find!$F165:$F$1207,"+")</f>
        <v>0</v>
      </c>
      <c r="E145">
        <f t="shared" si="8"/>
        <v>0.88200000000000001</v>
      </c>
      <c r="F145">
        <f t="shared" si="9"/>
        <v>0.11799999999999999</v>
      </c>
      <c r="G145">
        <f t="shared" si="10"/>
        <v>1</v>
      </c>
      <c r="H145">
        <f t="shared" si="11"/>
        <v>0.88200000000000012</v>
      </c>
    </row>
    <row r="146" spans="1:8" x14ac:dyDescent="0.3">
      <c r="A146">
        <f>COUNTIF(find!$F$2:F166,"+")</f>
        <v>8</v>
      </c>
      <c r="B146">
        <f>COUNTIF(find!$F166:F$1207,"-")</f>
        <v>1020</v>
      </c>
      <c r="C146">
        <f>COUNTIF(find!$F$22:F166,"-")</f>
        <v>137</v>
      </c>
      <c r="D146">
        <f>COUNTIF(find!$F166:$F$1207,"+")</f>
        <v>0</v>
      </c>
      <c r="E146">
        <f t="shared" si="8"/>
        <v>0.88200000000000001</v>
      </c>
      <c r="F146">
        <f t="shared" si="9"/>
        <v>0.11799999999999999</v>
      </c>
      <c r="G146">
        <f t="shared" si="10"/>
        <v>1</v>
      </c>
      <c r="H146">
        <f t="shared" si="11"/>
        <v>0.88200000000000012</v>
      </c>
    </row>
    <row r="147" spans="1:8" x14ac:dyDescent="0.3">
      <c r="A147">
        <f>COUNTIF(find!$F$2:F167,"+")</f>
        <v>8</v>
      </c>
      <c r="B147">
        <f>COUNTIF(find!$F167:F$1207,"-")</f>
        <v>1019</v>
      </c>
      <c r="C147">
        <f>COUNTIF(find!$F$22:F167,"-")</f>
        <v>138</v>
      </c>
      <c r="D147">
        <f>COUNTIF(find!$F167:$F$1207,"+")</f>
        <v>0</v>
      </c>
      <c r="E147">
        <f t="shared" si="8"/>
        <v>0.88100000000000001</v>
      </c>
      <c r="F147">
        <f t="shared" si="9"/>
        <v>0.11899999999999999</v>
      </c>
      <c r="G147">
        <f t="shared" si="10"/>
        <v>1</v>
      </c>
      <c r="H147">
        <f t="shared" si="11"/>
        <v>0.88100000000000001</v>
      </c>
    </row>
    <row r="148" spans="1:8" x14ac:dyDescent="0.3">
      <c r="A148">
        <f>COUNTIF(find!$F$2:F168,"+")</f>
        <v>8</v>
      </c>
      <c r="B148">
        <f>COUNTIF(find!$F168:F$1207,"-")</f>
        <v>1018</v>
      </c>
      <c r="C148">
        <f>COUNTIF(find!$F$22:F168,"-")</f>
        <v>139</v>
      </c>
      <c r="D148">
        <f>COUNTIF(find!$F168:$F$1207,"+")</f>
        <v>0</v>
      </c>
      <c r="E148">
        <f t="shared" si="8"/>
        <v>0.88</v>
      </c>
      <c r="F148">
        <f t="shared" si="9"/>
        <v>0.12</v>
      </c>
      <c r="G148">
        <f t="shared" si="10"/>
        <v>1</v>
      </c>
      <c r="H148">
        <f t="shared" si="11"/>
        <v>0.87999999999999989</v>
      </c>
    </row>
    <row r="149" spans="1:8" x14ac:dyDescent="0.3">
      <c r="A149">
        <f>COUNTIF(find!$F$2:F169,"+")</f>
        <v>8</v>
      </c>
      <c r="B149">
        <f>COUNTIF(find!$F169:F$1207,"-")</f>
        <v>1017</v>
      </c>
      <c r="C149">
        <f>COUNTIF(find!$F$22:F169,"-")</f>
        <v>140</v>
      </c>
      <c r="D149">
        <f>COUNTIF(find!$F169:$F$1207,"+")</f>
        <v>0</v>
      </c>
      <c r="E149">
        <f t="shared" si="8"/>
        <v>0.879</v>
      </c>
      <c r="F149">
        <f t="shared" si="9"/>
        <v>0.121</v>
      </c>
      <c r="G149">
        <f t="shared" si="10"/>
        <v>1</v>
      </c>
      <c r="H149">
        <f t="shared" si="11"/>
        <v>0.879</v>
      </c>
    </row>
    <row r="150" spans="1:8" x14ac:dyDescent="0.3">
      <c r="A150">
        <f>COUNTIF(find!$F$2:F170,"+")</f>
        <v>8</v>
      </c>
      <c r="B150">
        <f>COUNTIF(find!$F170:F$1207,"-")</f>
        <v>1016</v>
      </c>
      <c r="C150">
        <f>COUNTIF(find!$F$22:F170,"-")</f>
        <v>141</v>
      </c>
      <c r="D150">
        <f>COUNTIF(find!$F170:$F$1207,"+")</f>
        <v>0</v>
      </c>
      <c r="E150">
        <f t="shared" si="8"/>
        <v>0.878</v>
      </c>
      <c r="F150">
        <f t="shared" si="9"/>
        <v>0.122</v>
      </c>
      <c r="G150">
        <f t="shared" si="10"/>
        <v>1</v>
      </c>
      <c r="H150">
        <f t="shared" si="11"/>
        <v>0.87800000000000011</v>
      </c>
    </row>
    <row r="151" spans="1:8" x14ac:dyDescent="0.3">
      <c r="A151">
        <f>COUNTIF(find!$F$2:F171,"+")</f>
        <v>8</v>
      </c>
      <c r="B151">
        <f>COUNTIF(find!$F171:F$1207,"-")</f>
        <v>1015</v>
      </c>
      <c r="C151">
        <f>COUNTIF(find!$F$22:F171,"-")</f>
        <v>142</v>
      </c>
      <c r="D151">
        <f>COUNTIF(find!$F171:$F$1207,"+")</f>
        <v>0</v>
      </c>
      <c r="E151">
        <f t="shared" si="8"/>
        <v>0.877</v>
      </c>
      <c r="F151">
        <f t="shared" si="9"/>
        <v>0.123</v>
      </c>
      <c r="G151">
        <f t="shared" si="10"/>
        <v>1</v>
      </c>
      <c r="H151">
        <f t="shared" si="11"/>
        <v>0.877</v>
      </c>
    </row>
    <row r="152" spans="1:8" x14ac:dyDescent="0.3">
      <c r="A152">
        <f>COUNTIF(find!$F$2:F172,"+")</f>
        <v>8</v>
      </c>
      <c r="B152">
        <f>COUNTIF(find!$F172:F$1207,"-")</f>
        <v>1014</v>
      </c>
      <c r="C152">
        <f>COUNTIF(find!$F$22:F172,"-")</f>
        <v>143</v>
      </c>
      <c r="D152">
        <f>COUNTIF(find!$F172:$F$1207,"+")</f>
        <v>0</v>
      </c>
      <c r="E152">
        <f t="shared" si="8"/>
        <v>0.876</v>
      </c>
      <c r="F152">
        <f t="shared" si="9"/>
        <v>0.124</v>
      </c>
      <c r="G152">
        <f t="shared" si="10"/>
        <v>1</v>
      </c>
      <c r="H152">
        <f t="shared" si="11"/>
        <v>0.87599999999999989</v>
      </c>
    </row>
    <row r="153" spans="1:8" x14ac:dyDescent="0.3">
      <c r="A153">
        <f>COUNTIF(find!$F$2:F173,"+")</f>
        <v>8</v>
      </c>
      <c r="B153">
        <f>COUNTIF(find!$F173:F$1207,"-")</f>
        <v>1013</v>
      </c>
      <c r="C153">
        <f>COUNTIF(find!$F$22:F173,"-")</f>
        <v>144</v>
      </c>
      <c r="D153">
        <f>COUNTIF(find!$F173:$F$1207,"+")</f>
        <v>0</v>
      </c>
      <c r="E153">
        <f t="shared" si="8"/>
        <v>0.876</v>
      </c>
      <c r="F153">
        <f t="shared" si="9"/>
        <v>0.124</v>
      </c>
      <c r="G153">
        <f t="shared" si="10"/>
        <v>1</v>
      </c>
      <c r="H153">
        <f t="shared" si="11"/>
        <v>0.87599999999999989</v>
      </c>
    </row>
    <row r="154" spans="1:8" x14ac:dyDescent="0.3">
      <c r="A154">
        <f>COUNTIF(find!$F$2:F174,"+")</f>
        <v>8</v>
      </c>
      <c r="B154">
        <f>COUNTIF(find!$F174:F$1207,"-")</f>
        <v>1012</v>
      </c>
      <c r="C154">
        <f>COUNTIF(find!$F$22:F174,"-")</f>
        <v>145</v>
      </c>
      <c r="D154">
        <f>COUNTIF(find!$F174:$F$1207,"+")</f>
        <v>0</v>
      </c>
      <c r="E154">
        <f t="shared" si="8"/>
        <v>0.875</v>
      </c>
      <c r="F154">
        <f t="shared" si="9"/>
        <v>0.125</v>
      </c>
      <c r="G154">
        <f t="shared" si="10"/>
        <v>1</v>
      </c>
      <c r="H154">
        <f t="shared" si="11"/>
        <v>0.875</v>
      </c>
    </row>
    <row r="155" spans="1:8" x14ac:dyDescent="0.3">
      <c r="A155">
        <f>COUNTIF(find!$F$2:F175,"+")</f>
        <v>8</v>
      </c>
      <c r="B155">
        <f>COUNTIF(find!$F175:F$1207,"-")</f>
        <v>1011</v>
      </c>
      <c r="C155">
        <f>COUNTIF(find!$F$22:F175,"-")</f>
        <v>146</v>
      </c>
      <c r="D155">
        <f>COUNTIF(find!$F175:$F$1207,"+")</f>
        <v>0</v>
      </c>
      <c r="E155">
        <f t="shared" si="8"/>
        <v>0.874</v>
      </c>
      <c r="F155">
        <f t="shared" si="9"/>
        <v>0.126</v>
      </c>
      <c r="G155">
        <f t="shared" si="10"/>
        <v>1</v>
      </c>
      <c r="H155">
        <f t="shared" si="11"/>
        <v>0.87400000000000011</v>
      </c>
    </row>
    <row r="156" spans="1:8" x14ac:dyDescent="0.3">
      <c r="A156">
        <f>COUNTIF(find!$F$2:F176,"+")</f>
        <v>8</v>
      </c>
      <c r="B156">
        <f>COUNTIF(find!$F176:F$1207,"-")</f>
        <v>1010</v>
      </c>
      <c r="C156">
        <f>COUNTIF(find!$F$22:F176,"-")</f>
        <v>147</v>
      </c>
      <c r="D156">
        <f>COUNTIF(find!$F176:$F$1207,"+")</f>
        <v>0</v>
      </c>
      <c r="E156">
        <f t="shared" si="8"/>
        <v>0.873</v>
      </c>
      <c r="F156">
        <f t="shared" si="9"/>
        <v>0.127</v>
      </c>
      <c r="G156">
        <f t="shared" si="10"/>
        <v>1</v>
      </c>
      <c r="H156">
        <f t="shared" si="11"/>
        <v>0.873</v>
      </c>
    </row>
    <row r="157" spans="1:8" x14ac:dyDescent="0.3">
      <c r="A157">
        <f>COUNTIF(find!$F$2:F177,"+")</f>
        <v>8</v>
      </c>
      <c r="B157">
        <f>COUNTIF(find!$F177:F$1207,"-")</f>
        <v>1009</v>
      </c>
      <c r="C157">
        <f>COUNTIF(find!$F$22:F177,"-")</f>
        <v>148</v>
      </c>
      <c r="D157">
        <f>COUNTIF(find!$F177:$F$1207,"+")</f>
        <v>0</v>
      </c>
      <c r="E157">
        <f t="shared" si="8"/>
        <v>0.872</v>
      </c>
      <c r="F157">
        <f t="shared" si="9"/>
        <v>0.128</v>
      </c>
      <c r="G157">
        <f t="shared" si="10"/>
        <v>1</v>
      </c>
      <c r="H157">
        <f t="shared" si="11"/>
        <v>0.87199999999999989</v>
      </c>
    </row>
    <row r="158" spans="1:8" x14ac:dyDescent="0.3">
      <c r="A158">
        <f>COUNTIF(find!$F$2:F178,"+")</f>
        <v>8</v>
      </c>
      <c r="B158">
        <f>COUNTIF(find!$F178:F$1207,"-")</f>
        <v>1008</v>
      </c>
      <c r="C158">
        <f>COUNTIF(find!$F$22:F178,"-")</f>
        <v>149</v>
      </c>
      <c r="D158">
        <f>COUNTIF(find!$F178:$F$1207,"+")</f>
        <v>0</v>
      </c>
      <c r="E158">
        <f t="shared" si="8"/>
        <v>0.871</v>
      </c>
      <c r="F158">
        <f t="shared" si="9"/>
        <v>0.129</v>
      </c>
      <c r="G158">
        <f t="shared" si="10"/>
        <v>1</v>
      </c>
      <c r="H158">
        <f t="shared" si="11"/>
        <v>0.871</v>
      </c>
    </row>
    <row r="159" spans="1:8" x14ac:dyDescent="0.3">
      <c r="A159">
        <f>COUNTIF(find!$F$2:F179,"+")</f>
        <v>8</v>
      </c>
      <c r="B159">
        <f>COUNTIF(find!$F179:F$1207,"-")</f>
        <v>1007</v>
      </c>
      <c r="C159">
        <f>COUNTIF(find!$F$22:F179,"-")</f>
        <v>150</v>
      </c>
      <c r="D159">
        <f>COUNTIF(find!$F179:$F$1207,"+")</f>
        <v>0</v>
      </c>
      <c r="E159">
        <f t="shared" si="8"/>
        <v>0.87</v>
      </c>
      <c r="F159">
        <f t="shared" si="9"/>
        <v>0.13</v>
      </c>
      <c r="G159">
        <f t="shared" si="10"/>
        <v>1</v>
      </c>
      <c r="H159">
        <f t="shared" si="11"/>
        <v>0.87000000000000011</v>
      </c>
    </row>
    <row r="160" spans="1:8" x14ac:dyDescent="0.3">
      <c r="A160">
        <f>COUNTIF(find!$F$2:F180,"+")</f>
        <v>8</v>
      </c>
      <c r="B160">
        <f>COUNTIF(find!$F180:F$1207,"-")</f>
        <v>1006</v>
      </c>
      <c r="C160">
        <f>COUNTIF(find!$F$22:F180,"-")</f>
        <v>151</v>
      </c>
      <c r="D160">
        <f>COUNTIF(find!$F180:$F$1207,"+")</f>
        <v>0</v>
      </c>
      <c r="E160">
        <f t="shared" si="8"/>
        <v>0.86899999999999999</v>
      </c>
      <c r="F160">
        <f t="shared" si="9"/>
        <v>0.13100000000000001</v>
      </c>
      <c r="G160">
        <f t="shared" si="10"/>
        <v>1</v>
      </c>
      <c r="H160">
        <f t="shared" si="11"/>
        <v>0.86899999999999999</v>
      </c>
    </row>
    <row r="161" spans="1:8" x14ac:dyDescent="0.3">
      <c r="A161">
        <f>COUNTIF(find!$F$2:F181,"+")</f>
        <v>8</v>
      </c>
      <c r="B161">
        <f>COUNTIF(find!$F181:F$1207,"-")</f>
        <v>1005</v>
      </c>
      <c r="C161">
        <f>COUNTIF(find!$F$22:F181,"-")</f>
        <v>152</v>
      </c>
      <c r="D161">
        <f>COUNTIF(find!$F181:$F$1207,"+")</f>
        <v>0</v>
      </c>
      <c r="E161">
        <f t="shared" si="8"/>
        <v>0.86899999999999999</v>
      </c>
      <c r="F161">
        <f t="shared" si="9"/>
        <v>0.13100000000000001</v>
      </c>
      <c r="G161">
        <f t="shared" si="10"/>
        <v>1</v>
      </c>
      <c r="H161">
        <f t="shared" si="11"/>
        <v>0.86899999999999999</v>
      </c>
    </row>
    <row r="162" spans="1:8" x14ac:dyDescent="0.3">
      <c r="A162">
        <f>COUNTIF(find!$F$2:F182,"+")</f>
        <v>8</v>
      </c>
      <c r="B162">
        <f>COUNTIF(find!$F182:F$1207,"-")</f>
        <v>1004</v>
      </c>
      <c r="C162">
        <f>COUNTIF(find!$F$22:F182,"-")</f>
        <v>153</v>
      </c>
      <c r="D162">
        <f>COUNTIF(find!$F182:$F$1207,"+")</f>
        <v>0</v>
      </c>
      <c r="E162">
        <f t="shared" si="8"/>
        <v>0.86799999999999999</v>
      </c>
      <c r="F162">
        <f t="shared" si="9"/>
        <v>0.13200000000000001</v>
      </c>
      <c r="G162">
        <f t="shared" si="10"/>
        <v>1</v>
      </c>
      <c r="H162">
        <f t="shared" si="11"/>
        <v>0.86799999999999988</v>
      </c>
    </row>
    <row r="163" spans="1:8" x14ac:dyDescent="0.3">
      <c r="A163">
        <f>COUNTIF(find!$F$2:F183,"+")</f>
        <v>8</v>
      </c>
      <c r="B163">
        <f>COUNTIF(find!$F183:F$1207,"-")</f>
        <v>1003</v>
      </c>
      <c r="C163">
        <f>COUNTIF(find!$F$22:F183,"-")</f>
        <v>154</v>
      </c>
      <c r="D163">
        <f>COUNTIF(find!$F183:$F$1207,"+")</f>
        <v>0</v>
      </c>
      <c r="E163">
        <f t="shared" si="8"/>
        <v>0.86699999999999999</v>
      </c>
      <c r="F163">
        <f t="shared" si="9"/>
        <v>0.13300000000000001</v>
      </c>
      <c r="G163">
        <f t="shared" si="10"/>
        <v>1</v>
      </c>
      <c r="H163">
        <f t="shared" si="11"/>
        <v>0.86699999999999999</v>
      </c>
    </row>
    <row r="164" spans="1:8" x14ac:dyDescent="0.3">
      <c r="A164">
        <f>COUNTIF(find!$F$2:F184,"+")</f>
        <v>8</v>
      </c>
      <c r="B164">
        <f>COUNTIF(find!$F184:F$1207,"-")</f>
        <v>1002</v>
      </c>
      <c r="C164">
        <f>COUNTIF(find!$F$22:F184,"-")</f>
        <v>155</v>
      </c>
      <c r="D164">
        <f>COUNTIF(find!$F184:$F$1207,"+")</f>
        <v>0</v>
      </c>
      <c r="E164">
        <f t="shared" si="8"/>
        <v>0.86599999999999999</v>
      </c>
      <c r="F164">
        <f t="shared" si="9"/>
        <v>0.13400000000000001</v>
      </c>
      <c r="G164">
        <f t="shared" si="10"/>
        <v>1</v>
      </c>
      <c r="H164">
        <f t="shared" si="11"/>
        <v>0.8660000000000001</v>
      </c>
    </row>
    <row r="165" spans="1:8" x14ac:dyDescent="0.3">
      <c r="A165">
        <f>COUNTIF(find!$F$2:F185,"+")</f>
        <v>8</v>
      </c>
      <c r="B165">
        <f>COUNTIF(find!$F185:F$1207,"-")</f>
        <v>1001</v>
      </c>
      <c r="C165">
        <f>COUNTIF(find!$F$22:F185,"-")</f>
        <v>156</v>
      </c>
      <c r="D165">
        <f>COUNTIF(find!$F185:$F$1207,"+")</f>
        <v>0</v>
      </c>
      <c r="E165">
        <f t="shared" si="8"/>
        <v>0.86499999999999999</v>
      </c>
      <c r="F165">
        <f t="shared" si="9"/>
        <v>0.13500000000000001</v>
      </c>
      <c r="G165">
        <f t="shared" si="10"/>
        <v>1</v>
      </c>
      <c r="H165">
        <f t="shared" si="11"/>
        <v>0.86499999999999999</v>
      </c>
    </row>
    <row r="166" spans="1:8" x14ac:dyDescent="0.3">
      <c r="A166">
        <f>COUNTIF(find!$F$2:F186,"+")</f>
        <v>8</v>
      </c>
      <c r="B166">
        <f>COUNTIF(find!$F186:F$1207,"-")</f>
        <v>1000</v>
      </c>
      <c r="C166">
        <f>COUNTIF(find!$F$22:F186,"-")</f>
        <v>157</v>
      </c>
      <c r="D166">
        <f>COUNTIF(find!$F186:$F$1207,"+")</f>
        <v>0</v>
      </c>
      <c r="E166">
        <f t="shared" si="8"/>
        <v>0.86399999999999999</v>
      </c>
      <c r="F166">
        <f t="shared" si="9"/>
        <v>0.13600000000000001</v>
      </c>
      <c r="G166">
        <f t="shared" si="10"/>
        <v>1</v>
      </c>
      <c r="H166">
        <f t="shared" si="11"/>
        <v>0.86399999999999988</v>
      </c>
    </row>
    <row r="167" spans="1:8" x14ac:dyDescent="0.3">
      <c r="A167">
        <f>COUNTIF(find!$F$2:F187,"+")</f>
        <v>8</v>
      </c>
      <c r="B167">
        <f>COUNTIF(find!$F187:F$1207,"-")</f>
        <v>999</v>
      </c>
      <c r="C167">
        <f>COUNTIF(find!$F$22:F187,"-")</f>
        <v>158</v>
      </c>
      <c r="D167">
        <f>COUNTIF(find!$F187:$F$1207,"+")</f>
        <v>0</v>
      </c>
      <c r="E167">
        <f t="shared" si="8"/>
        <v>0.86299999999999999</v>
      </c>
      <c r="F167">
        <f t="shared" si="9"/>
        <v>0.13700000000000001</v>
      </c>
      <c r="G167">
        <f t="shared" si="10"/>
        <v>1</v>
      </c>
      <c r="H167">
        <f t="shared" si="11"/>
        <v>0.86299999999999999</v>
      </c>
    </row>
    <row r="168" spans="1:8" x14ac:dyDescent="0.3">
      <c r="A168">
        <f>COUNTIF(find!$F$2:F188,"+")</f>
        <v>8</v>
      </c>
      <c r="B168">
        <f>COUNTIF(find!$F188:F$1207,"-")</f>
        <v>998</v>
      </c>
      <c r="C168">
        <f>COUNTIF(find!$F$22:F188,"-")</f>
        <v>159</v>
      </c>
      <c r="D168">
        <f>COUNTIF(find!$F188:$F$1207,"+")</f>
        <v>0</v>
      </c>
      <c r="E168">
        <f t="shared" si="8"/>
        <v>0.86299999999999999</v>
      </c>
      <c r="F168">
        <f t="shared" si="9"/>
        <v>0.13700000000000001</v>
      </c>
      <c r="G168">
        <f t="shared" si="10"/>
        <v>1</v>
      </c>
      <c r="H168">
        <f t="shared" si="11"/>
        <v>0.86299999999999999</v>
      </c>
    </row>
    <row r="169" spans="1:8" x14ac:dyDescent="0.3">
      <c r="A169">
        <f>COUNTIF(find!$F$2:F189,"+")</f>
        <v>8</v>
      </c>
      <c r="B169">
        <f>COUNTIF(find!$F189:F$1207,"-")</f>
        <v>997</v>
      </c>
      <c r="C169">
        <f>COUNTIF(find!$F$22:F189,"-")</f>
        <v>160</v>
      </c>
      <c r="D169">
        <f>COUNTIF(find!$F189:$F$1207,"+")</f>
        <v>0</v>
      </c>
      <c r="E169">
        <f t="shared" si="8"/>
        <v>0.86199999999999999</v>
      </c>
      <c r="F169">
        <f t="shared" si="9"/>
        <v>0.13800000000000001</v>
      </c>
      <c r="G169">
        <f t="shared" si="10"/>
        <v>1</v>
      </c>
      <c r="H169">
        <f t="shared" si="11"/>
        <v>0.8620000000000001</v>
      </c>
    </row>
    <row r="170" spans="1:8" x14ac:dyDescent="0.3">
      <c r="A170">
        <f>COUNTIF(find!$F$2:F190,"+")</f>
        <v>8</v>
      </c>
      <c r="B170">
        <f>COUNTIF(find!$F190:F$1207,"-")</f>
        <v>996</v>
      </c>
      <c r="C170">
        <f>COUNTIF(find!$F$22:F190,"-")</f>
        <v>161</v>
      </c>
      <c r="D170">
        <f>COUNTIF(find!$F190:$F$1207,"+")</f>
        <v>0</v>
      </c>
      <c r="E170">
        <f t="shared" si="8"/>
        <v>0.86099999999999999</v>
      </c>
      <c r="F170">
        <f t="shared" si="9"/>
        <v>0.13900000000000001</v>
      </c>
      <c r="G170">
        <f t="shared" si="10"/>
        <v>1</v>
      </c>
      <c r="H170">
        <f t="shared" si="11"/>
        <v>0.86099999999999999</v>
      </c>
    </row>
    <row r="171" spans="1:8" x14ac:dyDescent="0.3">
      <c r="A171">
        <f>COUNTIF(find!$F$2:F191,"+")</f>
        <v>8</v>
      </c>
      <c r="B171">
        <f>COUNTIF(find!$F191:F$1207,"-")</f>
        <v>995</v>
      </c>
      <c r="C171">
        <f>COUNTIF(find!$F$22:F191,"-")</f>
        <v>162</v>
      </c>
      <c r="D171">
        <f>COUNTIF(find!$F191:$F$1207,"+")</f>
        <v>0</v>
      </c>
      <c r="E171">
        <f t="shared" si="8"/>
        <v>0.86</v>
      </c>
      <c r="F171">
        <f t="shared" si="9"/>
        <v>0.14000000000000001</v>
      </c>
      <c r="G171">
        <f t="shared" si="10"/>
        <v>1</v>
      </c>
      <c r="H171">
        <f t="shared" si="11"/>
        <v>0.85999999999999988</v>
      </c>
    </row>
    <row r="172" spans="1:8" x14ac:dyDescent="0.3">
      <c r="A172">
        <f>COUNTIF(find!$F$2:F192,"+")</f>
        <v>8</v>
      </c>
      <c r="B172">
        <f>COUNTIF(find!$F192:F$1207,"-")</f>
        <v>994</v>
      </c>
      <c r="C172">
        <f>COUNTIF(find!$F$22:F192,"-")</f>
        <v>163</v>
      </c>
      <c r="D172">
        <f>COUNTIF(find!$F192:$F$1207,"+")</f>
        <v>0</v>
      </c>
      <c r="E172">
        <f t="shared" si="8"/>
        <v>0.85899999999999999</v>
      </c>
      <c r="F172">
        <f t="shared" si="9"/>
        <v>0.14100000000000001</v>
      </c>
      <c r="G172">
        <f t="shared" si="10"/>
        <v>1</v>
      </c>
      <c r="H172">
        <f t="shared" si="11"/>
        <v>0.85899999999999999</v>
      </c>
    </row>
    <row r="173" spans="1:8" x14ac:dyDescent="0.3">
      <c r="A173">
        <f>COUNTIF(find!$F$2:F193,"+")</f>
        <v>8</v>
      </c>
      <c r="B173">
        <f>COUNTIF(find!$F193:F$1207,"-")</f>
        <v>993</v>
      </c>
      <c r="C173">
        <f>COUNTIF(find!$F$22:F193,"-")</f>
        <v>164</v>
      </c>
      <c r="D173">
        <f>COUNTIF(find!$F193:$F$1207,"+")</f>
        <v>0</v>
      </c>
      <c r="E173">
        <f t="shared" si="8"/>
        <v>0.85799999999999998</v>
      </c>
      <c r="F173">
        <f t="shared" si="9"/>
        <v>0.14200000000000002</v>
      </c>
      <c r="G173">
        <f t="shared" si="10"/>
        <v>1</v>
      </c>
      <c r="H173">
        <f t="shared" si="11"/>
        <v>0.8580000000000001</v>
      </c>
    </row>
    <row r="174" spans="1:8" x14ac:dyDescent="0.3">
      <c r="A174">
        <f>COUNTIF(find!$F$2:F194,"+")</f>
        <v>8</v>
      </c>
      <c r="B174">
        <f>COUNTIF(find!$F194:F$1207,"-")</f>
        <v>992</v>
      </c>
      <c r="C174">
        <f>COUNTIF(find!$F$22:F194,"-")</f>
        <v>165</v>
      </c>
      <c r="D174">
        <f>COUNTIF(find!$F194:$F$1207,"+")</f>
        <v>0</v>
      </c>
      <c r="E174">
        <f t="shared" si="8"/>
        <v>0.85699999999999998</v>
      </c>
      <c r="F174">
        <f t="shared" si="9"/>
        <v>0.14300000000000002</v>
      </c>
      <c r="G174">
        <f t="shared" si="10"/>
        <v>1</v>
      </c>
      <c r="H174">
        <f t="shared" si="11"/>
        <v>0.85699999999999998</v>
      </c>
    </row>
    <row r="175" spans="1:8" x14ac:dyDescent="0.3">
      <c r="A175">
        <f>COUNTIF(find!$F$2:F195,"+")</f>
        <v>8</v>
      </c>
      <c r="B175">
        <f>COUNTIF(find!$F195:F$1207,"-")</f>
        <v>991</v>
      </c>
      <c r="C175">
        <f>COUNTIF(find!$F$22:F195,"-")</f>
        <v>166</v>
      </c>
      <c r="D175">
        <f>COUNTIF(find!$F195:$F$1207,"+")</f>
        <v>0</v>
      </c>
      <c r="E175">
        <f t="shared" si="8"/>
        <v>0.85699999999999998</v>
      </c>
      <c r="F175">
        <f t="shared" si="9"/>
        <v>0.14300000000000002</v>
      </c>
      <c r="G175">
        <f t="shared" si="10"/>
        <v>1</v>
      </c>
      <c r="H175">
        <f t="shared" si="11"/>
        <v>0.85699999999999998</v>
      </c>
    </row>
    <row r="176" spans="1:8" x14ac:dyDescent="0.3">
      <c r="A176">
        <f>COUNTIF(find!$F$2:F196,"+")</f>
        <v>8</v>
      </c>
      <c r="B176">
        <f>COUNTIF(find!$F196:F$1207,"-")</f>
        <v>990</v>
      </c>
      <c r="C176">
        <f>COUNTIF(find!$F$22:F196,"-")</f>
        <v>167</v>
      </c>
      <c r="D176">
        <f>COUNTIF(find!$F196:$F$1207,"+")</f>
        <v>0</v>
      </c>
      <c r="E176">
        <f t="shared" si="8"/>
        <v>0.85599999999999998</v>
      </c>
      <c r="F176">
        <f t="shared" si="9"/>
        <v>0.14400000000000002</v>
      </c>
      <c r="G176">
        <f t="shared" si="10"/>
        <v>1</v>
      </c>
      <c r="H176">
        <f t="shared" si="11"/>
        <v>0.85599999999999987</v>
      </c>
    </row>
    <row r="177" spans="1:8" x14ac:dyDescent="0.3">
      <c r="A177">
        <f>COUNTIF(find!$F$2:F197,"+")</f>
        <v>8</v>
      </c>
      <c r="B177">
        <f>COUNTIF(find!$F197:F$1207,"-")</f>
        <v>989</v>
      </c>
      <c r="C177">
        <f>COUNTIF(find!$F$22:F197,"-")</f>
        <v>168</v>
      </c>
      <c r="D177">
        <f>COUNTIF(find!$F197:$F$1207,"+")</f>
        <v>0</v>
      </c>
      <c r="E177">
        <f t="shared" si="8"/>
        <v>0.85499999999999998</v>
      </c>
      <c r="F177">
        <f t="shared" si="9"/>
        <v>0.14500000000000002</v>
      </c>
      <c r="G177">
        <f t="shared" si="10"/>
        <v>1</v>
      </c>
      <c r="H177">
        <f t="shared" si="11"/>
        <v>0.85499999999999998</v>
      </c>
    </row>
    <row r="178" spans="1:8" x14ac:dyDescent="0.3">
      <c r="A178">
        <f>COUNTIF(find!$F$2:F198,"+")</f>
        <v>8</v>
      </c>
      <c r="B178">
        <f>COUNTIF(find!$F198:F$1207,"-")</f>
        <v>988</v>
      </c>
      <c r="C178">
        <f>COUNTIF(find!$F$22:F198,"-")</f>
        <v>169</v>
      </c>
      <c r="D178">
        <f>COUNTIF(find!$F198:$F$1207,"+")</f>
        <v>0</v>
      </c>
      <c r="E178">
        <f t="shared" si="8"/>
        <v>0.85399999999999998</v>
      </c>
      <c r="F178">
        <f t="shared" si="9"/>
        <v>0.14600000000000002</v>
      </c>
      <c r="G178">
        <f t="shared" si="10"/>
        <v>1</v>
      </c>
      <c r="H178">
        <f t="shared" si="11"/>
        <v>0.85400000000000009</v>
      </c>
    </row>
    <row r="179" spans="1:8" x14ac:dyDescent="0.3">
      <c r="A179">
        <f>COUNTIF(find!$F$2:F199,"+")</f>
        <v>8</v>
      </c>
      <c r="B179">
        <f>COUNTIF(find!$F199:F$1207,"-")</f>
        <v>987</v>
      </c>
      <c r="C179">
        <f>COUNTIF(find!$F$22:F199,"-")</f>
        <v>170</v>
      </c>
      <c r="D179">
        <f>COUNTIF(find!$F199:$F$1207,"+")</f>
        <v>0</v>
      </c>
      <c r="E179">
        <f t="shared" si="8"/>
        <v>0.85299999999999998</v>
      </c>
      <c r="F179">
        <f t="shared" si="9"/>
        <v>0.14700000000000002</v>
      </c>
      <c r="G179">
        <f t="shared" si="10"/>
        <v>1</v>
      </c>
      <c r="H179">
        <f t="shared" si="11"/>
        <v>0.85299999999999998</v>
      </c>
    </row>
    <row r="180" spans="1:8" x14ac:dyDescent="0.3">
      <c r="A180">
        <f>COUNTIF(find!$F$2:F200,"+")</f>
        <v>8</v>
      </c>
      <c r="B180">
        <f>COUNTIF(find!$F200:F$1207,"-")</f>
        <v>986</v>
      </c>
      <c r="C180">
        <f>COUNTIF(find!$F$22:F200,"-")</f>
        <v>171</v>
      </c>
      <c r="D180">
        <f>COUNTIF(find!$F200:$F$1207,"+")</f>
        <v>0</v>
      </c>
      <c r="E180">
        <f t="shared" si="8"/>
        <v>0.85199999999999998</v>
      </c>
      <c r="F180">
        <f t="shared" si="9"/>
        <v>0.14800000000000002</v>
      </c>
      <c r="G180">
        <f t="shared" si="10"/>
        <v>1</v>
      </c>
      <c r="H180">
        <f t="shared" si="11"/>
        <v>0.85199999999999987</v>
      </c>
    </row>
    <row r="181" spans="1:8" x14ac:dyDescent="0.3">
      <c r="A181">
        <f>COUNTIF(find!$F$2:F201,"+")</f>
        <v>8</v>
      </c>
      <c r="B181">
        <f>COUNTIF(find!$F201:F$1207,"-")</f>
        <v>985</v>
      </c>
      <c r="C181">
        <f>COUNTIF(find!$F$22:F201,"-")</f>
        <v>172</v>
      </c>
      <c r="D181">
        <f>COUNTIF(find!$F201:$F$1207,"+")</f>
        <v>0</v>
      </c>
      <c r="E181">
        <f t="shared" si="8"/>
        <v>0.85099999999999998</v>
      </c>
      <c r="F181">
        <f t="shared" si="9"/>
        <v>0.14900000000000002</v>
      </c>
      <c r="G181">
        <f t="shared" si="10"/>
        <v>1</v>
      </c>
      <c r="H181">
        <f t="shared" si="11"/>
        <v>0.85099999999999998</v>
      </c>
    </row>
    <row r="182" spans="1:8" x14ac:dyDescent="0.3">
      <c r="A182">
        <f>COUNTIF(find!$F$2:F202,"+")</f>
        <v>8</v>
      </c>
      <c r="B182">
        <f>COUNTIF(find!$F202:F$1207,"-")</f>
        <v>984</v>
      </c>
      <c r="C182">
        <f>COUNTIF(find!$F$22:F202,"-")</f>
        <v>173</v>
      </c>
      <c r="D182">
        <f>COUNTIF(find!$F202:$F$1207,"+")</f>
        <v>0</v>
      </c>
      <c r="E182">
        <f t="shared" si="8"/>
        <v>0.85</v>
      </c>
      <c r="F182">
        <f t="shared" si="9"/>
        <v>0.15000000000000002</v>
      </c>
      <c r="G182">
        <f t="shared" si="10"/>
        <v>1</v>
      </c>
      <c r="H182">
        <f t="shared" si="11"/>
        <v>0.85000000000000009</v>
      </c>
    </row>
    <row r="183" spans="1:8" x14ac:dyDescent="0.3">
      <c r="A183">
        <f>COUNTIF(find!$F$2:F203,"+")</f>
        <v>8</v>
      </c>
      <c r="B183">
        <f>COUNTIF(find!$F203:F$1207,"-")</f>
        <v>983</v>
      </c>
      <c r="C183">
        <f>COUNTIF(find!$F$22:F203,"-")</f>
        <v>174</v>
      </c>
      <c r="D183">
        <f>COUNTIF(find!$F203:$F$1207,"+")</f>
        <v>0</v>
      </c>
      <c r="E183">
        <f t="shared" si="8"/>
        <v>0.85</v>
      </c>
      <c r="F183">
        <f t="shared" si="9"/>
        <v>0.15000000000000002</v>
      </c>
      <c r="G183">
        <f t="shared" si="10"/>
        <v>1</v>
      </c>
      <c r="H183">
        <f t="shared" si="11"/>
        <v>0.85000000000000009</v>
      </c>
    </row>
    <row r="184" spans="1:8" x14ac:dyDescent="0.3">
      <c r="A184">
        <f>COUNTIF(find!$F$2:F204,"+")</f>
        <v>8</v>
      </c>
      <c r="B184">
        <f>COUNTIF(find!$F204:F$1207,"-")</f>
        <v>982</v>
      </c>
      <c r="C184">
        <f>COUNTIF(find!$F$22:F204,"-")</f>
        <v>175</v>
      </c>
      <c r="D184">
        <f>COUNTIF(find!$F204:$F$1207,"+")</f>
        <v>0</v>
      </c>
      <c r="E184">
        <f t="shared" si="8"/>
        <v>0.84899999999999998</v>
      </c>
      <c r="F184">
        <f t="shared" si="9"/>
        <v>0.15100000000000002</v>
      </c>
      <c r="G184">
        <f t="shared" si="10"/>
        <v>1</v>
      </c>
      <c r="H184">
        <f t="shared" si="11"/>
        <v>0.84899999999999998</v>
      </c>
    </row>
    <row r="185" spans="1:8" x14ac:dyDescent="0.3">
      <c r="A185">
        <f>COUNTIF(find!$F$2:F205,"+")</f>
        <v>8</v>
      </c>
      <c r="B185">
        <f>COUNTIF(find!$F205:F$1207,"-")</f>
        <v>981</v>
      </c>
      <c r="C185">
        <f>COUNTIF(find!$F$22:F205,"-")</f>
        <v>176</v>
      </c>
      <c r="D185">
        <f>COUNTIF(find!$F205:$F$1207,"+")</f>
        <v>0</v>
      </c>
      <c r="E185">
        <f t="shared" si="8"/>
        <v>0.84799999999999998</v>
      </c>
      <c r="F185">
        <f t="shared" si="9"/>
        <v>0.15200000000000002</v>
      </c>
      <c r="G185">
        <f t="shared" si="10"/>
        <v>1</v>
      </c>
      <c r="H185">
        <f t="shared" si="11"/>
        <v>0.84799999999999986</v>
      </c>
    </row>
    <row r="186" spans="1:8" x14ac:dyDescent="0.3">
      <c r="A186">
        <f>COUNTIF(find!$F$2:F206,"+")</f>
        <v>8</v>
      </c>
      <c r="B186">
        <f>COUNTIF(find!$F206:F$1207,"-")</f>
        <v>980</v>
      </c>
      <c r="C186">
        <f>COUNTIF(find!$F$22:F206,"-")</f>
        <v>177</v>
      </c>
      <c r="D186">
        <f>COUNTIF(find!$F206:$F$1207,"+")</f>
        <v>0</v>
      </c>
      <c r="E186">
        <f t="shared" si="8"/>
        <v>0.84699999999999998</v>
      </c>
      <c r="F186">
        <f t="shared" si="9"/>
        <v>0.15300000000000002</v>
      </c>
      <c r="G186">
        <f t="shared" si="10"/>
        <v>1</v>
      </c>
      <c r="H186">
        <f t="shared" si="11"/>
        <v>0.84699999999999998</v>
      </c>
    </row>
    <row r="187" spans="1:8" x14ac:dyDescent="0.3">
      <c r="A187">
        <f>COUNTIF(find!$F$2:F207,"+")</f>
        <v>8</v>
      </c>
      <c r="B187">
        <f>COUNTIF(find!$F207:F$1207,"-")</f>
        <v>979</v>
      </c>
      <c r="C187">
        <f>COUNTIF(find!$F$22:F207,"-")</f>
        <v>178</v>
      </c>
      <c r="D187">
        <f>COUNTIF(find!$F207:$F$1207,"+")</f>
        <v>0</v>
      </c>
      <c r="E187">
        <f t="shared" si="8"/>
        <v>0.84599999999999997</v>
      </c>
      <c r="F187">
        <f t="shared" si="9"/>
        <v>0.15400000000000003</v>
      </c>
      <c r="G187">
        <f t="shared" si="10"/>
        <v>1</v>
      </c>
      <c r="H187">
        <f t="shared" si="11"/>
        <v>0.84600000000000009</v>
      </c>
    </row>
    <row r="188" spans="1:8" x14ac:dyDescent="0.3">
      <c r="A188">
        <f>COUNTIF(find!$F$2:F208,"+")</f>
        <v>8</v>
      </c>
      <c r="B188">
        <f>COUNTIF(find!$F208:F$1207,"-")</f>
        <v>978</v>
      </c>
      <c r="C188">
        <f>COUNTIF(find!$F$22:F208,"-")</f>
        <v>179</v>
      </c>
      <c r="D188">
        <f>COUNTIF(find!$F208:$F$1207,"+")</f>
        <v>0</v>
      </c>
      <c r="E188">
        <f t="shared" si="8"/>
        <v>0.84499999999999997</v>
      </c>
      <c r="F188">
        <f t="shared" si="9"/>
        <v>0.15500000000000003</v>
      </c>
      <c r="G188">
        <f t="shared" si="10"/>
        <v>1</v>
      </c>
      <c r="H188">
        <f t="shared" si="11"/>
        <v>0.84499999999999997</v>
      </c>
    </row>
    <row r="189" spans="1:8" x14ac:dyDescent="0.3">
      <c r="A189">
        <f>COUNTIF(find!$F$2:F209,"+")</f>
        <v>8</v>
      </c>
      <c r="B189">
        <f>COUNTIF(find!$F209:F$1207,"-")</f>
        <v>977</v>
      </c>
      <c r="C189">
        <f>COUNTIF(find!$F$22:F209,"-")</f>
        <v>180</v>
      </c>
      <c r="D189">
        <f>COUNTIF(find!$F209:$F$1207,"+")</f>
        <v>0</v>
      </c>
      <c r="E189">
        <f t="shared" si="8"/>
        <v>0.84399999999999997</v>
      </c>
      <c r="F189">
        <f t="shared" si="9"/>
        <v>0.15600000000000003</v>
      </c>
      <c r="G189">
        <f t="shared" si="10"/>
        <v>1</v>
      </c>
      <c r="H189">
        <f t="shared" si="11"/>
        <v>0.84399999999999986</v>
      </c>
    </row>
    <row r="190" spans="1:8" x14ac:dyDescent="0.3">
      <c r="A190">
        <f>COUNTIF(find!$F$2:F210,"+")</f>
        <v>8</v>
      </c>
      <c r="B190">
        <f>COUNTIF(find!$F210:F$1207,"-")</f>
        <v>976</v>
      </c>
      <c r="C190">
        <f>COUNTIF(find!$F$22:F210,"-")</f>
        <v>181</v>
      </c>
      <c r="D190">
        <f>COUNTIF(find!$F210:$F$1207,"+")</f>
        <v>0</v>
      </c>
      <c r="E190">
        <f t="shared" si="8"/>
        <v>0.84399999999999997</v>
      </c>
      <c r="F190">
        <f t="shared" si="9"/>
        <v>0.15600000000000003</v>
      </c>
      <c r="G190">
        <f t="shared" si="10"/>
        <v>1</v>
      </c>
      <c r="H190">
        <f t="shared" si="11"/>
        <v>0.84399999999999986</v>
      </c>
    </row>
    <row r="191" spans="1:8" x14ac:dyDescent="0.3">
      <c r="A191">
        <f>COUNTIF(find!$F$2:F211,"+")</f>
        <v>8</v>
      </c>
      <c r="B191">
        <f>COUNTIF(find!$F211:F$1207,"-")</f>
        <v>975</v>
      </c>
      <c r="C191">
        <f>COUNTIF(find!$F$22:F211,"-")</f>
        <v>182</v>
      </c>
      <c r="D191">
        <f>COUNTIF(find!$F211:$F$1207,"+")</f>
        <v>0</v>
      </c>
      <c r="E191">
        <f t="shared" si="8"/>
        <v>0.84299999999999997</v>
      </c>
      <c r="F191">
        <f t="shared" si="9"/>
        <v>0.15700000000000003</v>
      </c>
      <c r="G191">
        <f t="shared" si="10"/>
        <v>1</v>
      </c>
      <c r="H191">
        <f t="shared" si="11"/>
        <v>0.84299999999999997</v>
      </c>
    </row>
    <row r="192" spans="1:8" x14ac:dyDescent="0.3">
      <c r="A192">
        <f>COUNTIF(find!$F$2:F212,"+")</f>
        <v>8</v>
      </c>
      <c r="B192">
        <f>COUNTIF(find!$F212:F$1207,"-")</f>
        <v>974</v>
      </c>
      <c r="C192">
        <f>COUNTIF(find!$F$22:F212,"-")</f>
        <v>183</v>
      </c>
      <c r="D192">
        <f>COUNTIF(find!$F212:$F$1207,"+")</f>
        <v>0</v>
      </c>
      <c r="E192">
        <f t="shared" si="8"/>
        <v>0.84199999999999997</v>
      </c>
      <c r="F192">
        <f t="shared" si="9"/>
        <v>0.15800000000000003</v>
      </c>
      <c r="G192">
        <f t="shared" si="10"/>
        <v>1</v>
      </c>
      <c r="H192">
        <f t="shared" si="11"/>
        <v>0.84200000000000008</v>
      </c>
    </row>
    <row r="193" spans="1:8" x14ac:dyDescent="0.3">
      <c r="A193">
        <f>COUNTIF(find!$F$2:F213,"+")</f>
        <v>8</v>
      </c>
      <c r="B193">
        <f>COUNTIF(find!$F213:F$1207,"-")</f>
        <v>973</v>
      </c>
      <c r="C193">
        <f>COUNTIF(find!$F$22:F213,"-")</f>
        <v>184</v>
      </c>
      <c r="D193">
        <f>COUNTIF(find!$F213:$F$1207,"+")</f>
        <v>0</v>
      </c>
      <c r="E193">
        <f t="shared" si="8"/>
        <v>0.84099999999999997</v>
      </c>
      <c r="F193">
        <f t="shared" si="9"/>
        <v>0.15900000000000003</v>
      </c>
      <c r="G193">
        <f t="shared" si="10"/>
        <v>1</v>
      </c>
      <c r="H193">
        <f t="shared" si="11"/>
        <v>0.84099999999999997</v>
      </c>
    </row>
    <row r="194" spans="1:8" x14ac:dyDescent="0.3">
      <c r="A194">
        <f>COUNTIF(find!$F$2:F214,"+")</f>
        <v>8</v>
      </c>
      <c r="B194">
        <f>COUNTIF(find!$F214:F$1207,"-")</f>
        <v>972</v>
      </c>
      <c r="C194">
        <f>COUNTIF(find!$F$22:F214,"-")</f>
        <v>185</v>
      </c>
      <c r="D194">
        <f>COUNTIF(find!$F214:$F$1207,"+")</f>
        <v>0</v>
      </c>
      <c r="E194">
        <f t="shared" si="8"/>
        <v>0.84</v>
      </c>
      <c r="F194">
        <f t="shared" si="9"/>
        <v>0.16000000000000003</v>
      </c>
      <c r="G194">
        <f t="shared" si="10"/>
        <v>1</v>
      </c>
      <c r="H194">
        <f t="shared" si="11"/>
        <v>0.83999999999999986</v>
      </c>
    </row>
    <row r="195" spans="1:8" x14ac:dyDescent="0.3">
      <c r="A195">
        <f>COUNTIF(find!$F$2:F215,"+")</f>
        <v>8</v>
      </c>
      <c r="B195">
        <f>COUNTIF(find!$F215:F$1207,"-")</f>
        <v>971</v>
      </c>
      <c r="C195">
        <f>COUNTIF(find!$F$22:F215,"-")</f>
        <v>186</v>
      </c>
      <c r="D195">
        <f>COUNTIF(find!$F215:$F$1207,"+")</f>
        <v>0</v>
      </c>
      <c r="E195">
        <f t="shared" ref="E195:E258" si="12">ROUND(B195/(B195+C195),3)</f>
        <v>0.83899999999999997</v>
      </c>
      <c r="F195">
        <f t="shared" ref="F195:F258" si="13">1-E195</f>
        <v>0.16100000000000003</v>
      </c>
      <c r="G195">
        <f t="shared" ref="G195:G258" si="14">ROUND(A195/(A195+D195),3)</f>
        <v>1</v>
      </c>
      <c r="H195">
        <f t="shared" ref="H195:H258" si="15">G195+E195-1</f>
        <v>0.83899999999999997</v>
      </c>
    </row>
    <row r="196" spans="1:8" x14ac:dyDescent="0.3">
      <c r="A196">
        <f>COUNTIF(find!$F$2:F216,"+")</f>
        <v>8</v>
      </c>
      <c r="B196">
        <f>COUNTIF(find!$F216:F$1207,"-")</f>
        <v>970</v>
      </c>
      <c r="C196">
        <f>COUNTIF(find!$F$22:F216,"-")</f>
        <v>187</v>
      </c>
      <c r="D196">
        <f>COUNTIF(find!$F216:$F$1207,"+")</f>
        <v>0</v>
      </c>
      <c r="E196">
        <f t="shared" si="12"/>
        <v>0.83799999999999997</v>
      </c>
      <c r="F196">
        <f t="shared" si="13"/>
        <v>0.16200000000000003</v>
      </c>
      <c r="G196">
        <f t="shared" si="14"/>
        <v>1</v>
      </c>
      <c r="H196">
        <f t="shared" si="15"/>
        <v>0.83800000000000008</v>
      </c>
    </row>
    <row r="197" spans="1:8" x14ac:dyDescent="0.3">
      <c r="A197">
        <f>COUNTIF(find!$F$2:F217,"+")</f>
        <v>8</v>
      </c>
      <c r="B197">
        <f>COUNTIF(find!$F217:F$1207,"-")</f>
        <v>969</v>
      </c>
      <c r="C197">
        <f>COUNTIF(find!$F$22:F217,"-")</f>
        <v>188</v>
      </c>
      <c r="D197">
        <f>COUNTIF(find!$F217:$F$1207,"+")</f>
        <v>0</v>
      </c>
      <c r="E197">
        <f t="shared" si="12"/>
        <v>0.83799999999999997</v>
      </c>
      <c r="F197">
        <f t="shared" si="13"/>
        <v>0.16200000000000003</v>
      </c>
      <c r="G197">
        <f t="shared" si="14"/>
        <v>1</v>
      </c>
      <c r="H197">
        <f t="shared" si="15"/>
        <v>0.83800000000000008</v>
      </c>
    </row>
    <row r="198" spans="1:8" x14ac:dyDescent="0.3">
      <c r="A198">
        <f>COUNTIF(find!$F$2:F218,"+")</f>
        <v>8</v>
      </c>
      <c r="B198">
        <f>COUNTIF(find!$F218:F$1207,"-")</f>
        <v>968</v>
      </c>
      <c r="C198">
        <f>COUNTIF(find!$F$22:F218,"-")</f>
        <v>189</v>
      </c>
      <c r="D198">
        <f>COUNTIF(find!$F218:$F$1207,"+")</f>
        <v>0</v>
      </c>
      <c r="E198">
        <f t="shared" si="12"/>
        <v>0.83699999999999997</v>
      </c>
      <c r="F198">
        <f t="shared" si="13"/>
        <v>0.16300000000000003</v>
      </c>
      <c r="G198">
        <f t="shared" si="14"/>
        <v>1</v>
      </c>
      <c r="H198">
        <f t="shared" si="15"/>
        <v>0.83699999999999997</v>
      </c>
    </row>
    <row r="199" spans="1:8" x14ac:dyDescent="0.3">
      <c r="A199">
        <f>COUNTIF(find!$F$2:F219,"+")</f>
        <v>8</v>
      </c>
      <c r="B199">
        <f>COUNTIF(find!$F219:F$1207,"-")</f>
        <v>967</v>
      </c>
      <c r="C199">
        <f>COUNTIF(find!$F$22:F219,"-")</f>
        <v>190</v>
      </c>
      <c r="D199">
        <f>COUNTIF(find!$F219:$F$1207,"+")</f>
        <v>0</v>
      </c>
      <c r="E199">
        <f t="shared" si="12"/>
        <v>0.83599999999999997</v>
      </c>
      <c r="F199">
        <f t="shared" si="13"/>
        <v>0.16400000000000003</v>
      </c>
      <c r="G199">
        <f t="shared" si="14"/>
        <v>1</v>
      </c>
      <c r="H199">
        <f t="shared" si="15"/>
        <v>0.83599999999999985</v>
      </c>
    </row>
    <row r="200" spans="1:8" x14ac:dyDescent="0.3">
      <c r="A200">
        <f>COUNTIF(find!$F$2:F220,"+")</f>
        <v>8</v>
      </c>
      <c r="B200">
        <f>COUNTIF(find!$F220:F$1207,"-")</f>
        <v>966</v>
      </c>
      <c r="C200">
        <f>COUNTIF(find!$F$22:F220,"-")</f>
        <v>191</v>
      </c>
      <c r="D200">
        <f>COUNTIF(find!$F220:$F$1207,"+")</f>
        <v>0</v>
      </c>
      <c r="E200">
        <f t="shared" si="12"/>
        <v>0.83499999999999996</v>
      </c>
      <c r="F200">
        <f t="shared" si="13"/>
        <v>0.16500000000000004</v>
      </c>
      <c r="G200">
        <f t="shared" si="14"/>
        <v>1</v>
      </c>
      <c r="H200">
        <f t="shared" si="15"/>
        <v>0.83499999999999996</v>
      </c>
    </row>
    <row r="201" spans="1:8" x14ac:dyDescent="0.3">
      <c r="A201">
        <f>COUNTIF(find!$F$2:F221,"+")</f>
        <v>8</v>
      </c>
      <c r="B201">
        <f>COUNTIF(find!$F221:F$1207,"-")</f>
        <v>965</v>
      </c>
      <c r="C201">
        <f>COUNTIF(find!$F$22:F221,"-")</f>
        <v>192</v>
      </c>
      <c r="D201">
        <f>COUNTIF(find!$F221:$F$1207,"+")</f>
        <v>0</v>
      </c>
      <c r="E201">
        <f t="shared" si="12"/>
        <v>0.83399999999999996</v>
      </c>
      <c r="F201">
        <f t="shared" si="13"/>
        <v>0.16600000000000004</v>
      </c>
      <c r="G201">
        <f t="shared" si="14"/>
        <v>1</v>
      </c>
      <c r="H201">
        <f t="shared" si="15"/>
        <v>0.83400000000000007</v>
      </c>
    </row>
    <row r="202" spans="1:8" x14ac:dyDescent="0.3">
      <c r="A202">
        <f>COUNTIF(find!$F$2:F222,"+")</f>
        <v>8</v>
      </c>
      <c r="B202">
        <f>COUNTIF(find!$F222:F$1207,"-")</f>
        <v>964</v>
      </c>
      <c r="C202">
        <f>COUNTIF(find!$F$22:F222,"-")</f>
        <v>193</v>
      </c>
      <c r="D202">
        <f>COUNTIF(find!$F222:$F$1207,"+")</f>
        <v>0</v>
      </c>
      <c r="E202">
        <f t="shared" si="12"/>
        <v>0.83299999999999996</v>
      </c>
      <c r="F202">
        <f t="shared" si="13"/>
        <v>0.16700000000000004</v>
      </c>
      <c r="G202">
        <f t="shared" si="14"/>
        <v>1</v>
      </c>
      <c r="H202">
        <f t="shared" si="15"/>
        <v>0.83299999999999996</v>
      </c>
    </row>
    <row r="203" spans="1:8" x14ac:dyDescent="0.3">
      <c r="A203">
        <f>COUNTIF(find!$F$2:F223,"+")</f>
        <v>8</v>
      </c>
      <c r="B203">
        <f>COUNTIF(find!$F223:F$1207,"-")</f>
        <v>963</v>
      </c>
      <c r="C203">
        <f>COUNTIF(find!$F$22:F223,"-")</f>
        <v>194</v>
      </c>
      <c r="D203">
        <f>COUNTIF(find!$F223:$F$1207,"+")</f>
        <v>0</v>
      </c>
      <c r="E203">
        <f t="shared" si="12"/>
        <v>0.83199999999999996</v>
      </c>
      <c r="F203">
        <f t="shared" si="13"/>
        <v>0.16800000000000004</v>
      </c>
      <c r="G203">
        <f t="shared" si="14"/>
        <v>1</v>
      </c>
      <c r="H203">
        <f t="shared" si="15"/>
        <v>0.83199999999999985</v>
      </c>
    </row>
    <row r="204" spans="1:8" x14ac:dyDescent="0.3">
      <c r="A204">
        <f>COUNTIF(find!$F$2:F224,"+")</f>
        <v>8</v>
      </c>
      <c r="B204">
        <f>COUNTIF(find!$F224:F$1207,"-")</f>
        <v>962</v>
      </c>
      <c r="C204">
        <f>COUNTIF(find!$F$22:F224,"-")</f>
        <v>195</v>
      </c>
      <c r="D204">
        <f>COUNTIF(find!$F224:$F$1207,"+")</f>
        <v>0</v>
      </c>
      <c r="E204">
        <f t="shared" si="12"/>
        <v>0.83099999999999996</v>
      </c>
      <c r="F204">
        <f t="shared" si="13"/>
        <v>0.16900000000000004</v>
      </c>
      <c r="G204">
        <f t="shared" si="14"/>
        <v>1</v>
      </c>
      <c r="H204">
        <f t="shared" si="15"/>
        <v>0.83099999999999996</v>
      </c>
    </row>
    <row r="205" spans="1:8" x14ac:dyDescent="0.3">
      <c r="A205">
        <f>COUNTIF(find!$F$2:F225,"+")</f>
        <v>8</v>
      </c>
      <c r="B205">
        <f>COUNTIF(find!$F225:F$1207,"-")</f>
        <v>961</v>
      </c>
      <c r="C205">
        <f>COUNTIF(find!$F$22:F225,"-")</f>
        <v>196</v>
      </c>
      <c r="D205">
        <f>COUNTIF(find!$F225:$F$1207,"+")</f>
        <v>0</v>
      </c>
      <c r="E205">
        <f t="shared" si="12"/>
        <v>0.83099999999999996</v>
      </c>
      <c r="F205">
        <f t="shared" si="13"/>
        <v>0.16900000000000004</v>
      </c>
      <c r="G205">
        <f t="shared" si="14"/>
        <v>1</v>
      </c>
      <c r="H205">
        <f t="shared" si="15"/>
        <v>0.83099999999999996</v>
      </c>
    </row>
    <row r="206" spans="1:8" x14ac:dyDescent="0.3">
      <c r="A206">
        <f>COUNTIF(find!$F$2:F226,"+")</f>
        <v>8</v>
      </c>
      <c r="B206">
        <f>COUNTIF(find!$F226:F$1207,"-")</f>
        <v>960</v>
      </c>
      <c r="C206">
        <f>COUNTIF(find!$F$22:F226,"-")</f>
        <v>197</v>
      </c>
      <c r="D206">
        <f>COUNTIF(find!$F226:$F$1207,"+")</f>
        <v>0</v>
      </c>
      <c r="E206">
        <f t="shared" si="12"/>
        <v>0.83</v>
      </c>
      <c r="F206">
        <f t="shared" si="13"/>
        <v>0.17000000000000004</v>
      </c>
      <c r="G206">
        <f t="shared" si="14"/>
        <v>1</v>
      </c>
      <c r="H206">
        <f t="shared" si="15"/>
        <v>0.83000000000000007</v>
      </c>
    </row>
    <row r="207" spans="1:8" x14ac:dyDescent="0.3">
      <c r="A207">
        <f>COUNTIF(find!$F$2:F227,"+")</f>
        <v>8</v>
      </c>
      <c r="B207">
        <f>COUNTIF(find!$F227:F$1207,"-")</f>
        <v>959</v>
      </c>
      <c r="C207">
        <f>COUNTIF(find!$F$22:F227,"-")</f>
        <v>198</v>
      </c>
      <c r="D207">
        <f>COUNTIF(find!$F227:$F$1207,"+")</f>
        <v>0</v>
      </c>
      <c r="E207">
        <f t="shared" si="12"/>
        <v>0.82899999999999996</v>
      </c>
      <c r="F207">
        <f t="shared" si="13"/>
        <v>0.17100000000000004</v>
      </c>
      <c r="G207">
        <f t="shared" si="14"/>
        <v>1</v>
      </c>
      <c r="H207">
        <f t="shared" si="15"/>
        <v>0.82899999999999996</v>
      </c>
    </row>
    <row r="208" spans="1:8" x14ac:dyDescent="0.3">
      <c r="A208">
        <f>COUNTIF(find!$F$2:F228,"+")</f>
        <v>8</v>
      </c>
      <c r="B208">
        <f>COUNTIF(find!$F228:F$1207,"-")</f>
        <v>958</v>
      </c>
      <c r="C208">
        <f>COUNTIF(find!$F$22:F228,"-")</f>
        <v>199</v>
      </c>
      <c r="D208">
        <f>COUNTIF(find!$F228:$F$1207,"+")</f>
        <v>0</v>
      </c>
      <c r="E208">
        <f t="shared" si="12"/>
        <v>0.82799999999999996</v>
      </c>
      <c r="F208">
        <f t="shared" si="13"/>
        <v>0.17200000000000004</v>
      </c>
      <c r="G208">
        <f t="shared" si="14"/>
        <v>1</v>
      </c>
      <c r="H208">
        <f t="shared" si="15"/>
        <v>0.82799999999999985</v>
      </c>
    </row>
    <row r="209" spans="1:8" x14ac:dyDescent="0.3">
      <c r="A209">
        <f>COUNTIF(find!$F$2:F229,"+")</f>
        <v>8</v>
      </c>
      <c r="B209">
        <f>COUNTIF(find!$F229:F$1207,"-")</f>
        <v>957</v>
      </c>
      <c r="C209">
        <f>COUNTIF(find!$F$22:F229,"-")</f>
        <v>200</v>
      </c>
      <c r="D209">
        <f>COUNTIF(find!$F229:$F$1207,"+")</f>
        <v>0</v>
      </c>
      <c r="E209">
        <f t="shared" si="12"/>
        <v>0.82699999999999996</v>
      </c>
      <c r="F209">
        <f t="shared" si="13"/>
        <v>0.17300000000000004</v>
      </c>
      <c r="G209">
        <f t="shared" si="14"/>
        <v>1</v>
      </c>
      <c r="H209">
        <f t="shared" si="15"/>
        <v>0.82699999999999996</v>
      </c>
    </row>
    <row r="210" spans="1:8" x14ac:dyDescent="0.3">
      <c r="A210">
        <f>COUNTIF(find!$F$2:F230,"+")</f>
        <v>8</v>
      </c>
      <c r="B210">
        <f>COUNTIF(find!$F230:F$1207,"-")</f>
        <v>956</v>
      </c>
      <c r="C210">
        <f>COUNTIF(find!$F$22:F230,"-")</f>
        <v>201</v>
      </c>
      <c r="D210">
        <f>COUNTIF(find!$F230:$F$1207,"+")</f>
        <v>0</v>
      </c>
      <c r="E210">
        <f t="shared" si="12"/>
        <v>0.82599999999999996</v>
      </c>
      <c r="F210">
        <f t="shared" si="13"/>
        <v>0.17400000000000004</v>
      </c>
      <c r="G210">
        <f t="shared" si="14"/>
        <v>1</v>
      </c>
      <c r="H210">
        <f t="shared" si="15"/>
        <v>0.82600000000000007</v>
      </c>
    </row>
    <row r="211" spans="1:8" x14ac:dyDescent="0.3">
      <c r="A211">
        <f>COUNTIF(find!$F$2:F231,"+")</f>
        <v>8</v>
      </c>
      <c r="B211">
        <f>COUNTIF(find!$F231:F$1207,"-")</f>
        <v>955</v>
      </c>
      <c r="C211">
        <f>COUNTIF(find!$F$22:F231,"-")</f>
        <v>202</v>
      </c>
      <c r="D211">
        <f>COUNTIF(find!$F231:$F$1207,"+")</f>
        <v>0</v>
      </c>
      <c r="E211">
        <f t="shared" si="12"/>
        <v>0.82499999999999996</v>
      </c>
      <c r="F211">
        <f t="shared" si="13"/>
        <v>0.17500000000000004</v>
      </c>
      <c r="G211">
        <f t="shared" si="14"/>
        <v>1</v>
      </c>
      <c r="H211">
        <f t="shared" si="15"/>
        <v>0.82499999999999996</v>
      </c>
    </row>
    <row r="212" spans="1:8" x14ac:dyDescent="0.3">
      <c r="A212">
        <f>COUNTIF(find!$F$2:F232,"+")</f>
        <v>8</v>
      </c>
      <c r="B212">
        <f>COUNTIF(find!$F232:F$1207,"-")</f>
        <v>954</v>
      </c>
      <c r="C212">
        <f>COUNTIF(find!$F$22:F232,"-")</f>
        <v>203</v>
      </c>
      <c r="D212">
        <f>COUNTIF(find!$F232:$F$1207,"+")</f>
        <v>0</v>
      </c>
      <c r="E212">
        <f t="shared" si="12"/>
        <v>0.82499999999999996</v>
      </c>
      <c r="F212">
        <f t="shared" si="13"/>
        <v>0.17500000000000004</v>
      </c>
      <c r="G212">
        <f t="shared" si="14"/>
        <v>1</v>
      </c>
      <c r="H212">
        <f t="shared" si="15"/>
        <v>0.82499999999999996</v>
      </c>
    </row>
    <row r="213" spans="1:8" x14ac:dyDescent="0.3">
      <c r="A213">
        <f>COUNTIF(find!$F$2:F233,"+")</f>
        <v>8</v>
      </c>
      <c r="B213">
        <f>COUNTIF(find!$F233:F$1207,"-")</f>
        <v>953</v>
      </c>
      <c r="C213">
        <f>COUNTIF(find!$F$22:F233,"-")</f>
        <v>204</v>
      </c>
      <c r="D213">
        <f>COUNTIF(find!$F233:$F$1207,"+")</f>
        <v>0</v>
      </c>
      <c r="E213">
        <f t="shared" si="12"/>
        <v>0.82399999999999995</v>
      </c>
      <c r="F213">
        <f t="shared" si="13"/>
        <v>0.17600000000000005</v>
      </c>
      <c r="G213">
        <f t="shared" si="14"/>
        <v>1</v>
      </c>
      <c r="H213">
        <f t="shared" si="15"/>
        <v>0.82399999999999984</v>
      </c>
    </row>
    <row r="214" spans="1:8" x14ac:dyDescent="0.3">
      <c r="A214">
        <f>COUNTIF(find!$F$2:F234,"+")</f>
        <v>8</v>
      </c>
      <c r="B214">
        <f>COUNTIF(find!$F234:F$1207,"-")</f>
        <v>952</v>
      </c>
      <c r="C214">
        <f>COUNTIF(find!$F$22:F234,"-")</f>
        <v>205</v>
      </c>
      <c r="D214">
        <f>COUNTIF(find!$F234:$F$1207,"+")</f>
        <v>0</v>
      </c>
      <c r="E214">
        <f t="shared" si="12"/>
        <v>0.82299999999999995</v>
      </c>
      <c r="F214">
        <f t="shared" si="13"/>
        <v>0.17700000000000005</v>
      </c>
      <c r="G214">
        <f t="shared" si="14"/>
        <v>1</v>
      </c>
      <c r="H214">
        <f t="shared" si="15"/>
        <v>0.82299999999999995</v>
      </c>
    </row>
    <row r="215" spans="1:8" x14ac:dyDescent="0.3">
      <c r="A215">
        <f>COUNTIF(find!$F$2:F235,"+")</f>
        <v>8</v>
      </c>
      <c r="B215">
        <f>COUNTIF(find!$F235:F$1207,"-")</f>
        <v>951</v>
      </c>
      <c r="C215">
        <f>COUNTIF(find!$F$22:F235,"-")</f>
        <v>206</v>
      </c>
      <c r="D215">
        <f>COUNTIF(find!$F235:$F$1207,"+")</f>
        <v>0</v>
      </c>
      <c r="E215">
        <f t="shared" si="12"/>
        <v>0.82199999999999995</v>
      </c>
      <c r="F215">
        <f t="shared" si="13"/>
        <v>0.17800000000000005</v>
      </c>
      <c r="G215">
        <f t="shared" si="14"/>
        <v>1</v>
      </c>
      <c r="H215">
        <f t="shared" si="15"/>
        <v>0.82200000000000006</v>
      </c>
    </row>
    <row r="216" spans="1:8" x14ac:dyDescent="0.3">
      <c r="A216">
        <f>COUNTIF(find!$F$2:F236,"+")</f>
        <v>8</v>
      </c>
      <c r="B216">
        <f>COUNTIF(find!$F236:F$1207,"-")</f>
        <v>950</v>
      </c>
      <c r="C216">
        <f>COUNTIF(find!$F$22:F236,"-")</f>
        <v>207</v>
      </c>
      <c r="D216">
        <f>COUNTIF(find!$F236:$F$1207,"+")</f>
        <v>0</v>
      </c>
      <c r="E216">
        <f t="shared" si="12"/>
        <v>0.82099999999999995</v>
      </c>
      <c r="F216">
        <f t="shared" si="13"/>
        <v>0.17900000000000005</v>
      </c>
      <c r="G216">
        <f t="shared" si="14"/>
        <v>1</v>
      </c>
      <c r="H216">
        <f t="shared" si="15"/>
        <v>0.82099999999999995</v>
      </c>
    </row>
    <row r="217" spans="1:8" x14ac:dyDescent="0.3">
      <c r="A217">
        <f>COUNTIF(find!$F$2:F237,"+")</f>
        <v>8</v>
      </c>
      <c r="B217">
        <f>COUNTIF(find!$F237:F$1207,"-")</f>
        <v>949</v>
      </c>
      <c r="C217">
        <f>COUNTIF(find!$F$22:F237,"-")</f>
        <v>208</v>
      </c>
      <c r="D217">
        <f>COUNTIF(find!$F237:$F$1207,"+")</f>
        <v>0</v>
      </c>
      <c r="E217">
        <f t="shared" si="12"/>
        <v>0.82</v>
      </c>
      <c r="F217">
        <f t="shared" si="13"/>
        <v>0.18000000000000005</v>
      </c>
      <c r="G217">
        <f t="shared" si="14"/>
        <v>1</v>
      </c>
      <c r="H217">
        <f t="shared" si="15"/>
        <v>0.81999999999999984</v>
      </c>
    </row>
    <row r="218" spans="1:8" x14ac:dyDescent="0.3">
      <c r="A218">
        <f>COUNTIF(find!$F$2:F238,"+")</f>
        <v>8</v>
      </c>
      <c r="B218">
        <f>COUNTIF(find!$F238:F$1207,"-")</f>
        <v>948</v>
      </c>
      <c r="C218">
        <f>COUNTIF(find!$F$22:F238,"-")</f>
        <v>209</v>
      </c>
      <c r="D218">
        <f>COUNTIF(find!$F238:$F$1207,"+")</f>
        <v>0</v>
      </c>
      <c r="E218">
        <f t="shared" si="12"/>
        <v>0.81899999999999995</v>
      </c>
      <c r="F218">
        <f t="shared" si="13"/>
        <v>0.18100000000000005</v>
      </c>
      <c r="G218">
        <f t="shared" si="14"/>
        <v>1</v>
      </c>
      <c r="H218">
        <f t="shared" si="15"/>
        <v>0.81899999999999995</v>
      </c>
    </row>
    <row r="219" spans="1:8" x14ac:dyDescent="0.3">
      <c r="A219">
        <f>COUNTIF(find!$F$2:F239,"+")</f>
        <v>8</v>
      </c>
      <c r="B219">
        <f>COUNTIF(find!$F239:F$1207,"-")</f>
        <v>947</v>
      </c>
      <c r="C219">
        <f>COUNTIF(find!$F$22:F239,"-")</f>
        <v>210</v>
      </c>
      <c r="D219">
        <f>COUNTIF(find!$F239:$F$1207,"+")</f>
        <v>0</v>
      </c>
      <c r="E219">
        <f t="shared" si="12"/>
        <v>0.81799999999999995</v>
      </c>
      <c r="F219">
        <f t="shared" si="13"/>
        <v>0.18200000000000005</v>
      </c>
      <c r="G219">
        <f t="shared" si="14"/>
        <v>1</v>
      </c>
      <c r="H219">
        <f t="shared" si="15"/>
        <v>0.81800000000000006</v>
      </c>
    </row>
    <row r="220" spans="1:8" x14ac:dyDescent="0.3">
      <c r="A220">
        <f>COUNTIF(find!$F$2:F240,"+")</f>
        <v>8</v>
      </c>
      <c r="B220">
        <f>COUNTIF(find!$F240:F$1207,"-")</f>
        <v>946</v>
      </c>
      <c r="C220">
        <f>COUNTIF(find!$F$22:F240,"-")</f>
        <v>211</v>
      </c>
      <c r="D220">
        <f>COUNTIF(find!$F240:$F$1207,"+")</f>
        <v>0</v>
      </c>
      <c r="E220">
        <f t="shared" si="12"/>
        <v>0.81799999999999995</v>
      </c>
      <c r="F220">
        <f t="shared" si="13"/>
        <v>0.18200000000000005</v>
      </c>
      <c r="G220">
        <f t="shared" si="14"/>
        <v>1</v>
      </c>
      <c r="H220">
        <f t="shared" si="15"/>
        <v>0.81800000000000006</v>
      </c>
    </row>
    <row r="221" spans="1:8" x14ac:dyDescent="0.3">
      <c r="A221">
        <f>COUNTIF(find!$F$2:F241,"+")</f>
        <v>8</v>
      </c>
      <c r="B221">
        <f>COUNTIF(find!$F241:F$1207,"-")</f>
        <v>945</v>
      </c>
      <c r="C221">
        <f>COUNTIF(find!$F$22:F241,"-")</f>
        <v>212</v>
      </c>
      <c r="D221">
        <f>COUNTIF(find!$F241:$F$1207,"+")</f>
        <v>0</v>
      </c>
      <c r="E221">
        <f t="shared" si="12"/>
        <v>0.81699999999999995</v>
      </c>
      <c r="F221">
        <f t="shared" si="13"/>
        <v>0.18300000000000005</v>
      </c>
      <c r="G221">
        <f t="shared" si="14"/>
        <v>1</v>
      </c>
      <c r="H221">
        <f t="shared" si="15"/>
        <v>0.81699999999999995</v>
      </c>
    </row>
    <row r="222" spans="1:8" x14ac:dyDescent="0.3">
      <c r="A222">
        <f>COUNTIF(find!$F$2:F242,"+")</f>
        <v>8</v>
      </c>
      <c r="B222">
        <f>COUNTIF(find!$F242:F$1207,"-")</f>
        <v>944</v>
      </c>
      <c r="C222">
        <f>COUNTIF(find!$F$22:F242,"-")</f>
        <v>213</v>
      </c>
      <c r="D222">
        <f>COUNTIF(find!$F242:$F$1207,"+")</f>
        <v>0</v>
      </c>
      <c r="E222">
        <f t="shared" si="12"/>
        <v>0.81599999999999995</v>
      </c>
      <c r="F222">
        <f t="shared" si="13"/>
        <v>0.18400000000000005</v>
      </c>
      <c r="G222">
        <f t="shared" si="14"/>
        <v>1</v>
      </c>
      <c r="H222">
        <f t="shared" si="15"/>
        <v>0.81599999999999984</v>
      </c>
    </row>
    <row r="223" spans="1:8" x14ac:dyDescent="0.3">
      <c r="A223">
        <f>COUNTIF(find!$F$2:F243,"+")</f>
        <v>8</v>
      </c>
      <c r="B223">
        <f>COUNTIF(find!$F243:F$1207,"-")</f>
        <v>943</v>
      </c>
      <c r="C223">
        <f>COUNTIF(find!$F$22:F243,"-")</f>
        <v>214</v>
      </c>
      <c r="D223">
        <f>COUNTIF(find!$F243:$F$1207,"+")</f>
        <v>0</v>
      </c>
      <c r="E223">
        <f t="shared" si="12"/>
        <v>0.81499999999999995</v>
      </c>
      <c r="F223">
        <f t="shared" si="13"/>
        <v>0.18500000000000005</v>
      </c>
      <c r="G223">
        <f t="shared" si="14"/>
        <v>1</v>
      </c>
      <c r="H223">
        <f t="shared" si="15"/>
        <v>0.81499999999999995</v>
      </c>
    </row>
    <row r="224" spans="1:8" x14ac:dyDescent="0.3">
      <c r="A224">
        <f>COUNTIF(find!$F$2:F244,"+")</f>
        <v>8</v>
      </c>
      <c r="B224">
        <f>COUNTIF(find!$F244:F$1207,"-")</f>
        <v>942</v>
      </c>
      <c r="C224">
        <f>COUNTIF(find!$F$22:F244,"-")</f>
        <v>215</v>
      </c>
      <c r="D224">
        <f>COUNTIF(find!$F244:$F$1207,"+")</f>
        <v>0</v>
      </c>
      <c r="E224">
        <f t="shared" si="12"/>
        <v>0.81399999999999995</v>
      </c>
      <c r="F224">
        <f t="shared" si="13"/>
        <v>0.18600000000000005</v>
      </c>
      <c r="G224">
        <f t="shared" si="14"/>
        <v>1</v>
      </c>
      <c r="H224">
        <f t="shared" si="15"/>
        <v>0.81400000000000006</v>
      </c>
    </row>
    <row r="225" spans="1:8" x14ac:dyDescent="0.3">
      <c r="A225">
        <f>COUNTIF(find!$F$2:F245,"+")</f>
        <v>8</v>
      </c>
      <c r="B225">
        <f>COUNTIF(find!$F245:F$1207,"-")</f>
        <v>941</v>
      </c>
      <c r="C225">
        <f>COUNTIF(find!$F$22:F245,"-")</f>
        <v>216</v>
      </c>
      <c r="D225">
        <f>COUNTIF(find!$F245:$F$1207,"+")</f>
        <v>0</v>
      </c>
      <c r="E225">
        <f t="shared" si="12"/>
        <v>0.81299999999999994</v>
      </c>
      <c r="F225">
        <f t="shared" si="13"/>
        <v>0.18700000000000006</v>
      </c>
      <c r="G225">
        <f t="shared" si="14"/>
        <v>1</v>
      </c>
      <c r="H225">
        <f t="shared" si="15"/>
        <v>0.81299999999999994</v>
      </c>
    </row>
    <row r="226" spans="1:8" x14ac:dyDescent="0.3">
      <c r="A226">
        <f>COUNTIF(find!$F$2:F246,"+")</f>
        <v>8</v>
      </c>
      <c r="B226">
        <f>COUNTIF(find!$F246:F$1207,"-")</f>
        <v>940</v>
      </c>
      <c r="C226">
        <f>COUNTIF(find!$F$22:F246,"-")</f>
        <v>217</v>
      </c>
      <c r="D226">
        <f>COUNTIF(find!$F246:$F$1207,"+")</f>
        <v>0</v>
      </c>
      <c r="E226">
        <f t="shared" si="12"/>
        <v>0.81200000000000006</v>
      </c>
      <c r="F226">
        <f t="shared" si="13"/>
        <v>0.18799999999999994</v>
      </c>
      <c r="G226">
        <f t="shared" si="14"/>
        <v>1</v>
      </c>
      <c r="H226">
        <f t="shared" si="15"/>
        <v>0.81200000000000006</v>
      </c>
    </row>
    <row r="227" spans="1:8" x14ac:dyDescent="0.3">
      <c r="A227">
        <f>COUNTIF(find!$F$2:F247,"+")</f>
        <v>8</v>
      </c>
      <c r="B227">
        <f>COUNTIF(find!$F247:F$1207,"-")</f>
        <v>939</v>
      </c>
      <c r="C227">
        <f>COUNTIF(find!$F$22:F247,"-")</f>
        <v>218</v>
      </c>
      <c r="D227">
        <f>COUNTIF(find!$F247:$F$1207,"+")</f>
        <v>0</v>
      </c>
      <c r="E227">
        <f t="shared" si="12"/>
        <v>0.81200000000000006</v>
      </c>
      <c r="F227">
        <f t="shared" si="13"/>
        <v>0.18799999999999994</v>
      </c>
      <c r="G227">
        <f t="shared" si="14"/>
        <v>1</v>
      </c>
      <c r="H227">
        <f t="shared" si="15"/>
        <v>0.81200000000000006</v>
      </c>
    </row>
    <row r="228" spans="1:8" x14ac:dyDescent="0.3">
      <c r="A228">
        <f>COUNTIF(find!$F$2:F248,"+")</f>
        <v>8</v>
      </c>
      <c r="B228">
        <f>COUNTIF(find!$F248:F$1207,"-")</f>
        <v>938</v>
      </c>
      <c r="C228">
        <f>COUNTIF(find!$F$22:F248,"-")</f>
        <v>219</v>
      </c>
      <c r="D228">
        <f>COUNTIF(find!$F248:$F$1207,"+")</f>
        <v>0</v>
      </c>
      <c r="E228">
        <f t="shared" si="12"/>
        <v>0.81100000000000005</v>
      </c>
      <c r="F228">
        <f t="shared" si="13"/>
        <v>0.18899999999999995</v>
      </c>
      <c r="G228">
        <f t="shared" si="14"/>
        <v>1</v>
      </c>
      <c r="H228">
        <f t="shared" si="15"/>
        <v>0.81099999999999994</v>
      </c>
    </row>
    <row r="229" spans="1:8" x14ac:dyDescent="0.3">
      <c r="A229">
        <f>COUNTIF(find!$F$2:F249,"+")</f>
        <v>8</v>
      </c>
      <c r="B229">
        <f>COUNTIF(find!$F249:F$1207,"-")</f>
        <v>937</v>
      </c>
      <c r="C229">
        <f>COUNTIF(find!$F$22:F249,"-")</f>
        <v>220</v>
      </c>
      <c r="D229">
        <f>COUNTIF(find!$F249:$F$1207,"+")</f>
        <v>0</v>
      </c>
      <c r="E229">
        <f t="shared" si="12"/>
        <v>0.81</v>
      </c>
      <c r="F229">
        <f t="shared" si="13"/>
        <v>0.18999999999999995</v>
      </c>
      <c r="G229">
        <f t="shared" si="14"/>
        <v>1</v>
      </c>
      <c r="H229">
        <f t="shared" si="15"/>
        <v>0.81</v>
      </c>
    </row>
    <row r="230" spans="1:8" x14ac:dyDescent="0.3">
      <c r="A230">
        <f>COUNTIF(find!$F$2:F250,"+")</f>
        <v>8</v>
      </c>
      <c r="B230">
        <f>COUNTIF(find!$F250:F$1207,"-")</f>
        <v>936</v>
      </c>
      <c r="C230">
        <f>COUNTIF(find!$F$22:F250,"-")</f>
        <v>221</v>
      </c>
      <c r="D230">
        <f>COUNTIF(find!$F250:$F$1207,"+")</f>
        <v>0</v>
      </c>
      <c r="E230">
        <f t="shared" si="12"/>
        <v>0.80900000000000005</v>
      </c>
      <c r="F230">
        <f t="shared" si="13"/>
        <v>0.19099999999999995</v>
      </c>
      <c r="G230">
        <f t="shared" si="14"/>
        <v>1</v>
      </c>
      <c r="H230">
        <f t="shared" si="15"/>
        <v>0.80900000000000016</v>
      </c>
    </row>
    <row r="231" spans="1:8" x14ac:dyDescent="0.3">
      <c r="A231">
        <f>COUNTIF(find!$F$2:F251,"+")</f>
        <v>8</v>
      </c>
      <c r="B231">
        <f>COUNTIF(find!$F251:F$1207,"-")</f>
        <v>935</v>
      </c>
      <c r="C231">
        <f>COUNTIF(find!$F$22:F251,"-")</f>
        <v>222</v>
      </c>
      <c r="D231">
        <f>COUNTIF(find!$F251:$F$1207,"+")</f>
        <v>0</v>
      </c>
      <c r="E231">
        <f t="shared" si="12"/>
        <v>0.80800000000000005</v>
      </c>
      <c r="F231">
        <f t="shared" si="13"/>
        <v>0.19199999999999995</v>
      </c>
      <c r="G231">
        <f t="shared" si="14"/>
        <v>1</v>
      </c>
      <c r="H231">
        <f t="shared" si="15"/>
        <v>0.80800000000000005</v>
      </c>
    </row>
    <row r="232" spans="1:8" x14ac:dyDescent="0.3">
      <c r="A232">
        <f>COUNTIF(find!$F$2:F252,"+")</f>
        <v>8</v>
      </c>
      <c r="B232">
        <f>COUNTIF(find!$F252:F$1207,"-")</f>
        <v>934</v>
      </c>
      <c r="C232">
        <f>COUNTIF(find!$F$22:F252,"-")</f>
        <v>223</v>
      </c>
      <c r="D232">
        <f>COUNTIF(find!$F252:$F$1207,"+")</f>
        <v>0</v>
      </c>
      <c r="E232">
        <f t="shared" si="12"/>
        <v>0.80700000000000005</v>
      </c>
      <c r="F232">
        <f t="shared" si="13"/>
        <v>0.19299999999999995</v>
      </c>
      <c r="G232">
        <f t="shared" si="14"/>
        <v>1</v>
      </c>
      <c r="H232">
        <f t="shared" si="15"/>
        <v>0.80699999999999994</v>
      </c>
    </row>
    <row r="233" spans="1:8" x14ac:dyDescent="0.3">
      <c r="A233">
        <f>COUNTIF(find!$F$2:F253,"+")</f>
        <v>8</v>
      </c>
      <c r="B233">
        <f>COUNTIF(find!$F253:F$1207,"-")</f>
        <v>933</v>
      </c>
      <c r="C233">
        <f>COUNTIF(find!$F$22:F253,"-")</f>
        <v>224</v>
      </c>
      <c r="D233">
        <f>COUNTIF(find!$F253:$F$1207,"+")</f>
        <v>0</v>
      </c>
      <c r="E233">
        <f t="shared" si="12"/>
        <v>0.80600000000000005</v>
      </c>
      <c r="F233">
        <f t="shared" si="13"/>
        <v>0.19399999999999995</v>
      </c>
      <c r="G233">
        <f t="shared" si="14"/>
        <v>1</v>
      </c>
      <c r="H233">
        <f t="shared" si="15"/>
        <v>0.80600000000000005</v>
      </c>
    </row>
    <row r="234" spans="1:8" x14ac:dyDescent="0.3">
      <c r="A234">
        <f>COUNTIF(find!$F$2:F254,"+")</f>
        <v>8</v>
      </c>
      <c r="B234">
        <f>COUNTIF(find!$F254:F$1207,"-")</f>
        <v>932</v>
      </c>
      <c r="C234">
        <f>COUNTIF(find!$F$22:F254,"-")</f>
        <v>225</v>
      </c>
      <c r="D234">
        <f>COUNTIF(find!$F254:$F$1207,"+")</f>
        <v>0</v>
      </c>
      <c r="E234">
        <f t="shared" si="12"/>
        <v>0.80600000000000005</v>
      </c>
      <c r="F234">
        <f t="shared" si="13"/>
        <v>0.19399999999999995</v>
      </c>
      <c r="G234">
        <f t="shared" si="14"/>
        <v>1</v>
      </c>
      <c r="H234">
        <f t="shared" si="15"/>
        <v>0.80600000000000005</v>
      </c>
    </row>
    <row r="235" spans="1:8" x14ac:dyDescent="0.3">
      <c r="A235">
        <f>COUNTIF(find!$F$2:F255,"+")</f>
        <v>8</v>
      </c>
      <c r="B235">
        <f>COUNTIF(find!$F255:F$1207,"-")</f>
        <v>931</v>
      </c>
      <c r="C235">
        <f>COUNTIF(find!$F$22:F255,"-")</f>
        <v>226</v>
      </c>
      <c r="D235">
        <f>COUNTIF(find!$F255:$F$1207,"+")</f>
        <v>0</v>
      </c>
      <c r="E235">
        <f t="shared" si="12"/>
        <v>0.80500000000000005</v>
      </c>
      <c r="F235">
        <f t="shared" si="13"/>
        <v>0.19499999999999995</v>
      </c>
      <c r="G235">
        <f t="shared" si="14"/>
        <v>1</v>
      </c>
      <c r="H235">
        <f t="shared" si="15"/>
        <v>0.80500000000000016</v>
      </c>
    </row>
    <row r="236" spans="1:8" x14ac:dyDescent="0.3">
      <c r="A236">
        <f>COUNTIF(find!$F$2:F256,"+")</f>
        <v>8</v>
      </c>
      <c r="B236">
        <f>COUNTIF(find!$F256:F$1207,"-")</f>
        <v>930</v>
      </c>
      <c r="C236">
        <f>COUNTIF(find!$F$22:F256,"-")</f>
        <v>227</v>
      </c>
      <c r="D236">
        <f>COUNTIF(find!$F256:$F$1207,"+")</f>
        <v>0</v>
      </c>
      <c r="E236">
        <f t="shared" si="12"/>
        <v>0.80400000000000005</v>
      </c>
      <c r="F236">
        <f t="shared" si="13"/>
        <v>0.19599999999999995</v>
      </c>
      <c r="G236">
        <f t="shared" si="14"/>
        <v>1</v>
      </c>
      <c r="H236">
        <f t="shared" si="15"/>
        <v>0.80400000000000005</v>
      </c>
    </row>
    <row r="237" spans="1:8" x14ac:dyDescent="0.3">
      <c r="A237">
        <f>COUNTIF(find!$F$2:F257,"+")</f>
        <v>8</v>
      </c>
      <c r="B237">
        <f>COUNTIF(find!$F257:F$1207,"-")</f>
        <v>929</v>
      </c>
      <c r="C237">
        <f>COUNTIF(find!$F$22:F257,"-")</f>
        <v>228</v>
      </c>
      <c r="D237">
        <f>COUNTIF(find!$F257:$F$1207,"+")</f>
        <v>0</v>
      </c>
      <c r="E237">
        <f t="shared" si="12"/>
        <v>0.80300000000000005</v>
      </c>
      <c r="F237">
        <f t="shared" si="13"/>
        <v>0.19699999999999995</v>
      </c>
      <c r="G237">
        <f t="shared" si="14"/>
        <v>1</v>
      </c>
      <c r="H237">
        <f t="shared" si="15"/>
        <v>0.80299999999999994</v>
      </c>
    </row>
    <row r="238" spans="1:8" x14ac:dyDescent="0.3">
      <c r="A238">
        <f>COUNTIF(find!$F$2:F258,"+")</f>
        <v>8</v>
      </c>
      <c r="B238">
        <f>COUNTIF(find!$F258:F$1207,"-")</f>
        <v>928</v>
      </c>
      <c r="C238">
        <f>COUNTIF(find!$F$22:F258,"-")</f>
        <v>229</v>
      </c>
      <c r="D238">
        <f>COUNTIF(find!$F258:$F$1207,"+")</f>
        <v>0</v>
      </c>
      <c r="E238">
        <f t="shared" si="12"/>
        <v>0.80200000000000005</v>
      </c>
      <c r="F238">
        <f t="shared" si="13"/>
        <v>0.19799999999999995</v>
      </c>
      <c r="G238">
        <f t="shared" si="14"/>
        <v>1</v>
      </c>
      <c r="H238">
        <f t="shared" si="15"/>
        <v>0.80200000000000005</v>
      </c>
    </row>
    <row r="239" spans="1:8" x14ac:dyDescent="0.3">
      <c r="A239">
        <f>COUNTIF(find!$F$2:F259,"+")</f>
        <v>8</v>
      </c>
      <c r="B239">
        <f>COUNTIF(find!$F259:F$1207,"-")</f>
        <v>927</v>
      </c>
      <c r="C239">
        <f>COUNTIF(find!$F$22:F259,"-")</f>
        <v>230</v>
      </c>
      <c r="D239">
        <f>COUNTIF(find!$F259:$F$1207,"+")</f>
        <v>0</v>
      </c>
      <c r="E239">
        <f t="shared" si="12"/>
        <v>0.80100000000000005</v>
      </c>
      <c r="F239">
        <f t="shared" si="13"/>
        <v>0.19899999999999995</v>
      </c>
      <c r="G239">
        <f t="shared" si="14"/>
        <v>1</v>
      </c>
      <c r="H239">
        <f t="shared" si="15"/>
        <v>0.80100000000000016</v>
      </c>
    </row>
    <row r="240" spans="1:8" x14ac:dyDescent="0.3">
      <c r="A240">
        <f>COUNTIF(find!$F$2:F260,"+")</f>
        <v>8</v>
      </c>
      <c r="B240">
        <f>COUNTIF(find!$F260:F$1207,"-")</f>
        <v>926</v>
      </c>
      <c r="C240">
        <f>COUNTIF(find!$F$22:F260,"-")</f>
        <v>231</v>
      </c>
      <c r="D240">
        <f>COUNTIF(find!$F260:$F$1207,"+")</f>
        <v>0</v>
      </c>
      <c r="E240">
        <f t="shared" si="12"/>
        <v>0.8</v>
      </c>
      <c r="F240">
        <f t="shared" si="13"/>
        <v>0.19999999999999996</v>
      </c>
      <c r="G240">
        <f t="shared" si="14"/>
        <v>1</v>
      </c>
      <c r="H240">
        <f t="shared" si="15"/>
        <v>0.8</v>
      </c>
    </row>
    <row r="241" spans="1:8" x14ac:dyDescent="0.3">
      <c r="A241">
        <f>COUNTIF(find!$F$2:F261,"+")</f>
        <v>8</v>
      </c>
      <c r="B241">
        <f>COUNTIF(find!$F261:F$1207,"-")</f>
        <v>925</v>
      </c>
      <c r="C241">
        <f>COUNTIF(find!$F$22:F261,"-")</f>
        <v>232</v>
      </c>
      <c r="D241">
        <f>COUNTIF(find!$F261:$F$1207,"+")</f>
        <v>0</v>
      </c>
      <c r="E241">
        <f t="shared" si="12"/>
        <v>0.79900000000000004</v>
      </c>
      <c r="F241">
        <f t="shared" si="13"/>
        <v>0.20099999999999996</v>
      </c>
      <c r="G241">
        <f t="shared" si="14"/>
        <v>1</v>
      </c>
      <c r="H241">
        <f t="shared" si="15"/>
        <v>0.79899999999999993</v>
      </c>
    </row>
    <row r="242" spans="1:8" x14ac:dyDescent="0.3">
      <c r="A242">
        <f>COUNTIF(find!$F$2:F262,"+")</f>
        <v>8</v>
      </c>
      <c r="B242">
        <f>COUNTIF(find!$F262:F$1207,"-")</f>
        <v>924</v>
      </c>
      <c r="C242">
        <f>COUNTIF(find!$F$22:F262,"-")</f>
        <v>233</v>
      </c>
      <c r="D242">
        <f>COUNTIF(find!$F262:$F$1207,"+")</f>
        <v>0</v>
      </c>
      <c r="E242">
        <f t="shared" si="12"/>
        <v>0.79900000000000004</v>
      </c>
      <c r="F242">
        <f t="shared" si="13"/>
        <v>0.20099999999999996</v>
      </c>
      <c r="G242">
        <f t="shared" si="14"/>
        <v>1</v>
      </c>
      <c r="H242">
        <f t="shared" si="15"/>
        <v>0.79899999999999993</v>
      </c>
    </row>
    <row r="243" spans="1:8" x14ac:dyDescent="0.3">
      <c r="A243">
        <f>COUNTIF(find!$F$2:F263,"+")</f>
        <v>8</v>
      </c>
      <c r="B243">
        <f>COUNTIF(find!$F263:F$1207,"-")</f>
        <v>923</v>
      </c>
      <c r="C243">
        <f>COUNTIF(find!$F$22:F263,"-")</f>
        <v>234</v>
      </c>
      <c r="D243">
        <f>COUNTIF(find!$F263:$F$1207,"+")</f>
        <v>0</v>
      </c>
      <c r="E243">
        <f t="shared" si="12"/>
        <v>0.79800000000000004</v>
      </c>
      <c r="F243">
        <f t="shared" si="13"/>
        <v>0.20199999999999996</v>
      </c>
      <c r="G243">
        <f t="shared" si="14"/>
        <v>1</v>
      </c>
      <c r="H243">
        <f t="shared" si="15"/>
        <v>0.79800000000000004</v>
      </c>
    </row>
    <row r="244" spans="1:8" x14ac:dyDescent="0.3">
      <c r="A244">
        <f>COUNTIF(find!$F$2:F264,"+")</f>
        <v>8</v>
      </c>
      <c r="B244">
        <f>COUNTIF(find!$F264:F$1207,"-")</f>
        <v>922</v>
      </c>
      <c r="C244">
        <f>COUNTIF(find!$F$22:F264,"-")</f>
        <v>235</v>
      </c>
      <c r="D244">
        <f>COUNTIF(find!$F264:$F$1207,"+")</f>
        <v>0</v>
      </c>
      <c r="E244">
        <f t="shared" si="12"/>
        <v>0.79700000000000004</v>
      </c>
      <c r="F244">
        <f t="shared" si="13"/>
        <v>0.20299999999999996</v>
      </c>
      <c r="G244">
        <f t="shared" si="14"/>
        <v>1</v>
      </c>
      <c r="H244">
        <f t="shared" si="15"/>
        <v>0.79700000000000015</v>
      </c>
    </row>
    <row r="245" spans="1:8" x14ac:dyDescent="0.3">
      <c r="A245">
        <f>COUNTIF(find!$F$2:F265,"+")</f>
        <v>8</v>
      </c>
      <c r="B245">
        <f>COUNTIF(find!$F265:F$1207,"-")</f>
        <v>921</v>
      </c>
      <c r="C245">
        <f>COUNTIF(find!$F$22:F265,"-")</f>
        <v>236</v>
      </c>
      <c r="D245">
        <f>COUNTIF(find!$F265:$F$1207,"+")</f>
        <v>0</v>
      </c>
      <c r="E245">
        <f t="shared" si="12"/>
        <v>0.79600000000000004</v>
      </c>
      <c r="F245">
        <f t="shared" si="13"/>
        <v>0.20399999999999996</v>
      </c>
      <c r="G245">
        <f t="shared" si="14"/>
        <v>1</v>
      </c>
      <c r="H245">
        <f t="shared" si="15"/>
        <v>0.79600000000000004</v>
      </c>
    </row>
    <row r="246" spans="1:8" x14ac:dyDescent="0.3">
      <c r="A246">
        <f>COUNTIF(find!$F$2:F266,"+")</f>
        <v>8</v>
      </c>
      <c r="B246">
        <f>COUNTIF(find!$F266:F$1207,"-")</f>
        <v>920</v>
      </c>
      <c r="C246">
        <f>COUNTIF(find!$F$22:F266,"-")</f>
        <v>237</v>
      </c>
      <c r="D246">
        <f>COUNTIF(find!$F266:$F$1207,"+")</f>
        <v>0</v>
      </c>
      <c r="E246">
        <f t="shared" si="12"/>
        <v>0.79500000000000004</v>
      </c>
      <c r="F246">
        <f t="shared" si="13"/>
        <v>0.20499999999999996</v>
      </c>
      <c r="G246">
        <f t="shared" si="14"/>
        <v>1</v>
      </c>
      <c r="H246">
        <f t="shared" si="15"/>
        <v>0.79499999999999993</v>
      </c>
    </row>
    <row r="247" spans="1:8" x14ac:dyDescent="0.3">
      <c r="A247">
        <f>COUNTIF(find!$F$2:F267,"+")</f>
        <v>8</v>
      </c>
      <c r="B247">
        <f>COUNTIF(find!$F267:F$1207,"-")</f>
        <v>919</v>
      </c>
      <c r="C247">
        <f>COUNTIF(find!$F$22:F267,"-")</f>
        <v>238</v>
      </c>
      <c r="D247">
        <f>COUNTIF(find!$F267:$F$1207,"+")</f>
        <v>0</v>
      </c>
      <c r="E247">
        <f t="shared" si="12"/>
        <v>0.79400000000000004</v>
      </c>
      <c r="F247">
        <f t="shared" si="13"/>
        <v>0.20599999999999996</v>
      </c>
      <c r="G247">
        <f t="shared" si="14"/>
        <v>1</v>
      </c>
      <c r="H247">
        <f t="shared" si="15"/>
        <v>0.79400000000000004</v>
      </c>
    </row>
    <row r="248" spans="1:8" x14ac:dyDescent="0.3">
      <c r="A248">
        <f>COUNTIF(find!$F$2:F268,"+")</f>
        <v>8</v>
      </c>
      <c r="B248">
        <f>COUNTIF(find!$F268:F$1207,"-")</f>
        <v>918</v>
      </c>
      <c r="C248">
        <f>COUNTIF(find!$F$22:F268,"-")</f>
        <v>239</v>
      </c>
      <c r="D248">
        <f>COUNTIF(find!$F268:$F$1207,"+")</f>
        <v>0</v>
      </c>
      <c r="E248">
        <f t="shared" si="12"/>
        <v>0.79300000000000004</v>
      </c>
      <c r="F248">
        <f t="shared" si="13"/>
        <v>0.20699999999999996</v>
      </c>
      <c r="G248">
        <f t="shared" si="14"/>
        <v>1</v>
      </c>
      <c r="H248">
        <f t="shared" si="15"/>
        <v>0.79300000000000015</v>
      </c>
    </row>
    <row r="249" spans="1:8" x14ac:dyDescent="0.3">
      <c r="A249">
        <f>COUNTIF(find!$F$2:F269,"+")</f>
        <v>8</v>
      </c>
      <c r="B249">
        <f>COUNTIF(find!$F269:F$1207,"-")</f>
        <v>917</v>
      </c>
      <c r="C249">
        <f>COUNTIF(find!$F$22:F269,"-")</f>
        <v>240</v>
      </c>
      <c r="D249">
        <f>COUNTIF(find!$F269:$F$1207,"+")</f>
        <v>0</v>
      </c>
      <c r="E249">
        <f t="shared" si="12"/>
        <v>0.79300000000000004</v>
      </c>
      <c r="F249">
        <f t="shared" si="13"/>
        <v>0.20699999999999996</v>
      </c>
      <c r="G249">
        <f t="shared" si="14"/>
        <v>1</v>
      </c>
      <c r="H249">
        <f t="shared" si="15"/>
        <v>0.79300000000000015</v>
      </c>
    </row>
    <row r="250" spans="1:8" x14ac:dyDescent="0.3">
      <c r="A250">
        <f>COUNTIF(find!$F$2:F270,"+")</f>
        <v>8</v>
      </c>
      <c r="B250">
        <f>COUNTIF(find!$F270:F$1207,"-")</f>
        <v>916</v>
      </c>
      <c r="C250">
        <f>COUNTIF(find!$F$22:F270,"-")</f>
        <v>241</v>
      </c>
      <c r="D250">
        <f>COUNTIF(find!$F270:$F$1207,"+")</f>
        <v>0</v>
      </c>
      <c r="E250">
        <f t="shared" si="12"/>
        <v>0.79200000000000004</v>
      </c>
      <c r="F250">
        <f t="shared" si="13"/>
        <v>0.20799999999999996</v>
      </c>
      <c r="G250">
        <f t="shared" si="14"/>
        <v>1</v>
      </c>
      <c r="H250">
        <f t="shared" si="15"/>
        <v>0.79200000000000004</v>
      </c>
    </row>
    <row r="251" spans="1:8" x14ac:dyDescent="0.3">
      <c r="A251">
        <f>COUNTIF(find!$F$2:F271,"+")</f>
        <v>8</v>
      </c>
      <c r="B251">
        <f>COUNTIF(find!$F271:F$1207,"-")</f>
        <v>915</v>
      </c>
      <c r="C251">
        <f>COUNTIF(find!$F$22:F271,"-")</f>
        <v>242</v>
      </c>
      <c r="D251">
        <f>COUNTIF(find!$F271:$F$1207,"+")</f>
        <v>0</v>
      </c>
      <c r="E251">
        <f t="shared" si="12"/>
        <v>0.79100000000000004</v>
      </c>
      <c r="F251">
        <f t="shared" si="13"/>
        <v>0.20899999999999996</v>
      </c>
      <c r="G251">
        <f t="shared" si="14"/>
        <v>1</v>
      </c>
      <c r="H251">
        <f t="shared" si="15"/>
        <v>0.79099999999999993</v>
      </c>
    </row>
    <row r="252" spans="1:8" x14ac:dyDescent="0.3">
      <c r="A252">
        <f>COUNTIF(find!$F$2:F272,"+")</f>
        <v>8</v>
      </c>
      <c r="B252">
        <f>COUNTIF(find!$F272:F$1207,"-")</f>
        <v>914</v>
      </c>
      <c r="C252">
        <f>COUNTIF(find!$F$22:F272,"-")</f>
        <v>243</v>
      </c>
      <c r="D252">
        <f>COUNTIF(find!$F272:$F$1207,"+")</f>
        <v>0</v>
      </c>
      <c r="E252">
        <f t="shared" si="12"/>
        <v>0.79</v>
      </c>
      <c r="F252">
        <f t="shared" si="13"/>
        <v>0.20999999999999996</v>
      </c>
      <c r="G252">
        <f t="shared" si="14"/>
        <v>1</v>
      </c>
      <c r="H252">
        <f t="shared" si="15"/>
        <v>0.79</v>
      </c>
    </row>
    <row r="253" spans="1:8" x14ac:dyDescent="0.3">
      <c r="A253">
        <f>COUNTIF(find!$F$2:F273,"+")</f>
        <v>8</v>
      </c>
      <c r="B253">
        <f>COUNTIF(find!$F273:F$1207,"-")</f>
        <v>913</v>
      </c>
      <c r="C253">
        <f>COUNTIF(find!$F$22:F273,"-")</f>
        <v>244</v>
      </c>
      <c r="D253">
        <f>COUNTIF(find!$F273:$F$1207,"+")</f>
        <v>0</v>
      </c>
      <c r="E253">
        <f t="shared" si="12"/>
        <v>0.78900000000000003</v>
      </c>
      <c r="F253">
        <f t="shared" si="13"/>
        <v>0.21099999999999997</v>
      </c>
      <c r="G253">
        <f t="shared" si="14"/>
        <v>1</v>
      </c>
      <c r="H253">
        <f t="shared" si="15"/>
        <v>0.78900000000000015</v>
      </c>
    </row>
    <row r="254" spans="1:8" x14ac:dyDescent="0.3">
      <c r="A254">
        <f>COUNTIF(find!$F$2:F274,"+")</f>
        <v>8</v>
      </c>
      <c r="B254">
        <f>COUNTIF(find!$F274:F$1207,"-")</f>
        <v>912</v>
      </c>
      <c r="C254">
        <f>COUNTIF(find!$F$22:F274,"-")</f>
        <v>245</v>
      </c>
      <c r="D254">
        <f>COUNTIF(find!$F274:$F$1207,"+")</f>
        <v>0</v>
      </c>
      <c r="E254">
        <f t="shared" si="12"/>
        <v>0.78800000000000003</v>
      </c>
      <c r="F254">
        <f t="shared" si="13"/>
        <v>0.21199999999999997</v>
      </c>
      <c r="G254">
        <f t="shared" si="14"/>
        <v>1</v>
      </c>
      <c r="H254">
        <f t="shared" si="15"/>
        <v>0.78800000000000003</v>
      </c>
    </row>
    <row r="255" spans="1:8" x14ac:dyDescent="0.3">
      <c r="A255">
        <f>COUNTIF(find!$F$2:F275,"+")</f>
        <v>8</v>
      </c>
      <c r="B255">
        <f>COUNTIF(find!$F275:F$1207,"-")</f>
        <v>911</v>
      </c>
      <c r="C255">
        <f>COUNTIF(find!$F$22:F275,"-")</f>
        <v>246</v>
      </c>
      <c r="D255">
        <f>COUNTIF(find!$F275:$F$1207,"+")</f>
        <v>0</v>
      </c>
      <c r="E255">
        <f t="shared" si="12"/>
        <v>0.78700000000000003</v>
      </c>
      <c r="F255">
        <f t="shared" si="13"/>
        <v>0.21299999999999997</v>
      </c>
      <c r="G255">
        <f t="shared" si="14"/>
        <v>1</v>
      </c>
      <c r="H255">
        <f t="shared" si="15"/>
        <v>0.78699999999999992</v>
      </c>
    </row>
    <row r="256" spans="1:8" x14ac:dyDescent="0.3">
      <c r="A256">
        <f>COUNTIF(find!$F$2:F276,"+")</f>
        <v>8</v>
      </c>
      <c r="B256">
        <f>COUNTIF(find!$F276:F$1207,"-")</f>
        <v>910</v>
      </c>
      <c r="C256">
        <f>COUNTIF(find!$F$22:F276,"-")</f>
        <v>247</v>
      </c>
      <c r="D256">
        <f>COUNTIF(find!$F276:$F$1207,"+")</f>
        <v>0</v>
      </c>
      <c r="E256">
        <f t="shared" si="12"/>
        <v>0.78700000000000003</v>
      </c>
      <c r="F256">
        <f t="shared" si="13"/>
        <v>0.21299999999999997</v>
      </c>
      <c r="G256">
        <f t="shared" si="14"/>
        <v>1</v>
      </c>
      <c r="H256">
        <f t="shared" si="15"/>
        <v>0.78699999999999992</v>
      </c>
    </row>
    <row r="257" spans="1:8" x14ac:dyDescent="0.3">
      <c r="A257">
        <f>COUNTIF(find!$F$2:F277,"+")</f>
        <v>8</v>
      </c>
      <c r="B257">
        <f>COUNTIF(find!$F277:F$1207,"-")</f>
        <v>909</v>
      </c>
      <c r="C257">
        <f>COUNTIF(find!$F$22:F277,"-")</f>
        <v>248</v>
      </c>
      <c r="D257">
        <f>COUNTIF(find!$F277:$F$1207,"+")</f>
        <v>0</v>
      </c>
      <c r="E257">
        <f t="shared" si="12"/>
        <v>0.78600000000000003</v>
      </c>
      <c r="F257">
        <f t="shared" si="13"/>
        <v>0.21399999999999997</v>
      </c>
      <c r="G257">
        <f t="shared" si="14"/>
        <v>1</v>
      </c>
      <c r="H257">
        <f t="shared" si="15"/>
        <v>0.78600000000000003</v>
      </c>
    </row>
    <row r="258" spans="1:8" x14ac:dyDescent="0.3">
      <c r="A258">
        <f>COUNTIF(find!$F$2:F278,"+")</f>
        <v>8</v>
      </c>
      <c r="B258">
        <f>COUNTIF(find!$F278:F$1207,"-")</f>
        <v>908</v>
      </c>
      <c r="C258">
        <f>COUNTIF(find!$F$22:F278,"-")</f>
        <v>249</v>
      </c>
      <c r="D258">
        <f>COUNTIF(find!$F278:$F$1207,"+")</f>
        <v>0</v>
      </c>
      <c r="E258">
        <f t="shared" si="12"/>
        <v>0.78500000000000003</v>
      </c>
      <c r="F258">
        <f t="shared" si="13"/>
        <v>0.21499999999999997</v>
      </c>
      <c r="G258">
        <f t="shared" si="14"/>
        <v>1</v>
      </c>
      <c r="H258">
        <f t="shared" si="15"/>
        <v>0.78500000000000014</v>
      </c>
    </row>
    <row r="259" spans="1:8" x14ac:dyDescent="0.3">
      <c r="A259">
        <f>COUNTIF(find!$F$2:F279,"+")</f>
        <v>8</v>
      </c>
      <c r="B259">
        <f>COUNTIF(find!$F279:F$1207,"-")</f>
        <v>907</v>
      </c>
      <c r="C259">
        <f>COUNTIF(find!$F$22:F279,"-")</f>
        <v>250</v>
      </c>
      <c r="D259">
        <f>COUNTIF(find!$F279:$F$1207,"+")</f>
        <v>0</v>
      </c>
      <c r="E259">
        <f t="shared" ref="E259:E322" si="16">ROUND(B259/(B259+C259),3)</f>
        <v>0.78400000000000003</v>
      </c>
      <c r="F259">
        <f t="shared" ref="F259:F322" si="17">1-E259</f>
        <v>0.21599999999999997</v>
      </c>
      <c r="G259">
        <f t="shared" ref="G259:G322" si="18">ROUND(A259/(A259+D259),3)</f>
        <v>1</v>
      </c>
      <c r="H259">
        <f t="shared" ref="H259:H322" si="19">G259+E259-1</f>
        <v>0.78400000000000003</v>
      </c>
    </row>
    <row r="260" spans="1:8" x14ac:dyDescent="0.3">
      <c r="A260">
        <f>COUNTIF(find!$F$2:F280,"+")</f>
        <v>8</v>
      </c>
      <c r="B260">
        <f>COUNTIF(find!$F280:F$1207,"-")</f>
        <v>906</v>
      </c>
      <c r="C260">
        <f>COUNTIF(find!$F$22:F280,"-")</f>
        <v>251</v>
      </c>
      <c r="D260">
        <f>COUNTIF(find!$F280:$F$1207,"+")</f>
        <v>0</v>
      </c>
      <c r="E260">
        <f t="shared" si="16"/>
        <v>0.78300000000000003</v>
      </c>
      <c r="F260">
        <f t="shared" si="17"/>
        <v>0.21699999999999997</v>
      </c>
      <c r="G260">
        <f t="shared" si="18"/>
        <v>1</v>
      </c>
      <c r="H260">
        <f t="shared" si="19"/>
        <v>0.78299999999999992</v>
      </c>
    </row>
    <row r="261" spans="1:8" x14ac:dyDescent="0.3">
      <c r="A261">
        <f>COUNTIF(find!$F$2:F281,"+")</f>
        <v>8</v>
      </c>
      <c r="B261">
        <f>COUNTIF(find!$F281:F$1207,"-")</f>
        <v>905</v>
      </c>
      <c r="C261">
        <f>COUNTIF(find!$F$22:F281,"-")</f>
        <v>252</v>
      </c>
      <c r="D261">
        <f>COUNTIF(find!$F281:$F$1207,"+")</f>
        <v>0</v>
      </c>
      <c r="E261">
        <f t="shared" si="16"/>
        <v>0.78200000000000003</v>
      </c>
      <c r="F261">
        <f t="shared" si="17"/>
        <v>0.21799999999999997</v>
      </c>
      <c r="G261">
        <f t="shared" si="18"/>
        <v>1</v>
      </c>
      <c r="H261">
        <f t="shared" si="19"/>
        <v>0.78200000000000003</v>
      </c>
    </row>
    <row r="262" spans="1:8" x14ac:dyDescent="0.3">
      <c r="A262">
        <f>COUNTIF(find!$F$2:F282,"+")</f>
        <v>8</v>
      </c>
      <c r="B262">
        <f>COUNTIF(find!$F282:F$1207,"-")</f>
        <v>904</v>
      </c>
      <c r="C262">
        <f>COUNTIF(find!$F$22:F282,"-")</f>
        <v>253</v>
      </c>
      <c r="D262">
        <f>COUNTIF(find!$F282:$F$1207,"+")</f>
        <v>0</v>
      </c>
      <c r="E262">
        <f t="shared" si="16"/>
        <v>0.78100000000000003</v>
      </c>
      <c r="F262">
        <f t="shared" si="17"/>
        <v>0.21899999999999997</v>
      </c>
      <c r="G262">
        <f t="shared" si="18"/>
        <v>1</v>
      </c>
      <c r="H262">
        <f t="shared" si="19"/>
        <v>0.78100000000000014</v>
      </c>
    </row>
    <row r="263" spans="1:8" x14ac:dyDescent="0.3">
      <c r="A263">
        <f>COUNTIF(find!$F$2:F283,"+")</f>
        <v>8</v>
      </c>
      <c r="B263">
        <f>COUNTIF(find!$F283:F$1207,"-")</f>
        <v>903</v>
      </c>
      <c r="C263">
        <f>COUNTIF(find!$F$22:F283,"-")</f>
        <v>254</v>
      </c>
      <c r="D263">
        <f>COUNTIF(find!$F283:$F$1207,"+")</f>
        <v>0</v>
      </c>
      <c r="E263">
        <f t="shared" si="16"/>
        <v>0.78</v>
      </c>
      <c r="F263">
        <f t="shared" si="17"/>
        <v>0.21999999999999997</v>
      </c>
      <c r="G263">
        <f t="shared" si="18"/>
        <v>1</v>
      </c>
      <c r="H263">
        <f t="shared" si="19"/>
        <v>0.78</v>
      </c>
    </row>
    <row r="264" spans="1:8" x14ac:dyDescent="0.3">
      <c r="A264">
        <f>COUNTIF(find!$F$2:F284,"+")</f>
        <v>8</v>
      </c>
      <c r="B264">
        <f>COUNTIF(find!$F284:F$1207,"-")</f>
        <v>902</v>
      </c>
      <c r="C264">
        <f>COUNTIF(find!$F$22:F284,"-")</f>
        <v>255</v>
      </c>
      <c r="D264">
        <f>COUNTIF(find!$F284:$F$1207,"+")</f>
        <v>0</v>
      </c>
      <c r="E264">
        <f t="shared" si="16"/>
        <v>0.78</v>
      </c>
      <c r="F264">
        <f t="shared" si="17"/>
        <v>0.21999999999999997</v>
      </c>
      <c r="G264">
        <f t="shared" si="18"/>
        <v>1</v>
      </c>
      <c r="H264">
        <f t="shared" si="19"/>
        <v>0.78</v>
      </c>
    </row>
    <row r="265" spans="1:8" x14ac:dyDescent="0.3">
      <c r="A265">
        <f>COUNTIF(find!$F$2:F285,"+")</f>
        <v>8</v>
      </c>
      <c r="B265">
        <f>COUNTIF(find!$F285:F$1207,"-")</f>
        <v>901</v>
      </c>
      <c r="C265">
        <f>COUNTIF(find!$F$22:F285,"-")</f>
        <v>256</v>
      </c>
      <c r="D265">
        <f>COUNTIF(find!$F285:$F$1207,"+")</f>
        <v>0</v>
      </c>
      <c r="E265">
        <f t="shared" si="16"/>
        <v>0.77900000000000003</v>
      </c>
      <c r="F265">
        <f t="shared" si="17"/>
        <v>0.22099999999999997</v>
      </c>
      <c r="G265">
        <f t="shared" si="18"/>
        <v>1</v>
      </c>
      <c r="H265">
        <f t="shared" si="19"/>
        <v>0.77899999999999991</v>
      </c>
    </row>
    <row r="266" spans="1:8" x14ac:dyDescent="0.3">
      <c r="A266">
        <f>COUNTIF(find!$F$2:F286,"+")</f>
        <v>8</v>
      </c>
      <c r="B266">
        <f>COUNTIF(find!$F286:F$1207,"-")</f>
        <v>900</v>
      </c>
      <c r="C266">
        <f>COUNTIF(find!$F$22:F286,"-")</f>
        <v>257</v>
      </c>
      <c r="D266">
        <f>COUNTIF(find!$F286:$F$1207,"+")</f>
        <v>0</v>
      </c>
      <c r="E266">
        <f t="shared" si="16"/>
        <v>0.77800000000000002</v>
      </c>
      <c r="F266">
        <f t="shared" si="17"/>
        <v>0.22199999999999998</v>
      </c>
      <c r="G266">
        <f t="shared" si="18"/>
        <v>1</v>
      </c>
      <c r="H266">
        <f t="shared" si="19"/>
        <v>0.77800000000000002</v>
      </c>
    </row>
    <row r="267" spans="1:8" x14ac:dyDescent="0.3">
      <c r="A267">
        <f>COUNTIF(find!$F$2:F287,"+")</f>
        <v>8</v>
      </c>
      <c r="B267">
        <f>COUNTIF(find!$F287:F$1207,"-")</f>
        <v>899</v>
      </c>
      <c r="C267">
        <f>COUNTIF(find!$F$22:F287,"-")</f>
        <v>258</v>
      </c>
      <c r="D267">
        <f>COUNTIF(find!$F287:$F$1207,"+")</f>
        <v>0</v>
      </c>
      <c r="E267">
        <f t="shared" si="16"/>
        <v>0.77700000000000002</v>
      </c>
      <c r="F267">
        <f t="shared" si="17"/>
        <v>0.22299999999999998</v>
      </c>
      <c r="G267">
        <f t="shared" si="18"/>
        <v>1</v>
      </c>
      <c r="H267">
        <f t="shared" si="19"/>
        <v>0.77700000000000014</v>
      </c>
    </row>
    <row r="268" spans="1:8" x14ac:dyDescent="0.3">
      <c r="A268">
        <f>COUNTIF(find!$F$2:F288,"+")</f>
        <v>8</v>
      </c>
      <c r="B268">
        <f>COUNTIF(find!$F288:F$1207,"-")</f>
        <v>898</v>
      </c>
      <c r="C268">
        <f>COUNTIF(find!$F$22:F288,"-")</f>
        <v>259</v>
      </c>
      <c r="D268">
        <f>COUNTIF(find!$F288:$F$1207,"+")</f>
        <v>0</v>
      </c>
      <c r="E268">
        <f t="shared" si="16"/>
        <v>0.77600000000000002</v>
      </c>
      <c r="F268">
        <f t="shared" si="17"/>
        <v>0.22399999999999998</v>
      </c>
      <c r="G268">
        <f t="shared" si="18"/>
        <v>1</v>
      </c>
      <c r="H268">
        <f t="shared" si="19"/>
        <v>0.77600000000000002</v>
      </c>
    </row>
    <row r="269" spans="1:8" x14ac:dyDescent="0.3">
      <c r="A269">
        <f>COUNTIF(find!$F$2:F289,"+")</f>
        <v>8</v>
      </c>
      <c r="B269">
        <f>COUNTIF(find!$F289:F$1207,"-")</f>
        <v>897</v>
      </c>
      <c r="C269">
        <f>COUNTIF(find!$F$22:F289,"-")</f>
        <v>260</v>
      </c>
      <c r="D269">
        <f>COUNTIF(find!$F289:$F$1207,"+")</f>
        <v>0</v>
      </c>
      <c r="E269">
        <f t="shared" si="16"/>
        <v>0.77500000000000002</v>
      </c>
      <c r="F269">
        <f t="shared" si="17"/>
        <v>0.22499999999999998</v>
      </c>
      <c r="G269">
        <f t="shared" si="18"/>
        <v>1</v>
      </c>
      <c r="H269">
        <f t="shared" si="19"/>
        <v>0.77499999999999991</v>
      </c>
    </row>
    <row r="270" spans="1:8" x14ac:dyDescent="0.3">
      <c r="A270">
        <f>COUNTIF(find!$F$2:F290,"+")</f>
        <v>8</v>
      </c>
      <c r="B270">
        <f>COUNTIF(find!$F290:F$1207,"-")</f>
        <v>896</v>
      </c>
      <c r="C270">
        <f>COUNTIF(find!$F$22:F290,"-")</f>
        <v>261</v>
      </c>
      <c r="D270">
        <f>COUNTIF(find!$F290:$F$1207,"+")</f>
        <v>0</v>
      </c>
      <c r="E270">
        <f t="shared" si="16"/>
        <v>0.77400000000000002</v>
      </c>
      <c r="F270">
        <f t="shared" si="17"/>
        <v>0.22599999999999998</v>
      </c>
      <c r="G270">
        <f t="shared" si="18"/>
        <v>1</v>
      </c>
      <c r="H270">
        <f t="shared" si="19"/>
        <v>0.77400000000000002</v>
      </c>
    </row>
    <row r="271" spans="1:8" x14ac:dyDescent="0.3">
      <c r="A271">
        <f>COUNTIF(find!$F$2:F291,"+")</f>
        <v>8</v>
      </c>
      <c r="B271">
        <f>COUNTIF(find!$F291:F$1207,"-")</f>
        <v>895</v>
      </c>
      <c r="C271">
        <f>COUNTIF(find!$F$22:F291,"-")</f>
        <v>262</v>
      </c>
      <c r="D271">
        <f>COUNTIF(find!$F291:$F$1207,"+")</f>
        <v>0</v>
      </c>
      <c r="E271">
        <f t="shared" si="16"/>
        <v>0.77400000000000002</v>
      </c>
      <c r="F271">
        <f t="shared" si="17"/>
        <v>0.22599999999999998</v>
      </c>
      <c r="G271">
        <f t="shared" si="18"/>
        <v>1</v>
      </c>
      <c r="H271">
        <f t="shared" si="19"/>
        <v>0.77400000000000002</v>
      </c>
    </row>
    <row r="272" spans="1:8" x14ac:dyDescent="0.3">
      <c r="A272">
        <f>COUNTIF(find!$F$2:F292,"+")</f>
        <v>8</v>
      </c>
      <c r="B272">
        <f>COUNTIF(find!$F292:F$1207,"-")</f>
        <v>894</v>
      </c>
      <c r="C272">
        <f>COUNTIF(find!$F$22:F292,"-")</f>
        <v>263</v>
      </c>
      <c r="D272">
        <f>COUNTIF(find!$F292:$F$1207,"+")</f>
        <v>0</v>
      </c>
      <c r="E272">
        <f t="shared" si="16"/>
        <v>0.77300000000000002</v>
      </c>
      <c r="F272">
        <f t="shared" si="17"/>
        <v>0.22699999999999998</v>
      </c>
      <c r="G272">
        <f t="shared" si="18"/>
        <v>1</v>
      </c>
      <c r="H272">
        <f t="shared" si="19"/>
        <v>0.77300000000000013</v>
      </c>
    </row>
    <row r="273" spans="1:8" x14ac:dyDescent="0.3">
      <c r="A273">
        <f>COUNTIF(find!$F$2:F293,"+")</f>
        <v>8</v>
      </c>
      <c r="B273">
        <f>COUNTIF(find!$F293:F$1207,"-")</f>
        <v>893</v>
      </c>
      <c r="C273">
        <f>COUNTIF(find!$F$22:F293,"-")</f>
        <v>264</v>
      </c>
      <c r="D273">
        <f>COUNTIF(find!$F293:$F$1207,"+")</f>
        <v>0</v>
      </c>
      <c r="E273">
        <f t="shared" si="16"/>
        <v>0.77200000000000002</v>
      </c>
      <c r="F273">
        <f t="shared" si="17"/>
        <v>0.22799999999999998</v>
      </c>
      <c r="G273">
        <f t="shared" si="18"/>
        <v>1</v>
      </c>
      <c r="H273">
        <f t="shared" si="19"/>
        <v>0.77200000000000002</v>
      </c>
    </row>
    <row r="274" spans="1:8" x14ac:dyDescent="0.3">
      <c r="A274">
        <f>COUNTIF(find!$F$2:F294,"+")</f>
        <v>8</v>
      </c>
      <c r="B274">
        <f>COUNTIF(find!$F294:F$1207,"-")</f>
        <v>892</v>
      </c>
      <c r="C274">
        <f>COUNTIF(find!$F$22:F294,"-")</f>
        <v>265</v>
      </c>
      <c r="D274">
        <f>COUNTIF(find!$F294:$F$1207,"+")</f>
        <v>0</v>
      </c>
      <c r="E274">
        <f t="shared" si="16"/>
        <v>0.77100000000000002</v>
      </c>
      <c r="F274">
        <f t="shared" si="17"/>
        <v>0.22899999999999998</v>
      </c>
      <c r="G274">
        <f t="shared" si="18"/>
        <v>1</v>
      </c>
      <c r="H274">
        <f t="shared" si="19"/>
        <v>0.77099999999999991</v>
      </c>
    </row>
    <row r="275" spans="1:8" x14ac:dyDescent="0.3">
      <c r="A275">
        <f>COUNTIF(find!$F$2:F295,"+")</f>
        <v>8</v>
      </c>
      <c r="B275">
        <f>COUNTIF(find!$F295:F$1207,"-")</f>
        <v>891</v>
      </c>
      <c r="C275">
        <f>COUNTIF(find!$F$22:F295,"-")</f>
        <v>266</v>
      </c>
      <c r="D275">
        <f>COUNTIF(find!$F295:$F$1207,"+")</f>
        <v>0</v>
      </c>
      <c r="E275">
        <f t="shared" si="16"/>
        <v>0.77</v>
      </c>
      <c r="F275">
        <f t="shared" si="17"/>
        <v>0.22999999999999998</v>
      </c>
      <c r="G275">
        <f t="shared" si="18"/>
        <v>1</v>
      </c>
      <c r="H275">
        <f t="shared" si="19"/>
        <v>0.77</v>
      </c>
    </row>
    <row r="276" spans="1:8" x14ac:dyDescent="0.3">
      <c r="A276">
        <f>COUNTIF(find!$F$2:F296,"+")</f>
        <v>8</v>
      </c>
      <c r="B276">
        <f>COUNTIF(find!$F296:F$1207,"-")</f>
        <v>890</v>
      </c>
      <c r="C276">
        <f>COUNTIF(find!$F$22:F296,"-")</f>
        <v>267</v>
      </c>
      <c r="D276">
        <f>COUNTIF(find!$F296:$F$1207,"+")</f>
        <v>0</v>
      </c>
      <c r="E276">
        <f t="shared" si="16"/>
        <v>0.76900000000000002</v>
      </c>
      <c r="F276">
        <f t="shared" si="17"/>
        <v>0.23099999999999998</v>
      </c>
      <c r="G276">
        <f t="shared" si="18"/>
        <v>1</v>
      </c>
      <c r="H276">
        <f t="shared" si="19"/>
        <v>0.76900000000000013</v>
      </c>
    </row>
    <row r="277" spans="1:8" x14ac:dyDescent="0.3">
      <c r="A277">
        <f>COUNTIF(find!$F$2:F297,"+")</f>
        <v>8</v>
      </c>
      <c r="B277">
        <f>COUNTIF(find!$F297:F$1207,"-")</f>
        <v>889</v>
      </c>
      <c r="C277">
        <f>COUNTIF(find!$F$22:F297,"-")</f>
        <v>268</v>
      </c>
      <c r="D277">
        <f>COUNTIF(find!$F297:$F$1207,"+")</f>
        <v>0</v>
      </c>
      <c r="E277">
        <f t="shared" si="16"/>
        <v>0.76800000000000002</v>
      </c>
      <c r="F277">
        <f t="shared" si="17"/>
        <v>0.23199999999999998</v>
      </c>
      <c r="G277">
        <f t="shared" si="18"/>
        <v>1</v>
      </c>
      <c r="H277">
        <f t="shared" si="19"/>
        <v>0.76800000000000002</v>
      </c>
    </row>
    <row r="278" spans="1:8" x14ac:dyDescent="0.3">
      <c r="A278">
        <f>COUNTIF(find!$F$2:F298,"+")</f>
        <v>8</v>
      </c>
      <c r="B278">
        <f>COUNTIF(find!$F298:F$1207,"-")</f>
        <v>888</v>
      </c>
      <c r="C278">
        <f>COUNTIF(find!$F$22:F298,"-")</f>
        <v>269</v>
      </c>
      <c r="D278">
        <f>COUNTIF(find!$F298:$F$1207,"+")</f>
        <v>0</v>
      </c>
      <c r="E278">
        <f t="shared" si="16"/>
        <v>0.76800000000000002</v>
      </c>
      <c r="F278">
        <f t="shared" si="17"/>
        <v>0.23199999999999998</v>
      </c>
      <c r="G278">
        <f t="shared" si="18"/>
        <v>1</v>
      </c>
      <c r="H278">
        <f t="shared" si="19"/>
        <v>0.76800000000000002</v>
      </c>
    </row>
    <row r="279" spans="1:8" x14ac:dyDescent="0.3">
      <c r="A279">
        <f>COUNTIF(find!$F$2:F299,"+")</f>
        <v>8</v>
      </c>
      <c r="B279">
        <f>COUNTIF(find!$F299:F$1207,"-")</f>
        <v>887</v>
      </c>
      <c r="C279">
        <f>COUNTIF(find!$F$22:F299,"-")</f>
        <v>270</v>
      </c>
      <c r="D279">
        <f>COUNTIF(find!$F299:$F$1207,"+")</f>
        <v>0</v>
      </c>
      <c r="E279">
        <f t="shared" si="16"/>
        <v>0.76700000000000002</v>
      </c>
      <c r="F279">
        <f t="shared" si="17"/>
        <v>0.23299999999999998</v>
      </c>
      <c r="G279">
        <f t="shared" si="18"/>
        <v>1</v>
      </c>
      <c r="H279">
        <f t="shared" si="19"/>
        <v>0.7669999999999999</v>
      </c>
    </row>
    <row r="280" spans="1:8" x14ac:dyDescent="0.3">
      <c r="A280">
        <f>COUNTIF(find!$F$2:F300,"+")</f>
        <v>8</v>
      </c>
      <c r="B280">
        <f>COUNTIF(find!$F300:F$1207,"-")</f>
        <v>886</v>
      </c>
      <c r="C280">
        <f>COUNTIF(find!$F$22:F300,"-")</f>
        <v>271</v>
      </c>
      <c r="D280">
        <f>COUNTIF(find!$F300:$F$1207,"+")</f>
        <v>0</v>
      </c>
      <c r="E280">
        <f t="shared" si="16"/>
        <v>0.76600000000000001</v>
      </c>
      <c r="F280">
        <f t="shared" si="17"/>
        <v>0.23399999999999999</v>
      </c>
      <c r="G280">
        <f t="shared" si="18"/>
        <v>1</v>
      </c>
      <c r="H280">
        <f t="shared" si="19"/>
        <v>0.76600000000000001</v>
      </c>
    </row>
    <row r="281" spans="1:8" x14ac:dyDescent="0.3">
      <c r="A281">
        <f>COUNTIF(find!$F$2:F301,"+")</f>
        <v>8</v>
      </c>
      <c r="B281">
        <f>COUNTIF(find!$F301:F$1207,"-")</f>
        <v>885</v>
      </c>
      <c r="C281">
        <f>COUNTIF(find!$F$22:F301,"-")</f>
        <v>272</v>
      </c>
      <c r="D281">
        <f>COUNTIF(find!$F301:$F$1207,"+")</f>
        <v>0</v>
      </c>
      <c r="E281">
        <f t="shared" si="16"/>
        <v>0.76500000000000001</v>
      </c>
      <c r="F281">
        <f t="shared" si="17"/>
        <v>0.23499999999999999</v>
      </c>
      <c r="G281">
        <f t="shared" si="18"/>
        <v>1</v>
      </c>
      <c r="H281">
        <f t="shared" si="19"/>
        <v>0.76500000000000012</v>
      </c>
    </row>
    <row r="282" spans="1:8" x14ac:dyDescent="0.3">
      <c r="A282">
        <f>COUNTIF(find!$F$2:F302,"+")</f>
        <v>8</v>
      </c>
      <c r="B282">
        <f>COUNTIF(find!$F302:F$1207,"-")</f>
        <v>884</v>
      </c>
      <c r="C282">
        <f>COUNTIF(find!$F$22:F302,"-")</f>
        <v>273</v>
      </c>
      <c r="D282">
        <f>COUNTIF(find!$F302:$F$1207,"+")</f>
        <v>0</v>
      </c>
      <c r="E282">
        <f t="shared" si="16"/>
        <v>0.76400000000000001</v>
      </c>
      <c r="F282">
        <f t="shared" si="17"/>
        <v>0.23599999999999999</v>
      </c>
      <c r="G282">
        <f t="shared" si="18"/>
        <v>1</v>
      </c>
      <c r="H282">
        <f t="shared" si="19"/>
        <v>0.76400000000000001</v>
      </c>
    </row>
    <row r="283" spans="1:8" x14ac:dyDescent="0.3">
      <c r="A283">
        <f>COUNTIF(find!$F$2:F303,"+")</f>
        <v>8</v>
      </c>
      <c r="B283">
        <f>COUNTIF(find!$F303:F$1207,"-")</f>
        <v>883</v>
      </c>
      <c r="C283">
        <f>COUNTIF(find!$F$22:F303,"-")</f>
        <v>274</v>
      </c>
      <c r="D283">
        <f>COUNTIF(find!$F303:$F$1207,"+")</f>
        <v>0</v>
      </c>
      <c r="E283">
        <f t="shared" si="16"/>
        <v>0.76300000000000001</v>
      </c>
      <c r="F283">
        <f t="shared" si="17"/>
        <v>0.23699999999999999</v>
      </c>
      <c r="G283">
        <f t="shared" si="18"/>
        <v>1</v>
      </c>
      <c r="H283">
        <f t="shared" si="19"/>
        <v>0.7629999999999999</v>
      </c>
    </row>
    <row r="284" spans="1:8" x14ac:dyDescent="0.3">
      <c r="A284">
        <f>COUNTIF(find!$F$2:F304,"+")</f>
        <v>8</v>
      </c>
      <c r="B284">
        <f>COUNTIF(find!$F304:F$1207,"-")</f>
        <v>882</v>
      </c>
      <c r="C284">
        <f>COUNTIF(find!$F$22:F304,"-")</f>
        <v>275</v>
      </c>
      <c r="D284">
        <f>COUNTIF(find!$F304:$F$1207,"+")</f>
        <v>0</v>
      </c>
      <c r="E284">
        <f t="shared" si="16"/>
        <v>0.76200000000000001</v>
      </c>
      <c r="F284">
        <f t="shared" si="17"/>
        <v>0.23799999999999999</v>
      </c>
      <c r="G284">
        <f t="shared" si="18"/>
        <v>1</v>
      </c>
      <c r="H284">
        <f t="shared" si="19"/>
        <v>0.76200000000000001</v>
      </c>
    </row>
    <row r="285" spans="1:8" x14ac:dyDescent="0.3">
      <c r="A285">
        <f>COUNTIF(find!$F$2:F305,"+")</f>
        <v>8</v>
      </c>
      <c r="B285">
        <f>COUNTIF(find!$F305:F$1207,"-")</f>
        <v>881</v>
      </c>
      <c r="C285">
        <f>COUNTIF(find!$F$22:F305,"-")</f>
        <v>276</v>
      </c>
      <c r="D285">
        <f>COUNTIF(find!$F305:$F$1207,"+")</f>
        <v>0</v>
      </c>
      <c r="E285">
        <f t="shared" si="16"/>
        <v>0.76100000000000001</v>
      </c>
      <c r="F285">
        <f t="shared" si="17"/>
        <v>0.23899999999999999</v>
      </c>
      <c r="G285">
        <f t="shared" si="18"/>
        <v>1</v>
      </c>
      <c r="H285">
        <f t="shared" si="19"/>
        <v>0.76100000000000012</v>
      </c>
    </row>
    <row r="286" spans="1:8" x14ac:dyDescent="0.3">
      <c r="A286">
        <f>COUNTIF(find!$F$2:F306,"+")</f>
        <v>8</v>
      </c>
      <c r="B286">
        <f>COUNTIF(find!$F306:F$1207,"-")</f>
        <v>880</v>
      </c>
      <c r="C286">
        <f>COUNTIF(find!$F$22:F306,"-")</f>
        <v>277</v>
      </c>
      <c r="D286">
        <f>COUNTIF(find!$F306:$F$1207,"+")</f>
        <v>0</v>
      </c>
      <c r="E286">
        <f t="shared" si="16"/>
        <v>0.76100000000000001</v>
      </c>
      <c r="F286">
        <f t="shared" si="17"/>
        <v>0.23899999999999999</v>
      </c>
      <c r="G286">
        <f t="shared" si="18"/>
        <v>1</v>
      </c>
      <c r="H286">
        <f t="shared" si="19"/>
        <v>0.76100000000000012</v>
      </c>
    </row>
    <row r="287" spans="1:8" x14ac:dyDescent="0.3">
      <c r="A287">
        <f>COUNTIF(find!$F$2:F307,"+")</f>
        <v>8</v>
      </c>
      <c r="B287">
        <f>COUNTIF(find!$F307:F$1207,"-")</f>
        <v>879</v>
      </c>
      <c r="C287">
        <f>COUNTIF(find!$F$22:F307,"-")</f>
        <v>278</v>
      </c>
      <c r="D287">
        <f>COUNTIF(find!$F307:$F$1207,"+")</f>
        <v>0</v>
      </c>
      <c r="E287">
        <f t="shared" si="16"/>
        <v>0.76</v>
      </c>
      <c r="F287">
        <f t="shared" si="17"/>
        <v>0.24</v>
      </c>
      <c r="G287">
        <f t="shared" si="18"/>
        <v>1</v>
      </c>
      <c r="H287">
        <f t="shared" si="19"/>
        <v>0.76</v>
      </c>
    </row>
    <row r="288" spans="1:8" x14ac:dyDescent="0.3">
      <c r="A288">
        <f>COUNTIF(find!$F$2:F308,"+")</f>
        <v>8</v>
      </c>
      <c r="B288">
        <f>COUNTIF(find!$F308:F$1207,"-")</f>
        <v>878</v>
      </c>
      <c r="C288">
        <f>COUNTIF(find!$F$22:F308,"-")</f>
        <v>279</v>
      </c>
      <c r="D288">
        <f>COUNTIF(find!$F308:$F$1207,"+")</f>
        <v>0</v>
      </c>
      <c r="E288">
        <f t="shared" si="16"/>
        <v>0.75900000000000001</v>
      </c>
      <c r="F288">
        <f t="shared" si="17"/>
        <v>0.24099999999999999</v>
      </c>
      <c r="G288">
        <f t="shared" si="18"/>
        <v>1</v>
      </c>
      <c r="H288">
        <f t="shared" si="19"/>
        <v>0.7589999999999999</v>
      </c>
    </row>
    <row r="289" spans="1:8" x14ac:dyDescent="0.3">
      <c r="A289">
        <f>COUNTIF(find!$F$2:F309,"+")</f>
        <v>8</v>
      </c>
      <c r="B289">
        <f>COUNTIF(find!$F309:F$1207,"-")</f>
        <v>877</v>
      </c>
      <c r="C289">
        <f>COUNTIF(find!$F$22:F309,"-")</f>
        <v>280</v>
      </c>
      <c r="D289">
        <f>COUNTIF(find!$F309:$F$1207,"+")</f>
        <v>0</v>
      </c>
      <c r="E289">
        <f t="shared" si="16"/>
        <v>0.75800000000000001</v>
      </c>
      <c r="F289">
        <f t="shared" si="17"/>
        <v>0.24199999999999999</v>
      </c>
      <c r="G289">
        <f t="shared" si="18"/>
        <v>1</v>
      </c>
      <c r="H289">
        <f t="shared" si="19"/>
        <v>0.75800000000000001</v>
      </c>
    </row>
    <row r="290" spans="1:8" x14ac:dyDescent="0.3">
      <c r="A290">
        <f>COUNTIF(find!$F$2:F310,"+")</f>
        <v>8</v>
      </c>
      <c r="B290">
        <f>COUNTIF(find!$F310:F$1207,"-")</f>
        <v>876</v>
      </c>
      <c r="C290">
        <f>COUNTIF(find!$F$22:F310,"-")</f>
        <v>281</v>
      </c>
      <c r="D290">
        <f>COUNTIF(find!$F310:$F$1207,"+")</f>
        <v>0</v>
      </c>
      <c r="E290">
        <f t="shared" si="16"/>
        <v>0.75700000000000001</v>
      </c>
      <c r="F290">
        <f t="shared" si="17"/>
        <v>0.24299999999999999</v>
      </c>
      <c r="G290">
        <f t="shared" si="18"/>
        <v>1</v>
      </c>
      <c r="H290">
        <f t="shared" si="19"/>
        <v>0.75700000000000012</v>
      </c>
    </row>
    <row r="291" spans="1:8" x14ac:dyDescent="0.3">
      <c r="A291">
        <f>COUNTIF(find!$F$2:F311,"+")</f>
        <v>8</v>
      </c>
      <c r="B291">
        <f>COUNTIF(find!$F311:F$1207,"-")</f>
        <v>875</v>
      </c>
      <c r="C291">
        <f>COUNTIF(find!$F$22:F311,"-")</f>
        <v>282</v>
      </c>
      <c r="D291">
        <f>COUNTIF(find!$F311:$F$1207,"+")</f>
        <v>0</v>
      </c>
      <c r="E291">
        <f t="shared" si="16"/>
        <v>0.75600000000000001</v>
      </c>
      <c r="F291">
        <f t="shared" si="17"/>
        <v>0.24399999999999999</v>
      </c>
      <c r="G291">
        <f t="shared" si="18"/>
        <v>1</v>
      </c>
      <c r="H291">
        <f t="shared" si="19"/>
        <v>0.75600000000000001</v>
      </c>
    </row>
    <row r="292" spans="1:8" x14ac:dyDescent="0.3">
      <c r="A292">
        <f>COUNTIF(find!$F$2:F312,"+")</f>
        <v>8</v>
      </c>
      <c r="B292">
        <f>COUNTIF(find!$F312:F$1207,"-")</f>
        <v>874</v>
      </c>
      <c r="C292">
        <f>COUNTIF(find!$F$22:F312,"-")</f>
        <v>283</v>
      </c>
      <c r="D292">
        <f>COUNTIF(find!$F312:$F$1207,"+")</f>
        <v>0</v>
      </c>
      <c r="E292">
        <f t="shared" si="16"/>
        <v>0.755</v>
      </c>
      <c r="F292">
        <f t="shared" si="17"/>
        <v>0.245</v>
      </c>
      <c r="G292">
        <f t="shared" si="18"/>
        <v>1</v>
      </c>
      <c r="H292">
        <f t="shared" si="19"/>
        <v>0.75499999999999989</v>
      </c>
    </row>
    <row r="293" spans="1:8" x14ac:dyDescent="0.3">
      <c r="A293">
        <f>COUNTIF(find!$F$2:F313,"+")</f>
        <v>8</v>
      </c>
      <c r="B293">
        <f>COUNTIF(find!$F313:F$1207,"-")</f>
        <v>873</v>
      </c>
      <c r="C293">
        <f>COUNTIF(find!$F$22:F313,"-")</f>
        <v>284</v>
      </c>
      <c r="D293">
        <f>COUNTIF(find!$F313:$F$1207,"+")</f>
        <v>0</v>
      </c>
      <c r="E293">
        <f t="shared" si="16"/>
        <v>0.755</v>
      </c>
      <c r="F293">
        <f t="shared" si="17"/>
        <v>0.245</v>
      </c>
      <c r="G293">
        <f t="shared" si="18"/>
        <v>1</v>
      </c>
      <c r="H293">
        <f t="shared" si="19"/>
        <v>0.75499999999999989</v>
      </c>
    </row>
    <row r="294" spans="1:8" x14ac:dyDescent="0.3">
      <c r="A294">
        <f>COUNTIF(find!$F$2:F314,"+")</f>
        <v>8</v>
      </c>
      <c r="B294">
        <f>COUNTIF(find!$F314:F$1207,"-")</f>
        <v>872</v>
      </c>
      <c r="C294">
        <f>COUNTIF(find!$F$22:F314,"-")</f>
        <v>285</v>
      </c>
      <c r="D294">
        <f>COUNTIF(find!$F314:$F$1207,"+")</f>
        <v>0</v>
      </c>
      <c r="E294">
        <f t="shared" si="16"/>
        <v>0.754</v>
      </c>
      <c r="F294">
        <f t="shared" si="17"/>
        <v>0.246</v>
      </c>
      <c r="G294">
        <f t="shared" si="18"/>
        <v>1</v>
      </c>
      <c r="H294">
        <f t="shared" si="19"/>
        <v>0.754</v>
      </c>
    </row>
    <row r="295" spans="1:8" x14ac:dyDescent="0.3">
      <c r="A295">
        <f>COUNTIF(find!$F$2:F315,"+")</f>
        <v>8</v>
      </c>
      <c r="B295">
        <f>COUNTIF(find!$F315:F$1207,"-")</f>
        <v>871</v>
      </c>
      <c r="C295">
        <f>COUNTIF(find!$F$22:F315,"-")</f>
        <v>286</v>
      </c>
      <c r="D295">
        <f>COUNTIF(find!$F315:$F$1207,"+")</f>
        <v>0</v>
      </c>
      <c r="E295">
        <f t="shared" si="16"/>
        <v>0.753</v>
      </c>
      <c r="F295">
        <f t="shared" si="17"/>
        <v>0.247</v>
      </c>
      <c r="G295">
        <f t="shared" si="18"/>
        <v>1</v>
      </c>
      <c r="H295">
        <f t="shared" si="19"/>
        <v>0.75300000000000011</v>
      </c>
    </row>
    <row r="296" spans="1:8" x14ac:dyDescent="0.3">
      <c r="A296">
        <f>COUNTIF(find!$F$2:F316,"+")</f>
        <v>8</v>
      </c>
      <c r="B296">
        <f>COUNTIF(find!$F316:F$1207,"-")</f>
        <v>870</v>
      </c>
      <c r="C296">
        <f>COUNTIF(find!$F$22:F316,"-")</f>
        <v>287</v>
      </c>
      <c r="D296">
        <f>COUNTIF(find!$F316:$F$1207,"+")</f>
        <v>0</v>
      </c>
      <c r="E296">
        <f t="shared" si="16"/>
        <v>0.752</v>
      </c>
      <c r="F296">
        <f t="shared" si="17"/>
        <v>0.248</v>
      </c>
      <c r="G296">
        <f t="shared" si="18"/>
        <v>1</v>
      </c>
      <c r="H296">
        <f t="shared" si="19"/>
        <v>0.752</v>
      </c>
    </row>
    <row r="297" spans="1:8" x14ac:dyDescent="0.3">
      <c r="A297">
        <f>COUNTIF(find!$F$2:F317,"+")</f>
        <v>8</v>
      </c>
      <c r="B297">
        <f>COUNTIF(find!$F317:F$1207,"-")</f>
        <v>869</v>
      </c>
      <c r="C297">
        <f>COUNTIF(find!$F$22:F317,"-")</f>
        <v>288</v>
      </c>
      <c r="D297">
        <f>COUNTIF(find!$F317:$F$1207,"+")</f>
        <v>0</v>
      </c>
      <c r="E297">
        <f t="shared" si="16"/>
        <v>0.751</v>
      </c>
      <c r="F297">
        <f t="shared" si="17"/>
        <v>0.249</v>
      </c>
      <c r="G297">
        <f t="shared" si="18"/>
        <v>1</v>
      </c>
      <c r="H297">
        <f t="shared" si="19"/>
        <v>0.75099999999999989</v>
      </c>
    </row>
    <row r="298" spans="1:8" x14ac:dyDescent="0.3">
      <c r="A298">
        <f>COUNTIF(find!$F$2:F318,"+")</f>
        <v>8</v>
      </c>
      <c r="B298">
        <f>COUNTIF(find!$F318:F$1207,"-")</f>
        <v>868</v>
      </c>
      <c r="C298">
        <f>COUNTIF(find!$F$22:F318,"-")</f>
        <v>289</v>
      </c>
      <c r="D298">
        <f>COUNTIF(find!$F318:$F$1207,"+")</f>
        <v>0</v>
      </c>
      <c r="E298">
        <f t="shared" si="16"/>
        <v>0.75</v>
      </c>
      <c r="F298">
        <f t="shared" si="17"/>
        <v>0.25</v>
      </c>
      <c r="G298">
        <f t="shared" si="18"/>
        <v>1</v>
      </c>
      <c r="H298">
        <f t="shared" si="19"/>
        <v>0.75</v>
      </c>
    </row>
    <row r="299" spans="1:8" x14ac:dyDescent="0.3">
      <c r="A299">
        <f>COUNTIF(find!$F$2:F319,"+")</f>
        <v>8</v>
      </c>
      <c r="B299">
        <f>COUNTIF(find!$F319:F$1207,"-")</f>
        <v>867</v>
      </c>
      <c r="C299">
        <f>COUNTIF(find!$F$22:F319,"-")</f>
        <v>290</v>
      </c>
      <c r="D299">
        <f>COUNTIF(find!$F319:$F$1207,"+")</f>
        <v>0</v>
      </c>
      <c r="E299">
        <f t="shared" si="16"/>
        <v>0.749</v>
      </c>
      <c r="F299">
        <f t="shared" si="17"/>
        <v>0.251</v>
      </c>
      <c r="G299">
        <f t="shared" si="18"/>
        <v>1</v>
      </c>
      <c r="H299">
        <f t="shared" si="19"/>
        <v>0.74900000000000011</v>
      </c>
    </row>
    <row r="300" spans="1:8" x14ac:dyDescent="0.3">
      <c r="A300">
        <f>COUNTIF(find!$F$2:F320,"+")</f>
        <v>8</v>
      </c>
      <c r="B300">
        <f>COUNTIF(find!$F320:F$1207,"-")</f>
        <v>866</v>
      </c>
      <c r="C300">
        <f>COUNTIF(find!$F$22:F320,"-")</f>
        <v>291</v>
      </c>
      <c r="D300">
        <f>COUNTIF(find!$F320:$F$1207,"+")</f>
        <v>0</v>
      </c>
      <c r="E300">
        <f t="shared" si="16"/>
        <v>0.748</v>
      </c>
      <c r="F300">
        <f t="shared" si="17"/>
        <v>0.252</v>
      </c>
      <c r="G300">
        <f t="shared" si="18"/>
        <v>1</v>
      </c>
      <c r="H300">
        <f t="shared" si="19"/>
        <v>0.748</v>
      </c>
    </row>
    <row r="301" spans="1:8" x14ac:dyDescent="0.3">
      <c r="A301">
        <f>COUNTIF(find!$F$2:F321,"+")</f>
        <v>8</v>
      </c>
      <c r="B301">
        <f>COUNTIF(find!$F321:F$1207,"-")</f>
        <v>865</v>
      </c>
      <c r="C301">
        <f>COUNTIF(find!$F$22:F321,"-")</f>
        <v>292</v>
      </c>
      <c r="D301">
        <f>COUNTIF(find!$F321:$F$1207,"+")</f>
        <v>0</v>
      </c>
      <c r="E301">
        <f t="shared" si="16"/>
        <v>0.748</v>
      </c>
      <c r="F301">
        <f t="shared" si="17"/>
        <v>0.252</v>
      </c>
      <c r="G301">
        <f t="shared" si="18"/>
        <v>1</v>
      </c>
      <c r="H301">
        <f t="shared" si="19"/>
        <v>0.748</v>
      </c>
    </row>
    <row r="302" spans="1:8" x14ac:dyDescent="0.3">
      <c r="A302">
        <f>COUNTIF(find!$F$2:F322,"+")</f>
        <v>8</v>
      </c>
      <c r="B302">
        <f>COUNTIF(find!$F322:F$1207,"-")</f>
        <v>864</v>
      </c>
      <c r="C302">
        <f>COUNTIF(find!$F$22:F322,"-")</f>
        <v>293</v>
      </c>
      <c r="D302">
        <f>COUNTIF(find!$F322:$F$1207,"+")</f>
        <v>0</v>
      </c>
      <c r="E302">
        <f t="shared" si="16"/>
        <v>0.747</v>
      </c>
      <c r="F302">
        <f t="shared" si="17"/>
        <v>0.253</v>
      </c>
      <c r="G302">
        <f t="shared" si="18"/>
        <v>1</v>
      </c>
      <c r="H302">
        <f t="shared" si="19"/>
        <v>0.74699999999999989</v>
      </c>
    </row>
    <row r="303" spans="1:8" x14ac:dyDescent="0.3">
      <c r="A303">
        <f>COUNTIF(find!$F$2:F323,"+")</f>
        <v>8</v>
      </c>
      <c r="B303">
        <f>COUNTIF(find!$F323:F$1207,"-")</f>
        <v>863</v>
      </c>
      <c r="C303">
        <f>COUNTIF(find!$F$22:F323,"-")</f>
        <v>294</v>
      </c>
      <c r="D303">
        <f>COUNTIF(find!$F323:$F$1207,"+")</f>
        <v>0</v>
      </c>
      <c r="E303">
        <f t="shared" si="16"/>
        <v>0.746</v>
      </c>
      <c r="F303">
        <f t="shared" si="17"/>
        <v>0.254</v>
      </c>
      <c r="G303">
        <f t="shared" si="18"/>
        <v>1</v>
      </c>
      <c r="H303">
        <f t="shared" si="19"/>
        <v>0.746</v>
      </c>
    </row>
    <row r="304" spans="1:8" x14ac:dyDescent="0.3">
      <c r="A304">
        <f>COUNTIF(find!$F$2:F324,"+")</f>
        <v>8</v>
      </c>
      <c r="B304">
        <f>COUNTIF(find!$F324:F$1207,"-")</f>
        <v>862</v>
      </c>
      <c r="C304">
        <f>COUNTIF(find!$F$22:F324,"-")</f>
        <v>295</v>
      </c>
      <c r="D304">
        <f>COUNTIF(find!$F324:$F$1207,"+")</f>
        <v>0</v>
      </c>
      <c r="E304">
        <f t="shared" si="16"/>
        <v>0.745</v>
      </c>
      <c r="F304">
        <f t="shared" si="17"/>
        <v>0.255</v>
      </c>
      <c r="G304">
        <f t="shared" si="18"/>
        <v>1</v>
      </c>
      <c r="H304">
        <f t="shared" si="19"/>
        <v>0.74500000000000011</v>
      </c>
    </row>
    <row r="305" spans="1:8" x14ac:dyDescent="0.3">
      <c r="A305">
        <f>COUNTIF(find!$F$2:F325,"+")</f>
        <v>8</v>
      </c>
      <c r="B305">
        <f>COUNTIF(find!$F325:F$1207,"-")</f>
        <v>861</v>
      </c>
      <c r="C305">
        <f>COUNTIF(find!$F$22:F325,"-")</f>
        <v>296</v>
      </c>
      <c r="D305">
        <f>COUNTIF(find!$F325:$F$1207,"+")</f>
        <v>0</v>
      </c>
      <c r="E305">
        <f t="shared" si="16"/>
        <v>0.74399999999999999</v>
      </c>
      <c r="F305">
        <f t="shared" si="17"/>
        <v>0.25600000000000001</v>
      </c>
      <c r="G305">
        <f t="shared" si="18"/>
        <v>1</v>
      </c>
      <c r="H305">
        <f t="shared" si="19"/>
        <v>0.74399999999999999</v>
      </c>
    </row>
    <row r="306" spans="1:8" x14ac:dyDescent="0.3">
      <c r="A306">
        <f>COUNTIF(find!$F$2:F326,"+")</f>
        <v>8</v>
      </c>
      <c r="B306">
        <f>COUNTIF(find!$F326:F$1207,"-")</f>
        <v>860</v>
      </c>
      <c r="C306">
        <f>COUNTIF(find!$F$22:F326,"-")</f>
        <v>297</v>
      </c>
      <c r="D306">
        <f>COUNTIF(find!$F326:$F$1207,"+")</f>
        <v>0</v>
      </c>
      <c r="E306">
        <f t="shared" si="16"/>
        <v>0.74299999999999999</v>
      </c>
      <c r="F306">
        <f t="shared" si="17"/>
        <v>0.25700000000000001</v>
      </c>
      <c r="G306">
        <f t="shared" si="18"/>
        <v>1</v>
      </c>
      <c r="H306">
        <f t="shared" si="19"/>
        <v>0.74299999999999988</v>
      </c>
    </row>
    <row r="307" spans="1:8" x14ac:dyDescent="0.3">
      <c r="A307">
        <f>COUNTIF(find!$F$2:F327,"+")</f>
        <v>8</v>
      </c>
      <c r="B307">
        <f>COUNTIF(find!$F327:F$1207,"-")</f>
        <v>859</v>
      </c>
      <c r="C307">
        <f>COUNTIF(find!$F$22:F327,"-")</f>
        <v>298</v>
      </c>
      <c r="D307">
        <f>COUNTIF(find!$F327:$F$1207,"+")</f>
        <v>0</v>
      </c>
      <c r="E307">
        <f t="shared" si="16"/>
        <v>0.74199999999999999</v>
      </c>
      <c r="F307">
        <f t="shared" si="17"/>
        <v>0.25800000000000001</v>
      </c>
      <c r="G307">
        <f t="shared" si="18"/>
        <v>1</v>
      </c>
      <c r="H307">
        <f t="shared" si="19"/>
        <v>0.74199999999999999</v>
      </c>
    </row>
    <row r="308" spans="1:8" x14ac:dyDescent="0.3">
      <c r="A308">
        <f>COUNTIF(find!$F$2:F328,"+")</f>
        <v>8</v>
      </c>
      <c r="B308">
        <f>COUNTIF(find!$F328:F$1207,"-")</f>
        <v>858</v>
      </c>
      <c r="C308">
        <f>COUNTIF(find!$F$22:F328,"-")</f>
        <v>299</v>
      </c>
      <c r="D308">
        <f>COUNTIF(find!$F328:$F$1207,"+")</f>
        <v>0</v>
      </c>
      <c r="E308">
        <f t="shared" si="16"/>
        <v>0.74199999999999999</v>
      </c>
      <c r="F308">
        <f t="shared" si="17"/>
        <v>0.25800000000000001</v>
      </c>
      <c r="G308">
        <f t="shared" si="18"/>
        <v>1</v>
      </c>
      <c r="H308">
        <f t="shared" si="19"/>
        <v>0.74199999999999999</v>
      </c>
    </row>
    <row r="309" spans="1:8" x14ac:dyDescent="0.3">
      <c r="A309">
        <f>COUNTIF(find!$F$2:F329,"+")</f>
        <v>8</v>
      </c>
      <c r="B309">
        <f>COUNTIF(find!$F329:F$1207,"-")</f>
        <v>857</v>
      </c>
      <c r="C309">
        <f>COUNTIF(find!$F$22:F329,"-")</f>
        <v>300</v>
      </c>
      <c r="D309">
        <f>COUNTIF(find!$F329:$F$1207,"+")</f>
        <v>0</v>
      </c>
      <c r="E309">
        <f t="shared" si="16"/>
        <v>0.74099999999999999</v>
      </c>
      <c r="F309">
        <f t="shared" si="17"/>
        <v>0.25900000000000001</v>
      </c>
      <c r="G309">
        <f t="shared" si="18"/>
        <v>1</v>
      </c>
      <c r="H309">
        <f t="shared" si="19"/>
        <v>0.7410000000000001</v>
      </c>
    </row>
    <row r="310" spans="1:8" x14ac:dyDescent="0.3">
      <c r="A310">
        <f>COUNTIF(find!$F$2:F330,"+")</f>
        <v>8</v>
      </c>
      <c r="B310">
        <f>COUNTIF(find!$F330:F$1207,"-")</f>
        <v>856</v>
      </c>
      <c r="C310">
        <f>COUNTIF(find!$F$22:F330,"-")</f>
        <v>301</v>
      </c>
      <c r="D310">
        <f>COUNTIF(find!$F330:$F$1207,"+")</f>
        <v>0</v>
      </c>
      <c r="E310">
        <f t="shared" si="16"/>
        <v>0.74</v>
      </c>
      <c r="F310">
        <f t="shared" si="17"/>
        <v>0.26</v>
      </c>
      <c r="G310">
        <f t="shared" si="18"/>
        <v>1</v>
      </c>
      <c r="H310">
        <f t="shared" si="19"/>
        <v>0.74</v>
      </c>
    </row>
    <row r="311" spans="1:8" x14ac:dyDescent="0.3">
      <c r="A311">
        <f>COUNTIF(find!$F$2:F331,"+")</f>
        <v>8</v>
      </c>
      <c r="B311">
        <f>COUNTIF(find!$F331:F$1207,"-")</f>
        <v>855</v>
      </c>
      <c r="C311">
        <f>COUNTIF(find!$F$22:F331,"-")</f>
        <v>302</v>
      </c>
      <c r="D311">
        <f>COUNTIF(find!$F331:$F$1207,"+")</f>
        <v>0</v>
      </c>
      <c r="E311">
        <f t="shared" si="16"/>
        <v>0.73899999999999999</v>
      </c>
      <c r="F311">
        <f t="shared" si="17"/>
        <v>0.26100000000000001</v>
      </c>
      <c r="G311">
        <f t="shared" si="18"/>
        <v>1</v>
      </c>
      <c r="H311">
        <f t="shared" si="19"/>
        <v>0.73899999999999988</v>
      </c>
    </row>
    <row r="312" spans="1:8" x14ac:dyDescent="0.3">
      <c r="A312">
        <f>COUNTIF(find!$F$2:F332,"+")</f>
        <v>8</v>
      </c>
      <c r="B312">
        <f>COUNTIF(find!$F332:F$1207,"-")</f>
        <v>854</v>
      </c>
      <c r="C312">
        <f>COUNTIF(find!$F$22:F332,"-")</f>
        <v>303</v>
      </c>
      <c r="D312">
        <f>COUNTIF(find!$F332:$F$1207,"+")</f>
        <v>0</v>
      </c>
      <c r="E312">
        <f t="shared" si="16"/>
        <v>0.73799999999999999</v>
      </c>
      <c r="F312">
        <f t="shared" si="17"/>
        <v>0.26200000000000001</v>
      </c>
      <c r="G312">
        <f t="shared" si="18"/>
        <v>1</v>
      </c>
      <c r="H312">
        <f t="shared" si="19"/>
        <v>0.73799999999999999</v>
      </c>
    </row>
    <row r="313" spans="1:8" x14ac:dyDescent="0.3">
      <c r="A313">
        <f>COUNTIF(find!$F$2:F333,"+")</f>
        <v>8</v>
      </c>
      <c r="B313">
        <f>COUNTIF(find!$F333:F$1207,"-")</f>
        <v>853</v>
      </c>
      <c r="C313">
        <f>COUNTIF(find!$F$22:F333,"-")</f>
        <v>304</v>
      </c>
      <c r="D313">
        <f>COUNTIF(find!$F333:$F$1207,"+")</f>
        <v>0</v>
      </c>
      <c r="E313">
        <f t="shared" si="16"/>
        <v>0.73699999999999999</v>
      </c>
      <c r="F313">
        <f t="shared" si="17"/>
        <v>0.26300000000000001</v>
      </c>
      <c r="G313">
        <f t="shared" si="18"/>
        <v>1</v>
      </c>
      <c r="H313">
        <f t="shared" si="19"/>
        <v>0.7370000000000001</v>
      </c>
    </row>
    <row r="314" spans="1:8" x14ac:dyDescent="0.3">
      <c r="A314">
        <f>COUNTIF(find!$F$2:F334,"+")</f>
        <v>8</v>
      </c>
      <c r="B314">
        <f>COUNTIF(find!$F334:F$1207,"-")</f>
        <v>852</v>
      </c>
      <c r="C314">
        <f>COUNTIF(find!$F$22:F334,"-")</f>
        <v>305</v>
      </c>
      <c r="D314">
        <f>COUNTIF(find!$F334:$F$1207,"+")</f>
        <v>0</v>
      </c>
      <c r="E314">
        <f t="shared" si="16"/>
        <v>0.73599999999999999</v>
      </c>
      <c r="F314">
        <f t="shared" si="17"/>
        <v>0.26400000000000001</v>
      </c>
      <c r="G314">
        <f t="shared" si="18"/>
        <v>1</v>
      </c>
      <c r="H314">
        <f t="shared" si="19"/>
        <v>0.73599999999999999</v>
      </c>
    </row>
    <row r="315" spans="1:8" x14ac:dyDescent="0.3">
      <c r="A315">
        <f>COUNTIF(find!$F$2:F335,"+")</f>
        <v>8</v>
      </c>
      <c r="B315">
        <f>COUNTIF(find!$F335:F$1207,"-")</f>
        <v>851</v>
      </c>
      <c r="C315">
        <f>COUNTIF(find!$F$22:F335,"-")</f>
        <v>306</v>
      </c>
      <c r="D315">
        <f>COUNTIF(find!$F335:$F$1207,"+")</f>
        <v>0</v>
      </c>
      <c r="E315">
        <f t="shared" si="16"/>
        <v>0.73599999999999999</v>
      </c>
      <c r="F315">
        <f t="shared" si="17"/>
        <v>0.26400000000000001</v>
      </c>
      <c r="G315">
        <f t="shared" si="18"/>
        <v>1</v>
      </c>
      <c r="H315">
        <f t="shared" si="19"/>
        <v>0.73599999999999999</v>
      </c>
    </row>
    <row r="316" spans="1:8" x14ac:dyDescent="0.3">
      <c r="A316">
        <f>COUNTIF(find!$F$2:F336,"+")</f>
        <v>8</v>
      </c>
      <c r="B316">
        <f>COUNTIF(find!$F336:F$1207,"-")</f>
        <v>850</v>
      </c>
      <c r="C316">
        <f>COUNTIF(find!$F$22:F336,"-")</f>
        <v>307</v>
      </c>
      <c r="D316">
        <f>COUNTIF(find!$F336:$F$1207,"+")</f>
        <v>0</v>
      </c>
      <c r="E316">
        <f t="shared" si="16"/>
        <v>0.73499999999999999</v>
      </c>
      <c r="F316">
        <f t="shared" si="17"/>
        <v>0.26500000000000001</v>
      </c>
      <c r="G316">
        <f t="shared" si="18"/>
        <v>1</v>
      </c>
      <c r="H316">
        <f t="shared" si="19"/>
        <v>0.73499999999999988</v>
      </c>
    </row>
    <row r="317" spans="1:8" x14ac:dyDescent="0.3">
      <c r="A317">
        <f>COUNTIF(find!$F$2:F337,"+")</f>
        <v>8</v>
      </c>
      <c r="B317">
        <f>COUNTIF(find!$F337:F$1207,"-")</f>
        <v>849</v>
      </c>
      <c r="C317">
        <f>COUNTIF(find!$F$22:F337,"-")</f>
        <v>308</v>
      </c>
      <c r="D317">
        <f>COUNTIF(find!$F337:$F$1207,"+")</f>
        <v>0</v>
      </c>
      <c r="E317">
        <f t="shared" si="16"/>
        <v>0.73399999999999999</v>
      </c>
      <c r="F317">
        <f t="shared" si="17"/>
        <v>0.26600000000000001</v>
      </c>
      <c r="G317">
        <f t="shared" si="18"/>
        <v>1</v>
      </c>
      <c r="H317">
        <f t="shared" si="19"/>
        <v>0.73399999999999999</v>
      </c>
    </row>
    <row r="318" spans="1:8" x14ac:dyDescent="0.3">
      <c r="A318">
        <f>COUNTIF(find!$F$2:F338,"+")</f>
        <v>8</v>
      </c>
      <c r="B318">
        <f>COUNTIF(find!$F338:F$1207,"-")</f>
        <v>848</v>
      </c>
      <c r="C318">
        <f>COUNTIF(find!$F$22:F338,"-")</f>
        <v>309</v>
      </c>
      <c r="D318">
        <f>COUNTIF(find!$F338:$F$1207,"+")</f>
        <v>0</v>
      </c>
      <c r="E318">
        <f t="shared" si="16"/>
        <v>0.73299999999999998</v>
      </c>
      <c r="F318">
        <f t="shared" si="17"/>
        <v>0.26700000000000002</v>
      </c>
      <c r="G318">
        <f t="shared" si="18"/>
        <v>1</v>
      </c>
      <c r="H318">
        <f t="shared" si="19"/>
        <v>0.7330000000000001</v>
      </c>
    </row>
    <row r="319" spans="1:8" x14ac:dyDescent="0.3">
      <c r="A319">
        <f>COUNTIF(find!$F$2:F339,"+")</f>
        <v>8</v>
      </c>
      <c r="B319">
        <f>COUNTIF(find!$F339:F$1207,"-")</f>
        <v>847</v>
      </c>
      <c r="C319">
        <f>COUNTIF(find!$F$22:F339,"-")</f>
        <v>310</v>
      </c>
      <c r="D319">
        <f>COUNTIF(find!$F339:$F$1207,"+")</f>
        <v>0</v>
      </c>
      <c r="E319">
        <f t="shared" si="16"/>
        <v>0.73199999999999998</v>
      </c>
      <c r="F319">
        <f t="shared" si="17"/>
        <v>0.26800000000000002</v>
      </c>
      <c r="G319">
        <f t="shared" si="18"/>
        <v>1</v>
      </c>
      <c r="H319">
        <f t="shared" si="19"/>
        <v>0.73199999999999998</v>
      </c>
    </row>
    <row r="320" spans="1:8" x14ac:dyDescent="0.3">
      <c r="A320">
        <f>COUNTIF(find!$F$2:F340,"+")</f>
        <v>8</v>
      </c>
      <c r="B320">
        <f>COUNTIF(find!$F340:F$1207,"-")</f>
        <v>846</v>
      </c>
      <c r="C320">
        <f>COUNTIF(find!$F$22:F340,"-")</f>
        <v>311</v>
      </c>
      <c r="D320">
        <f>COUNTIF(find!$F340:$F$1207,"+")</f>
        <v>0</v>
      </c>
      <c r="E320">
        <f t="shared" si="16"/>
        <v>0.73099999999999998</v>
      </c>
      <c r="F320">
        <f t="shared" si="17"/>
        <v>0.26900000000000002</v>
      </c>
      <c r="G320">
        <f t="shared" si="18"/>
        <v>1</v>
      </c>
      <c r="H320">
        <f t="shared" si="19"/>
        <v>0.73099999999999987</v>
      </c>
    </row>
    <row r="321" spans="1:8" x14ac:dyDescent="0.3">
      <c r="A321">
        <f>COUNTIF(find!$F$2:F341,"+")</f>
        <v>8</v>
      </c>
      <c r="B321">
        <f>COUNTIF(find!$F341:F$1207,"-")</f>
        <v>845</v>
      </c>
      <c r="C321">
        <f>COUNTIF(find!$F$22:F341,"-")</f>
        <v>312</v>
      </c>
      <c r="D321">
        <f>COUNTIF(find!$F341:$F$1207,"+")</f>
        <v>0</v>
      </c>
      <c r="E321">
        <f t="shared" si="16"/>
        <v>0.73</v>
      </c>
      <c r="F321">
        <f t="shared" si="17"/>
        <v>0.27</v>
      </c>
      <c r="G321">
        <f t="shared" si="18"/>
        <v>1</v>
      </c>
      <c r="H321">
        <f t="shared" si="19"/>
        <v>0.73</v>
      </c>
    </row>
    <row r="322" spans="1:8" x14ac:dyDescent="0.3">
      <c r="A322">
        <f>COUNTIF(find!$F$2:F342,"+")</f>
        <v>8</v>
      </c>
      <c r="B322">
        <f>COUNTIF(find!$F342:F$1207,"-")</f>
        <v>844</v>
      </c>
      <c r="C322">
        <f>COUNTIF(find!$F$22:F342,"-")</f>
        <v>313</v>
      </c>
      <c r="D322">
        <f>COUNTIF(find!$F342:$F$1207,"+")</f>
        <v>0</v>
      </c>
      <c r="E322">
        <f t="shared" si="16"/>
        <v>0.72899999999999998</v>
      </c>
      <c r="F322">
        <f t="shared" si="17"/>
        <v>0.27100000000000002</v>
      </c>
      <c r="G322">
        <f t="shared" si="18"/>
        <v>1</v>
      </c>
      <c r="H322">
        <f t="shared" si="19"/>
        <v>0.72900000000000009</v>
      </c>
    </row>
    <row r="323" spans="1:8" x14ac:dyDescent="0.3">
      <c r="A323">
        <f>COUNTIF(find!$F$2:F343,"+")</f>
        <v>8</v>
      </c>
      <c r="B323">
        <f>COUNTIF(find!$F343:F$1207,"-")</f>
        <v>843</v>
      </c>
      <c r="C323">
        <f>COUNTIF(find!$F$22:F343,"-")</f>
        <v>314</v>
      </c>
      <c r="D323">
        <f>COUNTIF(find!$F343:$F$1207,"+")</f>
        <v>0</v>
      </c>
      <c r="E323">
        <f t="shared" ref="E323:E386" si="20">ROUND(B323/(B323+C323),3)</f>
        <v>0.72899999999999998</v>
      </c>
      <c r="F323">
        <f t="shared" ref="F323:F386" si="21">1-E323</f>
        <v>0.27100000000000002</v>
      </c>
      <c r="G323">
        <f t="shared" ref="G323:G386" si="22">ROUND(A323/(A323+D323),3)</f>
        <v>1</v>
      </c>
      <c r="H323">
        <f t="shared" ref="H323:H386" si="23">G323+E323-1</f>
        <v>0.72900000000000009</v>
      </c>
    </row>
    <row r="324" spans="1:8" x14ac:dyDescent="0.3">
      <c r="A324">
        <f>COUNTIF(find!$F$2:F344,"+")</f>
        <v>8</v>
      </c>
      <c r="B324">
        <f>COUNTIF(find!$F344:F$1207,"-")</f>
        <v>842</v>
      </c>
      <c r="C324">
        <f>COUNTIF(find!$F$22:F344,"-")</f>
        <v>315</v>
      </c>
      <c r="D324">
        <f>COUNTIF(find!$F344:$F$1207,"+")</f>
        <v>0</v>
      </c>
      <c r="E324">
        <f t="shared" si="20"/>
        <v>0.72799999999999998</v>
      </c>
      <c r="F324">
        <f t="shared" si="21"/>
        <v>0.27200000000000002</v>
      </c>
      <c r="G324">
        <f t="shared" si="22"/>
        <v>1</v>
      </c>
      <c r="H324">
        <f t="shared" si="23"/>
        <v>0.72799999999999998</v>
      </c>
    </row>
    <row r="325" spans="1:8" x14ac:dyDescent="0.3">
      <c r="A325">
        <f>COUNTIF(find!$F$2:F345,"+")</f>
        <v>8</v>
      </c>
      <c r="B325">
        <f>COUNTIF(find!$F345:F$1207,"-")</f>
        <v>841</v>
      </c>
      <c r="C325">
        <f>COUNTIF(find!$F$22:F345,"-")</f>
        <v>316</v>
      </c>
      <c r="D325">
        <f>COUNTIF(find!$F345:$F$1207,"+")</f>
        <v>0</v>
      </c>
      <c r="E325">
        <f t="shared" si="20"/>
        <v>0.72699999999999998</v>
      </c>
      <c r="F325">
        <f t="shared" si="21"/>
        <v>0.27300000000000002</v>
      </c>
      <c r="G325">
        <f t="shared" si="22"/>
        <v>1</v>
      </c>
      <c r="H325">
        <f t="shared" si="23"/>
        <v>0.72699999999999987</v>
      </c>
    </row>
    <row r="326" spans="1:8" x14ac:dyDescent="0.3">
      <c r="A326">
        <f>COUNTIF(find!$F$2:F346,"+")</f>
        <v>8</v>
      </c>
      <c r="B326">
        <f>COUNTIF(find!$F346:F$1207,"-")</f>
        <v>840</v>
      </c>
      <c r="C326">
        <f>COUNTIF(find!$F$22:F346,"-")</f>
        <v>317</v>
      </c>
      <c r="D326">
        <f>COUNTIF(find!$F346:$F$1207,"+")</f>
        <v>0</v>
      </c>
      <c r="E326">
        <f t="shared" si="20"/>
        <v>0.72599999999999998</v>
      </c>
      <c r="F326">
        <f t="shared" si="21"/>
        <v>0.27400000000000002</v>
      </c>
      <c r="G326">
        <f t="shared" si="22"/>
        <v>1</v>
      </c>
      <c r="H326">
        <f t="shared" si="23"/>
        <v>0.72599999999999998</v>
      </c>
    </row>
    <row r="327" spans="1:8" x14ac:dyDescent="0.3">
      <c r="A327">
        <f>COUNTIF(find!$F$2:F347,"+")</f>
        <v>8</v>
      </c>
      <c r="B327">
        <f>COUNTIF(find!$F347:F$1207,"-")</f>
        <v>839</v>
      </c>
      <c r="C327">
        <f>COUNTIF(find!$F$22:F347,"-")</f>
        <v>318</v>
      </c>
      <c r="D327">
        <f>COUNTIF(find!$F347:$F$1207,"+")</f>
        <v>0</v>
      </c>
      <c r="E327">
        <f t="shared" si="20"/>
        <v>0.72499999999999998</v>
      </c>
      <c r="F327">
        <f t="shared" si="21"/>
        <v>0.27500000000000002</v>
      </c>
      <c r="G327">
        <f t="shared" si="22"/>
        <v>1</v>
      </c>
      <c r="H327">
        <f t="shared" si="23"/>
        <v>0.72500000000000009</v>
      </c>
    </row>
    <row r="328" spans="1:8" x14ac:dyDescent="0.3">
      <c r="A328">
        <f>COUNTIF(find!$F$2:F348,"+")</f>
        <v>8</v>
      </c>
      <c r="B328">
        <f>COUNTIF(find!$F348:F$1207,"-")</f>
        <v>838</v>
      </c>
      <c r="C328">
        <f>COUNTIF(find!$F$22:F348,"-")</f>
        <v>319</v>
      </c>
      <c r="D328">
        <f>COUNTIF(find!$F348:$F$1207,"+")</f>
        <v>0</v>
      </c>
      <c r="E328">
        <f t="shared" si="20"/>
        <v>0.72399999999999998</v>
      </c>
      <c r="F328">
        <f t="shared" si="21"/>
        <v>0.27600000000000002</v>
      </c>
      <c r="G328">
        <f t="shared" si="22"/>
        <v>1</v>
      </c>
      <c r="H328">
        <f t="shared" si="23"/>
        <v>0.72399999999999998</v>
      </c>
    </row>
    <row r="329" spans="1:8" x14ac:dyDescent="0.3">
      <c r="A329">
        <f>COUNTIF(find!$F$2:F349,"+")</f>
        <v>8</v>
      </c>
      <c r="B329">
        <f>COUNTIF(find!$F349:F$1207,"-")</f>
        <v>837</v>
      </c>
      <c r="C329">
        <f>COUNTIF(find!$F$22:F349,"-")</f>
        <v>320</v>
      </c>
      <c r="D329">
        <f>COUNTIF(find!$F349:$F$1207,"+")</f>
        <v>0</v>
      </c>
      <c r="E329">
        <f t="shared" si="20"/>
        <v>0.72299999999999998</v>
      </c>
      <c r="F329">
        <f t="shared" si="21"/>
        <v>0.27700000000000002</v>
      </c>
      <c r="G329">
        <f t="shared" si="22"/>
        <v>1</v>
      </c>
      <c r="H329">
        <f t="shared" si="23"/>
        <v>0.72299999999999986</v>
      </c>
    </row>
    <row r="330" spans="1:8" x14ac:dyDescent="0.3">
      <c r="A330">
        <f>COUNTIF(find!$F$2:F350,"+")</f>
        <v>8</v>
      </c>
      <c r="B330">
        <f>COUNTIF(find!$F350:F$1207,"-")</f>
        <v>836</v>
      </c>
      <c r="C330">
        <f>COUNTIF(find!$F$22:F350,"-")</f>
        <v>321</v>
      </c>
      <c r="D330">
        <f>COUNTIF(find!$F350:$F$1207,"+")</f>
        <v>0</v>
      </c>
      <c r="E330">
        <f t="shared" si="20"/>
        <v>0.72299999999999998</v>
      </c>
      <c r="F330">
        <f t="shared" si="21"/>
        <v>0.27700000000000002</v>
      </c>
      <c r="G330">
        <f t="shared" si="22"/>
        <v>1</v>
      </c>
      <c r="H330">
        <f t="shared" si="23"/>
        <v>0.72299999999999986</v>
      </c>
    </row>
    <row r="331" spans="1:8" x14ac:dyDescent="0.3">
      <c r="A331">
        <f>COUNTIF(find!$F$2:F351,"+")</f>
        <v>8</v>
      </c>
      <c r="B331">
        <f>COUNTIF(find!$F351:F$1207,"-")</f>
        <v>835</v>
      </c>
      <c r="C331">
        <f>COUNTIF(find!$F$22:F351,"-")</f>
        <v>322</v>
      </c>
      <c r="D331">
        <f>COUNTIF(find!$F351:$F$1207,"+")</f>
        <v>0</v>
      </c>
      <c r="E331">
        <f t="shared" si="20"/>
        <v>0.72199999999999998</v>
      </c>
      <c r="F331">
        <f t="shared" si="21"/>
        <v>0.27800000000000002</v>
      </c>
      <c r="G331">
        <f t="shared" si="22"/>
        <v>1</v>
      </c>
      <c r="H331">
        <f t="shared" si="23"/>
        <v>0.72199999999999998</v>
      </c>
    </row>
    <row r="332" spans="1:8" x14ac:dyDescent="0.3">
      <c r="A332">
        <f>COUNTIF(find!$F$2:F352,"+")</f>
        <v>8</v>
      </c>
      <c r="B332">
        <f>COUNTIF(find!$F352:F$1207,"-")</f>
        <v>834</v>
      </c>
      <c r="C332">
        <f>COUNTIF(find!$F$22:F352,"-")</f>
        <v>323</v>
      </c>
      <c r="D332">
        <f>COUNTIF(find!$F352:$F$1207,"+")</f>
        <v>0</v>
      </c>
      <c r="E332">
        <f t="shared" si="20"/>
        <v>0.72099999999999997</v>
      </c>
      <c r="F332">
        <f t="shared" si="21"/>
        <v>0.27900000000000003</v>
      </c>
      <c r="G332">
        <f t="shared" si="22"/>
        <v>1</v>
      </c>
      <c r="H332">
        <f t="shared" si="23"/>
        <v>0.72100000000000009</v>
      </c>
    </row>
    <row r="333" spans="1:8" x14ac:dyDescent="0.3">
      <c r="A333">
        <f>COUNTIF(find!$F$2:F353,"+")</f>
        <v>8</v>
      </c>
      <c r="B333">
        <f>COUNTIF(find!$F353:F$1207,"-")</f>
        <v>833</v>
      </c>
      <c r="C333">
        <f>COUNTIF(find!$F$22:F353,"-")</f>
        <v>324</v>
      </c>
      <c r="D333">
        <f>COUNTIF(find!$F353:$F$1207,"+")</f>
        <v>0</v>
      </c>
      <c r="E333">
        <f t="shared" si="20"/>
        <v>0.72</v>
      </c>
      <c r="F333">
        <f t="shared" si="21"/>
        <v>0.28000000000000003</v>
      </c>
      <c r="G333">
        <f t="shared" si="22"/>
        <v>1</v>
      </c>
      <c r="H333">
        <f t="shared" si="23"/>
        <v>0.72</v>
      </c>
    </row>
    <row r="334" spans="1:8" x14ac:dyDescent="0.3">
      <c r="A334">
        <f>COUNTIF(find!$F$2:F354,"+")</f>
        <v>8</v>
      </c>
      <c r="B334">
        <f>COUNTIF(find!$F354:F$1207,"-")</f>
        <v>832</v>
      </c>
      <c r="C334">
        <f>COUNTIF(find!$F$22:F354,"-")</f>
        <v>325</v>
      </c>
      <c r="D334">
        <f>COUNTIF(find!$F354:$F$1207,"+")</f>
        <v>0</v>
      </c>
      <c r="E334">
        <f t="shared" si="20"/>
        <v>0.71899999999999997</v>
      </c>
      <c r="F334">
        <f t="shared" si="21"/>
        <v>0.28100000000000003</v>
      </c>
      <c r="G334">
        <f t="shared" si="22"/>
        <v>1</v>
      </c>
      <c r="H334">
        <f t="shared" si="23"/>
        <v>0.71899999999999986</v>
      </c>
    </row>
    <row r="335" spans="1:8" x14ac:dyDescent="0.3">
      <c r="A335">
        <f>COUNTIF(find!$F$2:F355,"+")</f>
        <v>8</v>
      </c>
      <c r="B335">
        <f>COUNTIF(find!$F355:F$1207,"-")</f>
        <v>831</v>
      </c>
      <c r="C335">
        <f>COUNTIF(find!$F$22:F355,"-")</f>
        <v>326</v>
      </c>
      <c r="D335">
        <f>COUNTIF(find!$F355:$F$1207,"+")</f>
        <v>0</v>
      </c>
      <c r="E335">
        <f t="shared" si="20"/>
        <v>0.71799999999999997</v>
      </c>
      <c r="F335">
        <f t="shared" si="21"/>
        <v>0.28200000000000003</v>
      </c>
      <c r="G335">
        <f t="shared" si="22"/>
        <v>1</v>
      </c>
      <c r="H335">
        <f t="shared" si="23"/>
        <v>0.71799999999999997</v>
      </c>
    </row>
    <row r="336" spans="1:8" x14ac:dyDescent="0.3">
      <c r="A336">
        <f>COUNTIF(find!$F$2:F356,"+")</f>
        <v>8</v>
      </c>
      <c r="B336">
        <f>COUNTIF(find!$F356:F$1207,"-")</f>
        <v>830</v>
      </c>
      <c r="C336">
        <f>COUNTIF(find!$F$22:F356,"-")</f>
        <v>327</v>
      </c>
      <c r="D336">
        <f>COUNTIF(find!$F356:$F$1207,"+")</f>
        <v>0</v>
      </c>
      <c r="E336">
        <f t="shared" si="20"/>
        <v>0.71699999999999997</v>
      </c>
      <c r="F336">
        <f t="shared" si="21"/>
        <v>0.28300000000000003</v>
      </c>
      <c r="G336">
        <f t="shared" si="22"/>
        <v>1</v>
      </c>
      <c r="H336">
        <f t="shared" si="23"/>
        <v>0.71700000000000008</v>
      </c>
    </row>
    <row r="337" spans="1:8" x14ac:dyDescent="0.3">
      <c r="A337">
        <f>COUNTIF(find!$F$2:F357,"+")</f>
        <v>8</v>
      </c>
      <c r="B337">
        <f>COUNTIF(find!$F357:F$1207,"-")</f>
        <v>829</v>
      </c>
      <c r="C337">
        <f>COUNTIF(find!$F$22:F357,"-")</f>
        <v>328</v>
      </c>
      <c r="D337">
        <f>COUNTIF(find!$F357:$F$1207,"+")</f>
        <v>0</v>
      </c>
      <c r="E337">
        <f t="shared" si="20"/>
        <v>0.71699999999999997</v>
      </c>
      <c r="F337">
        <f t="shared" si="21"/>
        <v>0.28300000000000003</v>
      </c>
      <c r="G337">
        <f t="shared" si="22"/>
        <v>1</v>
      </c>
      <c r="H337">
        <f t="shared" si="23"/>
        <v>0.71700000000000008</v>
      </c>
    </row>
    <row r="338" spans="1:8" x14ac:dyDescent="0.3">
      <c r="A338">
        <f>COUNTIF(find!$F$2:F358,"+")</f>
        <v>8</v>
      </c>
      <c r="B338">
        <f>COUNTIF(find!$F358:F$1207,"-")</f>
        <v>828</v>
      </c>
      <c r="C338">
        <f>COUNTIF(find!$F$22:F358,"-")</f>
        <v>329</v>
      </c>
      <c r="D338">
        <f>COUNTIF(find!$F358:$F$1207,"+")</f>
        <v>0</v>
      </c>
      <c r="E338">
        <f t="shared" si="20"/>
        <v>0.71599999999999997</v>
      </c>
      <c r="F338">
        <f t="shared" si="21"/>
        <v>0.28400000000000003</v>
      </c>
      <c r="G338">
        <f t="shared" si="22"/>
        <v>1</v>
      </c>
      <c r="H338">
        <f t="shared" si="23"/>
        <v>0.71599999999999997</v>
      </c>
    </row>
    <row r="339" spans="1:8" x14ac:dyDescent="0.3">
      <c r="A339">
        <f>COUNTIF(find!$F$2:F359,"+")</f>
        <v>8</v>
      </c>
      <c r="B339">
        <f>COUNTIF(find!$F359:F$1207,"-")</f>
        <v>827</v>
      </c>
      <c r="C339">
        <f>COUNTIF(find!$F$22:F359,"-")</f>
        <v>330</v>
      </c>
      <c r="D339">
        <f>COUNTIF(find!$F359:$F$1207,"+")</f>
        <v>0</v>
      </c>
      <c r="E339">
        <f t="shared" si="20"/>
        <v>0.71499999999999997</v>
      </c>
      <c r="F339">
        <f t="shared" si="21"/>
        <v>0.28500000000000003</v>
      </c>
      <c r="G339">
        <f t="shared" si="22"/>
        <v>1</v>
      </c>
      <c r="H339">
        <f t="shared" si="23"/>
        <v>0.71499999999999986</v>
      </c>
    </row>
    <row r="340" spans="1:8" x14ac:dyDescent="0.3">
      <c r="A340">
        <f>COUNTIF(find!$F$2:F360,"+")</f>
        <v>8</v>
      </c>
      <c r="B340">
        <f>COUNTIF(find!$F360:F$1207,"-")</f>
        <v>826</v>
      </c>
      <c r="C340">
        <f>COUNTIF(find!$F$22:F360,"-")</f>
        <v>331</v>
      </c>
      <c r="D340">
        <f>COUNTIF(find!$F360:$F$1207,"+")</f>
        <v>0</v>
      </c>
      <c r="E340">
        <f t="shared" si="20"/>
        <v>0.71399999999999997</v>
      </c>
      <c r="F340">
        <f t="shared" si="21"/>
        <v>0.28600000000000003</v>
      </c>
      <c r="G340">
        <f t="shared" si="22"/>
        <v>1</v>
      </c>
      <c r="H340">
        <f t="shared" si="23"/>
        <v>0.71399999999999997</v>
      </c>
    </row>
    <row r="341" spans="1:8" x14ac:dyDescent="0.3">
      <c r="A341">
        <f>COUNTIF(find!$F$2:F361,"+")</f>
        <v>8</v>
      </c>
      <c r="B341">
        <f>COUNTIF(find!$F361:F$1207,"-")</f>
        <v>825</v>
      </c>
      <c r="C341">
        <f>COUNTIF(find!$F$22:F361,"-")</f>
        <v>332</v>
      </c>
      <c r="D341">
        <f>COUNTIF(find!$F361:$F$1207,"+")</f>
        <v>0</v>
      </c>
      <c r="E341">
        <f t="shared" si="20"/>
        <v>0.71299999999999997</v>
      </c>
      <c r="F341">
        <f t="shared" si="21"/>
        <v>0.28700000000000003</v>
      </c>
      <c r="G341">
        <f t="shared" si="22"/>
        <v>1</v>
      </c>
      <c r="H341">
        <f t="shared" si="23"/>
        <v>0.71300000000000008</v>
      </c>
    </row>
    <row r="342" spans="1:8" x14ac:dyDescent="0.3">
      <c r="A342">
        <f>COUNTIF(find!$F$2:F362,"+")</f>
        <v>8</v>
      </c>
      <c r="B342">
        <f>COUNTIF(find!$F362:F$1207,"-")</f>
        <v>824</v>
      </c>
      <c r="C342">
        <f>COUNTIF(find!$F$22:F362,"-")</f>
        <v>333</v>
      </c>
      <c r="D342">
        <f>COUNTIF(find!$F362:$F$1207,"+")</f>
        <v>0</v>
      </c>
      <c r="E342">
        <f t="shared" si="20"/>
        <v>0.71199999999999997</v>
      </c>
      <c r="F342">
        <f t="shared" si="21"/>
        <v>0.28800000000000003</v>
      </c>
      <c r="G342">
        <f t="shared" si="22"/>
        <v>1</v>
      </c>
      <c r="H342">
        <f t="shared" si="23"/>
        <v>0.71199999999999997</v>
      </c>
    </row>
    <row r="343" spans="1:8" x14ac:dyDescent="0.3">
      <c r="A343">
        <f>COUNTIF(find!$F$2:F363,"+")</f>
        <v>8</v>
      </c>
      <c r="B343">
        <f>COUNTIF(find!$F363:F$1207,"-")</f>
        <v>823</v>
      </c>
      <c r="C343">
        <f>COUNTIF(find!$F$22:F363,"-")</f>
        <v>334</v>
      </c>
      <c r="D343">
        <f>COUNTIF(find!$F363:$F$1207,"+")</f>
        <v>0</v>
      </c>
      <c r="E343">
        <f t="shared" si="20"/>
        <v>0.71099999999999997</v>
      </c>
      <c r="F343">
        <f t="shared" si="21"/>
        <v>0.28900000000000003</v>
      </c>
      <c r="G343">
        <f t="shared" si="22"/>
        <v>1</v>
      </c>
      <c r="H343">
        <f t="shared" si="23"/>
        <v>0.71099999999999985</v>
      </c>
    </row>
    <row r="344" spans="1:8" x14ac:dyDescent="0.3">
      <c r="A344">
        <f>COUNTIF(find!$F$2:F364,"+")</f>
        <v>8</v>
      </c>
      <c r="B344">
        <f>COUNTIF(find!$F364:F$1207,"-")</f>
        <v>822</v>
      </c>
      <c r="C344">
        <f>COUNTIF(find!$F$22:F364,"-")</f>
        <v>335</v>
      </c>
      <c r="D344">
        <f>COUNTIF(find!$F364:$F$1207,"+")</f>
        <v>0</v>
      </c>
      <c r="E344">
        <f t="shared" si="20"/>
        <v>0.71</v>
      </c>
      <c r="F344">
        <f t="shared" si="21"/>
        <v>0.29000000000000004</v>
      </c>
      <c r="G344">
        <f t="shared" si="22"/>
        <v>1</v>
      </c>
      <c r="H344">
        <f t="shared" si="23"/>
        <v>0.71</v>
      </c>
    </row>
    <row r="345" spans="1:8" x14ac:dyDescent="0.3">
      <c r="A345">
        <f>COUNTIF(find!$F$2:F365,"+")</f>
        <v>8</v>
      </c>
      <c r="B345">
        <f>COUNTIF(find!$F365:F$1207,"-")</f>
        <v>821</v>
      </c>
      <c r="C345">
        <f>COUNTIF(find!$F$22:F365,"-")</f>
        <v>336</v>
      </c>
      <c r="D345">
        <f>COUNTIF(find!$F365:$F$1207,"+")</f>
        <v>0</v>
      </c>
      <c r="E345">
        <f t="shared" si="20"/>
        <v>0.71</v>
      </c>
      <c r="F345">
        <f t="shared" si="21"/>
        <v>0.29000000000000004</v>
      </c>
      <c r="G345">
        <f t="shared" si="22"/>
        <v>1</v>
      </c>
      <c r="H345">
        <f t="shared" si="23"/>
        <v>0.71</v>
      </c>
    </row>
    <row r="346" spans="1:8" x14ac:dyDescent="0.3">
      <c r="A346">
        <f>COUNTIF(find!$F$2:F366,"+")</f>
        <v>8</v>
      </c>
      <c r="B346">
        <f>COUNTIF(find!$F366:F$1207,"-")</f>
        <v>820</v>
      </c>
      <c r="C346">
        <f>COUNTIF(find!$F$22:F366,"-")</f>
        <v>337</v>
      </c>
      <c r="D346">
        <f>COUNTIF(find!$F366:$F$1207,"+")</f>
        <v>0</v>
      </c>
      <c r="E346">
        <f t="shared" si="20"/>
        <v>0.70899999999999996</v>
      </c>
      <c r="F346">
        <f t="shared" si="21"/>
        <v>0.29100000000000004</v>
      </c>
      <c r="G346">
        <f t="shared" si="22"/>
        <v>1</v>
      </c>
      <c r="H346">
        <f t="shared" si="23"/>
        <v>0.70900000000000007</v>
      </c>
    </row>
    <row r="347" spans="1:8" x14ac:dyDescent="0.3">
      <c r="A347">
        <f>COUNTIF(find!$F$2:F367,"+")</f>
        <v>8</v>
      </c>
      <c r="B347">
        <f>COUNTIF(find!$F367:F$1207,"-")</f>
        <v>819</v>
      </c>
      <c r="C347">
        <f>COUNTIF(find!$F$22:F367,"-")</f>
        <v>338</v>
      </c>
      <c r="D347">
        <f>COUNTIF(find!$F367:$F$1207,"+")</f>
        <v>0</v>
      </c>
      <c r="E347">
        <f t="shared" si="20"/>
        <v>0.70799999999999996</v>
      </c>
      <c r="F347">
        <f t="shared" si="21"/>
        <v>0.29200000000000004</v>
      </c>
      <c r="G347">
        <f t="shared" si="22"/>
        <v>1</v>
      </c>
      <c r="H347">
        <f t="shared" si="23"/>
        <v>0.70799999999999996</v>
      </c>
    </row>
    <row r="348" spans="1:8" x14ac:dyDescent="0.3">
      <c r="A348">
        <f>COUNTIF(find!$F$2:F368,"+")</f>
        <v>8</v>
      </c>
      <c r="B348">
        <f>COUNTIF(find!$F368:F$1207,"-")</f>
        <v>818</v>
      </c>
      <c r="C348">
        <f>COUNTIF(find!$F$22:F368,"-")</f>
        <v>339</v>
      </c>
      <c r="D348">
        <f>COUNTIF(find!$F368:$F$1207,"+")</f>
        <v>0</v>
      </c>
      <c r="E348">
        <f t="shared" si="20"/>
        <v>0.70699999999999996</v>
      </c>
      <c r="F348">
        <f t="shared" si="21"/>
        <v>0.29300000000000004</v>
      </c>
      <c r="G348">
        <f t="shared" si="22"/>
        <v>1</v>
      </c>
      <c r="H348">
        <f t="shared" si="23"/>
        <v>0.70699999999999985</v>
      </c>
    </row>
    <row r="349" spans="1:8" x14ac:dyDescent="0.3">
      <c r="A349">
        <f>COUNTIF(find!$F$2:F369,"+")</f>
        <v>8</v>
      </c>
      <c r="B349">
        <f>COUNTIF(find!$F369:F$1207,"-")</f>
        <v>817</v>
      </c>
      <c r="C349">
        <f>COUNTIF(find!$F$22:F369,"-")</f>
        <v>340</v>
      </c>
      <c r="D349">
        <f>COUNTIF(find!$F369:$F$1207,"+")</f>
        <v>0</v>
      </c>
      <c r="E349">
        <f t="shared" si="20"/>
        <v>0.70599999999999996</v>
      </c>
      <c r="F349">
        <f t="shared" si="21"/>
        <v>0.29400000000000004</v>
      </c>
      <c r="G349">
        <f t="shared" si="22"/>
        <v>1</v>
      </c>
      <c r="H349">
        <f t="shared" si="23"/>
        <v>0.70599999999999996</v>
      </c>
    </row>
    <row r="350" spans="1:8" x14ac:dyDescent="0.3">
      <c r="A350">
        <f>COUNTIF(find!$F$2:F370,"+")</f>
        <v>8</v>
      </c>
      <c r="B350">
        <f>COUNTIF(find!$F370:F$1207,"-")</f>
        <v>816</v>
      </c>
      <c r="C350">
        <f>COUNTIF(find!$F$22:F370,"-")</f>
        <v>341</v>
      </c>
      <c r="D350">
        <f>COUNTIF(find!$F370:$F$1207,"+")</f>
        <v>0</v>
      </c>
      <c r="E350">
        <f t="shared" si="20"/>
        <v>0.70499999999999996</v>
      </c>
      <c r="F350">
        <f t="shared" si="21"/>
        <v>0.29500000000000004</v>
      </c>
      <c r="G350">
        <f t="shared" si="22"/>
        <v>1</v>
      </c>
      <c r="H350">
        <f t="shared" si="23"/>
        <v>0.70500000000000007</v>
      </c>
    </row>
    <row r="351" spans="1:8" x14ac:dyDescent="0.3">
      <c r="A351">
        <f>COUNTIF(find!$F$2:F371,"+")</f>
        <v>8</v>
      </c>
      <c r="B351">
        <f>COUNTIF(find!$F371:F$1207,"-")</f>
        <v>815</v>
      </c>
      <c r="C351">
        <f>COUNTIF(find!$F$22:F371,"-")</f>
        <v>342</v>
      </c>
      <c r="D351">
        <f>COUNTIF(find!$F371:$F$1207,"+")</f>
        <v>0</v>
      </c>
      <c r="E351">
        <f t="shared" si="20"/>
        <v>0.70399999999999996</v>
      </c>
      <c r="F351">
        <f t="shared" si="21"/>
        <v>0.29600000000000004</v>
      </c>
      <c r="G351">
        <f t="shared" si="22"/>
        <v>1</v>
      </c>
      <c r="H351">
        <f t="shared" si="23"/>
        <v>0.70399999999999996</v>
      </c>
    </row>
    <row r="352" spans="1:8" x14ac:dyDescent="0.3">
      <c r="A352">
        <f>COUNTIF(find!$F$2:F372,"+")</f>
        <v>8</v>
      </c>
      <c r="B352">
        <f>COUNTIF(find!$F372:F$1207,"-")</f>
        <v>814</v>
      </c>
      <c r="C352">
        <f>COUNTIF(find!$F$22:F372,"-")</f>
        <v>343</v>
      </c>
      <c r="D352">
        <f>COUNTIF(find!$F372:$F$1207,"+")</f>
        <v>0</v>
      </c>
      <c r="E352">
        <f t="shared" si="20"/>
        <v>0.70399999999999996</v>
      </c>
      <c r="F352">
        <f t="shared" si="21"/>
        <v>0.29600000000000004</v>
      </c>
      <c r="G352">
        <f t="shared" si="22"/>
        <v>1</v>
      </c>
      <c r="H352">
        <f t="shared" si="23"/>
        <v>0.70399999999999996</v>
      </c>
    </row>
    <row r="353" spans="1:8" x14ac:dyDescent="0.3">
      <c r="A353">
        <f>COUNTIF(find!$F$2:F373,"+")</f>
        <v>8</v>
      </c>
      <c r="B353">
        <f>COUNTIF(find!$F373:F$1207,"-")</f>
        <v>813</v>
      </c>
      <c r="C353">
        <f>COUNTIF(find!$F$22:F373,"-")</f>
        <v>344</v>
      </c>
      <c r="D353">
        <f>COUNTIF(find!$F373:$F$1207,"+")</f>
        <v>0</v>
      </c>
      <c r="E353">
        <f t="shared" si="20"/>
        <v>0.70299999999999996</v>
      </c>
      <c r="F353">
        <f t="shared" si="21"/>
        <v>0.29700000000000004</v>
      </c>
      <c r="G353">
        <f t="shared" si="22"/>
        <v>1</v>
      </c>
      <c r="H353">
        <f t="shared" si="23"/>
        <v>0.70299999999999985</v>
      </c>
    </row>
    <row r="354" spans="1:8" x14ac:dyDescent="0.3">
      <c r="A354">
        <f>COUNTIF(find!$F$2:F374,"+")</f>
        <v>8</v>
      </c>
      <c r="B354">
        <f>COUNTIF(find!$F374:F$1207,"-")</f>
        <v>812</v>
      </c>
      <c r="C354">
        <f>COUNTIF(find!$F$22:F374,"-")</f>
        <v>345</v>
      </c>
      <c r="D354">
        <f>COUNTIF(find!$F374:$F$1207,"+")</f>
        <v>0</v>
      </c>
      <c r="E354">
        <f t="shared" si="20"/>
        <v>0.70199999999999996</v>
      </c>
      <c r="F354">
        <f t="shared" si="21"/>
        <v>0.29800000000000004</v>
      </c>
      <c r="G354">
        <f t="shared" si="22"/>
        <v>1</v>
      </c>
      <c r="H354">
        <f t="shared" si="23"/>
        <v>0.70199999999999996</v>
      </c>
    </row>
    <row r="355" spans="1:8" x14ac:dyDescent="0.3">
      <c r="A355">
        <f>COUNTIF(find!$F$2:F375,"+")</f>
        <v>8</v>
      </c>
      <c r="B355">
        <f>COUNTIF(find!$F375:F$1207,"-")</f>
        <v>811</v>
      </c>
      <c r="C355">
        <f>COUNTIF(find!$F$22:F375,"-")</f>
        <v>346</v>
      </c>
      <c r="D355">
        <f>COUNTIF(find!$F375:$F$1207,"+")</f>
        <v>0</v>
      </c>
      <c r="E355">
        <f t="shared" si="20"/>
        <v>0.70099999999999996</v>
      </c>
      <c r="F355">
        <f t="shared" si="21"/>
        <v>0.29900000000000004</v>
      </c>
      <c r="G355">
        <f t="shared" si="22"/>
        <v>1</v>
      </c>
      <c r="H355">
        <f t="shared" si="23"/>
        <v>0.70100000000000007</v>
      </c>
    </row>
    <row r="356" spans="1:8" x14ac:dyDescent="0.3">
      <c r="A356">
        <f>COUNTIF(find!$F$2:F376,"+")</f>
        <v>8</v>
      </c>
      <c r="B356">
        <f>COUNTIF(find!$F376:F$1207,"-")</f>
        <v>810</v>
      </c>
      <c r="C356">
        <f>COUNTIF(find!$F$22:F376,"-")</f>
        <v>347</v>
      </c>
      <c r="D356">
        <f>COUNTIF(find!$F376:$F$1207,"+")</f>
        <v>0</v>
      </c>
      <c r="E356">
        <f t="shared" si="20"/>
        <v>0.7</v>
      </c>
      <c r="F356">
        <f t="shared" si="21"/>
        <v>0.30000000000000004</v>
      </c>
      <c r="G356">
        <f t="shared" si="22"/>
        <v>1</v>
      </c>
      <c r="H356">
        <f t="shared" si="23"/>
        <v>0.7</v>
      </c>
    </row>
    <row r="357" spans="1:8" x14ac:dyDescent="0.3">
      <c r="A357">
        <f>COUNTIF(find!$F$2:F377,"+")</f>
        <v>8</v>
      </c>
      <c r="B357">
        <f>COUNTIF(find!$F377:F$1207,"-")</f>
        <v>809</v>
      </c>
      <c r="C357">
        <f>COUNTIF(find!$F$22:F377,"-")</f>
        <v>348</v>
      </c>
      <c r="D357">
        <f>COUNTIF(find!$F377:$F$1207,"+")</f>
        <v>0</v>
      </c>
      <c r="E357">
        <f t="shared" si="20"/>
        <v>0.69899999999999995</v>
      </c>
      <c r="F357">
        <f t="shared" si="21"/>
        <v>0.30100000000000005</v>
      </c>
      <c r="G357">
        <f t="shared" si="22"/>
        <v>1</v>
      </c>
      <c r="H357">
        <f t="shared" si="23"/>
        <v>0.69899999999999984</v>
      </c>
    </row>
    <row r="358" spans="1:8" x14ac:dyDescent="0.3">
      <c r="A358">
        <f>COUNTIF(find!$F$2:F378,"+")</f>
        <v>8</v>
      </c>
      <c r="B358">
        <f>COUNTIF(find!$F378:F$1207,"-")</f>
        <v>808</v>
      </c>
      <c r="C358">
        <f>COUNTIF(find!$F$22:F378,"-")</f>
        <v>349</v>
      </c>
      <c r="D358">
        <f>COUNTIF(find!$F378:$F$1207,"+")</f>
        <v>0</v>
      </c>
      <c r="E358">
        <f t="shared" si="20"/>
        <v>0.69799999999999995</v>
      </c>
      <c r="F358">
        <f t="shared" si="21"/>
        <v>0.30200000000000005</v>
      </c>
      <c r="G358">
        <f t="shared" si="22"/>
        <v>1</v>
      </c>
      <c r="H358">
        <f t="shared" si="23"/>
        <v>0.69799999999999995</v>
      </c>
    </row>
    <row r="359" spans="1:8" x14ac:dyDescent="0.3">
      <c r="A359">
        <f>COUNTIF(find!$F$2:F379,"+")</f>
        <v>8</v>
      </c>
      <c r="B359">
        <f>COUNTIF(find!$F379:F$1207,"-")</f>
        <v>807</v>
      </c>
      <c r="C359">
        <f>COUNTIF(find!$F$22:F379,"-")</f>
        <v>350</v>
      </c>
      <c r="D359">
        <f>COUNTIF(find!$F379:$F$1207,"+")</f>
        <v>0</v>
      </c>
      <c r="E359">
        <f t="shared" si="20"/>
        <v>0.69699999999999995</v>
      </c>
      <c r="F359">
        <f t="shared" si="21"/>
        <v>0.30300000000000005</v>
      </c>
      <c r="G359">
        <f t="shared" si="22"/>
        <v>1</v>
      </c>
      <c r="H359">
        <f t="shared" si="23"/>
        <v>0.69700000000000006</v>
      </c>
    </row>
    <row r="360" spans="1:8" x14ac:dyDescent="0.3">
      <c r="A360">
        <f>COUNTIF(find!$F$2:F380,"+")</f>
        <v>8</v>
      </c>
      <c r="B360">
        <f>COUNTIF(find!$F380:F$1207,"-")</f>
        <v>806</v>
      </c>
      <c r="C360">
        <f>COUNTIF(find!$F$22:F380,"-")</f>
        <v>351</v>
      </c>
      <c r="D360">
        <f>COUNTIF(find!$F380:$F$1207,"+")</f>
        <v>0</v>
      </c>
      <c r="E360">
        <f t="shared" si="20"/>
        <v>0.69699999999999995</v>
      </c>
      <c r="F360">
        <f t="shared" si="21"/>
        <v>0.30300000000000005</v>
      </c>
      <c r="G360">
        <f t="shared" si="22"/>
        <v>1</v>
      </c>
      <c r="H360">
        <f t="shared" si="23"/>
        <v>0.69700000000000006</v>
      </c>
    </row>
    <row r="361" spans="1:8" x14ac:dyDescent="0.3">
      <c r="A361">
        <f>COUNTIF(find!$F$2:F381,"+")</f>
        <v>8</v>
      </c>
      <c r="B361">
        <f>COUNTIF(find!$F381:F$1207,"-")</f>
        <v>805</v>
      </c>
      <c r="C361">
        <f>COUNTIF(find!$F$22:F381,"-")</f>
        <v>352</v>
      </c>
      <c r="D361">
        <f>COUNTIF(find!$F381:$F$1207,"+")</f>
        <v>0</v>
      </c>
      <c r="E361">
        <f t="shared" si="20"/>
        <v>0.69599999999999995</v>
      </c>
      <c r="F361">
        <f t="shared" si="21"/>
        <v>0.30400000000000005</v>
      </c>
      <c r="G361">
        <f t="shared" si="22"/>
        <v>1</v>
      </c>
      <c r="H361">
        <f t="shared" si="23"/>
        <v>0.69599999999999995</v>
      </c>
    </row>
    <row r="362" spans="1:8" x14ac:dyDescent="0.3">
      <c r="A362">
        <f>COUNTIF(find!$F$2:F382,"+")</f>
        <v>8</v>
      </c>
      <c r="B362">
        <f>COUNTIF(find!$F382:F$1207,"-")</f>
        <v>804</v>
      </c>
      <c r="C362">
        <f>COUNTIF(find!$F$22:F382,"-")</f>
        <v>353</v>
      </c>
      <c r="D362">
        <f>COUNTIF(find!$F382:$F$1207,"+")</f>
        <v>0</v>
      </c>
      <c r="E362">
        <f t="shared" si="20"/>
        <v>0.69499999999999995</v>
      </c>
      <c r="F362">
        <f t="shared" si="21"/>
        <v>0.30500000000000005</v>
      </c>
      <c r="G362">
        <f t="shared" si="22"/>
        <v>1</v>
      </c>
      <c r="H362">
        <f t="shared" si="23"/>
        <v>0.69499999999999984</v>
      </c>
    </row>
    <row r="363" spans="1:8" x14ac:dyDescent="0.3">
      <c r="A363">
        <f>COUNTIF(find!$F$2:F383,"+")</f>
        <v>8</v>
      </c>
      <c r="B363">
        <f>COUNTIF(find!$F383:F$1207,"-")</f>
        <v>803</v>
      </c>
      <c r="C363">
        <f>COUNTIF(find!$F$22:F383,"-")</f>
        <v>354</v>
      </c>
      <c r="D363">
        <f>COUNTIF(find!$F383:$F$1207,"+")</f>
        <v>0</v>
      </c>
      <c r="E363">
        <f t="shared" si="20"/>
        <v>0.69399999999999995</v>
      </c>
      <c r="F363">
        <f t="shared" si="21"/>
        <v>0.30600000000000005</v>
      </c>
      <c r="G363">
        <f t="shared" si="22"/>
        <v>1</v>
      </c>
      <c r="H363">
        <f t="shared" si="23"/>
        <v>0.69399999999999995</v>
      </c>
    </row>
    <row r="364" spans="1:8" x14ac:dyDescent="0.3">
      <c r="A364">
        <f>COUNTIF(find!$F$2:F384,"+")</f>
        <v>8</v>
      </c>
      <c r="B364">
        <f>COUNTIF(find!$F384:F$1207,"-")</f>
        <v>802</v>
      </c>
      <c r="C364">
        <f>COUNTIF(find!$F$22:F384,"-")</f>
        <v>355</v>
      </c>
      <c r="D364">
        <f>COUNTIF(find!$F384:$F$1207,"+")</f>
        <v>0</v>
      </c>
      <c r="E364">
        <f t="shared" si="20"/>
        <v>0.69299999999999995</v>
      </c>
      <c r="F364">
        <f t="shared" si="21"/>
        <v>0.30700000000000005</v>
      </c>
      <c r="G364">
        <f t="shared" si="22"/>
        <v>1</v>
      </c>
      <c r="H364">
        <f t="shared" si="23"/>
        <v>0.69300000000000006</v>
      </c>
    </row>
    <row r="365" spans="1:8" x14ac:dyDescent="0.3">
      <c r="A365">
        <f>COUNTIF(find!$F$2:F385,"+")</f>
        <v>8</v>
      </c>
      <c r="B365">
        <f>COUNTIF(find!$F385:F$1207,"-")</f>
        <v>801</v>
      </c>
      <c r="C365">
        <f>COUNTIF(find!$F$22:F385,"-")</f>
        <v>356</v>
      </c>
      <c r="D365">
        <f>COUNTIF(find!$F385:$F$1207,"+")</f>
        <v>0</v>
      </c>
      <c r="E365">
        <f t="shared" si="20"/>
        <v>0.69199999999999995</v>
      </c>
      <c r="F365">
        <f t="shared" si="21"/>
        <v>0.30800000000000005</v>
      </c>
      <c r="G365">
        <f t="shared" si="22"/>
        <v>1</v>
      </c>
      <c r="H365">
        <f t="shared" si="23"/>
        <v>0.69199999999999995</v>
      </c>
    </row>
    <row r="366" spans="1:8" x14ac:dyDescent="0.3">
      <c r="A366">
        <f>COUNTIF(find!$F$2:F386,"+")</f>
        <v>8</v>
      </c>
      <c r="B366">
        <f>COUNTIF(find!$F386:F$1207,"-")</f>
        <v>800</v>
      </c>
      <c r="C366">
        <f>COUNTIF(find!$F$22:F386,"-")</f>
        <v>357</v>
      </c>
      <c r="D366">
        <f>COUNTIF(find!$F386:$F$1207,"+")</f>
        <v>0</v>
      </c>
      <c r="E366">
        <f t="shared" si="20"/>
        <v>0.69099999999999995</v>
      </c>
      <c r="F366">
        <f t="shared" si="21"/>
        <v>0.30900000000000005</v>
      </c>
      <c r="G366">
        <f t="shared" si="22"/>
        <v>1</v>
      </c>
      <c r="H366">
        <f t="shared" si="23"/>
        <v>0.69099999999999984</v>
      </c>
    </row>
    <row r="367" spans="1:8" x14ac:dyDescent="0.3">
      <c r="A367">
        <f>COUNTIF(find!$F$2:F387,"+")</f>
        <v>8</v>
      </c>
      <c r="B367">
        <f>COUNTIF(find!$F387:F$1207,"-")</f>
        <v>799</v>
      </c>
      <c r="C367">
        <f>COUNTIF(find!$F$22:F387,"-")</f>
        <v>358</v>
      </c>
      <c r="D367">
        <f>COUNTIF(find!$F387:$F$1207,"+")</f>
        <v>0</v>
      </c>
      <c r="E367">
        <f t="shared" si="20"/>
        <v>0.69099999999999995</v>
      </c>
      <c r="F367">
        <f t="shared" si="21"/>
        <v>0.30900000000000005</v>
      </c>
      <c r="G367">
        <f t="shared" si="22"/>
        <v>1</v>
      </c>
      <c r="H367">
        <f t="shared" si="23"/>
        <v>0.69099999999999984</v>
      </c>
    </row>
    <row r="368" spans="1:8" x14ac:dyDescent="0.3">
      <c r="A368">
        <f>COUNTIF(find!$F$2:F388,"+")</f>
        <v>8</v>
      </c>
      <c r="B368">
        <f>COUNTIF(find!$F388:F$1207,"-")</f>
        <v>798</v>
      </c>
      <c r="C368">
        <f>COUNTIF(find!$F$22:F388,"-")</f>
        <v>359</v>
      </c>
      <c r="D368">
        <f>COUNTIF(find!$F388:$F$1207,"+")</f>
        <v>0</v>
      </c>
      <c r="E368">
        <f t="shared" si="20"/>
        <v>0.69</v>
      </c>
      <c r="F368">
        <f t="shared" si="21"/>
        <v>0.31000000000000005</v>
      </c>
      <c r="G368">
        <f t="shared" si="22"/>
        <v>1</v>
      </c>
      <c r="H368">
        <f t="shared" si="23"/>
        <v>0.69</v>
      </c>
    </row>
    <row r="369" spans="1:8" x14ac:dyDescent="0.3">
      <c r="A369">
        <f>COUNTIF(find!$F$2:F389,"+")</f>
        <v>8</v>
      </c>
      <c r="B369">
        <f>COUNTIF(find!$F389:F$1207,"-")</f>
        <v>797</v>
      </c>
      <c r="C369">
        <f>COUNTIF(find!$F$22:F389,"-")</f>
        <v>360</v>
      </c>
      <c r="D369">
        <f>COUNTIF(find!$F389:$F$1207,"+")</f>
        <v>0</v>
      </c>
      <c r="E369">
        <f t="shared" si="20"/>
        <v>0.68899999999999995</v>
      </c>
      <c r="F369">
        <f t="shared" si="21"/>
        <v>0.31100000000000005</v>
      </c>
      <c r="G369">
        <f t="shared" si="22"/>
        <v>1</v>
      </c>
      <c r="H369">
        <f t="shared" si="23"/>
        <v>0.68900000000000006</v>
      </c>
    </row>
    <row r="370" spans="1:8" x14ac:dyDescent="0.3">
      <c r="A370">
        <f>COUNTIF(find!$F$2:F390,"+")</f>
        <v>8</v>
      </c>
      <c r="B370">
        <f>COUNTIF(find!$F390:F$1207,"-")</f>
        <v>796</v>
      </c>
      <c r="C370">
        <f>COUNTIF(find!$F$22:F390,"-")</f>
        <v>361</v>
      </c>
      <c r="D370">
        <f>COUNTIF(find!$F390:$F$1207,"+")</f>
        <v>0</v>
      </c>
      <c r="E370">
        <f t="shared" si="20"/>
        <v>0.68799999999999994</v>
      </c>
      <c r="F370">
        <f t="shared" si="21"/>
        <v>0.31200000000000006</v>
      </c>
      <c r="G370">
        <f t="shared" si="22"/>
        <v>1</v>
      </c>
      <c r="H370">
        <f t="shared" si="23"/>
        <v>0.68799999999999994</v>
      </c>
    </row>
    <row r="371" spans="1:8" x14ac:dyDescent="0.3">
      <c r="A371">
        <f>COUNTIF(find!$F$2:F391,"+")</f>
        <v>8</v>
      </c>
      <c r="B371">
        <f>COUNTIF(find!$F391:F$1207,"-")</f>
        <v>795</v>
      </c>
      <c r="C371">
        <f>COUNTIF(find!$F$22:F391,"-")</f>
        <v>362</v>
      </c>
      <c r="D371">
        <f>COUNTIF(find!$F391:$F$1207,"+")</f>
        <v>0</v>
      </c>
      <c r="E371">
        <f t="shared" si="20"/>
        <v>0.68700000000000006</v>
      </c>
      <c r="F371">
        <f t="shared" si="21"/>
        <v>0.31299999999999994</v>
      </c>
      <c r="G371">
        <f t="shared" si="22"/>
        <v>1</v>
      </c>
      <c r="H371">
        <f t="shared" si="23"/>
        <v>0.68700000000000006</v>
      </c>
    </row>
    <row r="372" spans="1:8" x14ac:dyDescent="0.3">
      <c r="A372">
        <f>COUNTIF(find!$F$2:F392,"+")</f>
        <v>8</v>
      </c>
      <c r="B372">
        <f>COUNTIF(find!$F392:F$1207,"-")</f>
        <v>794</v>
      </c>
      <c r="C372">
        <f>COUNTIF(find!$F$22:F392,"-")</f>
        <v>363</v>
      </c>
      <c r="D372">
        <f>COUNTIF(find!$F392:$F$1207,"+")</f>
        <v>0</v>
      </c>
      <c r="E372">
        <f t="shared" si="20"/>
        <v>0.68600000000000005</v>
      </c>
      <c r="F372">
        <f t="shared" si="21"/>
        <v>0.31399999999999995</v>
      </c>
      <c r="G372">
        <f t="shared" si="22"/>
        <v>1</v>
      </c>
      <c r="H372">
        <f t="shared" si="23"/>
        <v>0.68599999999999994</v>
      </c>
    </row>
    <row r="373" spans="1:8" x14ac:dyDescent="0.3">
      <c r="A373">
        <f>COUNTIF(find!$F$2:F393,"+")</f>
        <v>8</v>
      </c>
      <c r="B373">
        <f>COUNTIF(find!$F393:F$1207,"-")</f>
        <v>793</v>
      </c>
      <c r="C373">
        <f>COUNTIF(find!$F$22:F393,"-")</f>
        <v>364</v>
      </c>
      <c r="D373">
        <f>COUNTIF(find!$F393:$F$1207,"+")</f>
        <v>0</v>
      </c>
      <c r="E373">
        <f t="shared" si="20"/>
        <v>0.68500000000000005</v>
      </c>
      <c r="F373">
        <f t="shared" si="21"/>
        <v>0.31499999999999995</v>
      </c>
      <c r="G373">
        <f t="shared" si="22"/>
        <v>1</v>
      </c>
      <c r="H373">
        <f t="shared" si="23"/>
        <v>0.68500000000000005</v>
      </c>
    </row>
    <row r="374" spans="1:8" x14ac:dyDescent="0.3">
      <c r="A374">
        <f>COUNTIF(find!$F$2:F394,"+")</f>
        <v>8</v>
      </c>
      <c r="B374">
        <f>COUNTIF(find!$F394:F$1207,"-")</f>
        <v>792</v>
      </c>
      <c r="C374">
        <f>COUNTIF(find!$F$22:F394,"-")</f>
        <v>365</v>
      </c>
      <c r="D374">
        <f>COUNTIF(find!$F394:$F$1207,"+")</f>
        <v>0</v>
      </c>
      <c r="E374">
        <f t="shared" si="20"/>
        <v>0.68500000000000005</v>
      </c>
      <c r="F374">
        <f t="shared" si="21"/>
        <v>0.31499999999999995</v>
      </c>
      <c r="G374">
        <f t="shared" si="22"/>
        <v>1</v>
      </c>
      <c r="H374">
        <f t="shared" si="23"/>
        <v>0.68500000000000005</v>
      </c>
    </row>
    <row r="375" spans="1:8" x14ac:dyDescent="0.3">
      <c r="A375">
        <f>COUNTIF(find!$F$2:F395,"+")</f>
        <v>8</v>
      </c>
      <c r="B375">
        <f>COUNTIF(find!$F395:F$1207,"-")</f>
        <v>791</v>
      </c>
      <c r="C375">
        <f>COUNTIF(find!$F$22:F395,"-")</f>
        <v>366</v>
      </c>
      <c r="D375">
        <f>COUNTIF(find!$F395:$F$1207,"+")</f>
        <v>0</v>
      </c>
      <c r="E375">
        <f t="shared" si="20"/>
        <v>0.68400000000000005</v>
      </c>
      <c r="F375">
        <f t="shared" si="21"/>
        <v>0.31599999999999995</v>
      </c>
      <c r="G375">
        <f t="shared" si="22"/>
        <v>1</v>
      </c>
      <c r="H375">
        <f t="shared" si="23"/>
        <v>0.68400000000000016</v>
      </c>
    </row>
    <row r="376" spans="1:8" x14ac:dyDescent="0.3">
      <c r="A376">
        <f>COUNTIF(find!$F$2:F396,"+")</f>
        <v>8</v>
      </c>
      <c r="B376">
        <f>COUNTIF(find!$F396:F$1207,"-")</f>
        <v>790</v>
      </c>
      <c r="C376">
        <f>COUNTIF(find!$F$22:F396,"-")</f>
        <v>367</v>
      </c>
      <c r="D376">
        <f>COUNTIF(find!$F396:$F$1207,"+")</f>
        <v>0</v>
      </c>
      <c r="E376">
        <f t="shared" si="20"/>
        <v>0.68300000000000005</v>
      </c>
      <c r="F376">
        <f t="shared" si="21"/>
        <v>0.31699999999999995</v>
      </c>
      <c r="G376">
        <f t="shared" si="22"/>
        <v>1</v>
      </c>
      <c r="H376">
        <f t="shared" si="23"/>
        <v>0.68300000000000005</v>
      </c>
    </row>
    <row r="377" spans="1:8" x14ac:dyDescent="0.3">
      <c r="A377">
        <f>COUNTIF(find!$F$2:F397,"+")</f>
        <v>8</v>
      </c>
      <c r="B377">
        <f>COUNTIF(find!$F397:F$1207,"-")</f>
        <v>789</v>
      </c>
      <c r="C377">
        <f>COUNTIF(find!$F$22:F397,"-")</f>
        <v>368</v>
      </c>
      <c r="D377">
        <f>COUNTIF(find!$F397:$F$1207,"+")</f>
        <v>0</v>
      </c>
      <c r="E377">
        <f t="shared" si="20"/>
        <v>0.68200000000000005</v>
      </c>
      <c r="F377">
        <f t="shared" si="21"/>
        <v>0.31799999999999995</v>
      </c>
      <c r="G377">
        <f t="shared" si="22"/>
        <v>1</v>
      </c>
      <c r="H377">
        <f t="shared" si="23"/>
        <v>0.68199999999999994</v>
      </c>
    </row>
    <row r="378" spans="1:8" x14ac:dyDescent="0.3">
      <c r="A378">
        <f>COUNTIF(find!$F$2:F398,"+")</f>
        <v>8</v>
      </c>
      <c r="B378">
        <f>COUNTIF(find!$F398:F$1207,"-")</f>
        <v>788</v>
      </c>
      <c r="C378">
        <f>COUNTIF(find!$F$22:F398,"-")</f>
        <v>369</v>
      </c>
      <c r="D378">
        <f>COUNTIF(find!$F398:$F$1207,"+")</f>
        <v>0</v>
      </c>
      <c r="E378">
        <f t="shared" si="20"/>
        <v>0.68100000000000005</v>
      </c>
      <c r="F378">
        <f t="shared" si="21"/>
        <v>0.31899999999999995</v>
      </c>
      <c r="G378">
        <f t="shared" si="22"/>
        <v>1</v>
      </c>
      <c r="H378">
        <f t="shared" si="23"/>
        <v>0.68100000000000005</v>
      </c>
    </row>
    <row r="379" spans="1:8" x14ac:dyDescent="0.3">
      <c r="A379">
        <f>COUNTIF(find!$F$2:F399,"+")</f>
        <v>8</v>
      </c>
      <c r="B379">
        <f>COUNTIF(find!$F399:F$1207,"-")</f>
        <v>787</v>
      </c>
      <c r="C379">
        <f>COUNTIF(find!$F$22:F399,"-")</f>
        <v>370</v>
      </c>
      <c r="D379">
        <f>COUNTIF(find!$F399:$F$1207,"+")</f>
        <v>0</v>
      </c>
      <c r="E379">
        <f t="shared" si="20"/>
        <v>0.68</v>
      </c>
      <c r="F379">
        <f t="shared" si="21"/>
        <v>0.31999999999999995</v>
      </c>
      <c r="G379">
        <f t="shared" si="22"/>
        <v>1</v>
      </c>
      <c r="H379">
        <f t="shared" si="23"/>
        <v>0.68000000000000016</v>
      </c>
    </row>
    <row r="380" spans="1:8" x14ac:dyDescent="0.3">
      <c r="A380">
        <f>COUNTIF(find!$F$2:F400,"+")</f>
        <v>8</v>
      </c>
      <c r="B380">
        <f>COUNTIF(find!$F400:F$1207,"-")</f>
        <v>786</v>
      </c>
      <c r="C380">
        <f>COUNTIF(find!$F$22:F400,"-")</f>
        <v>371</v>
      </c>
      <c r="D380">
        <f>COUNTIF(find!$F400:$F$1207,"+")</f>
        <v>0</v>
      </c>
      <c r="E380">
        <f t="shared" si="20"/>
        <v>0.67900000000000005</v>
      </c>
      <c r="F380">
        <f t="shared" si="21"/>
        <v>0.32099999999999995</v>
      </c>
      <c r="G380">
        <f t="shared" si="22"/>
        <v>1</v>
      </c>
      <c r="H380">
        <f t="shared" si="23"/>
        <v>0.67900000000000005</v>
      </c>
    </row>
    <row r="381" spans="1:8" x14ac:dyDescent="0.3">
      <c r="A381">
        <f>COUNTIF(find!$F$2:F401,"+")</f>
        <v>8</v>
      </c>
      <c r="B381">
        <f>COUNTIF(find!$F401:F$1207,"-")</f>
        <v>785</v>
      </c>
      <c r="C381">
        <f>COUNTIF(find!$F$22:F401,"-")</f>
        <v>372</v>
      </c>
      <c r="D381">
        <f>COUNTIF(find!$F401:$F$1207,"+")</f>
        <v>0</v>
      </c>
      <c r="E381">
        <f t="shared" si="20"/>
        <v>0.67800000000000005</v>
      </c>
      <c r="F381">
        <f t="shared" si="21"/>
        <v>0.32199999999999995</v>
      </c>
      <c r="G381">
        <f t="shared" si="22"/>
        <v>1</v>
      </c>
      <c r="H381">
        <f t="shared" si="23"/>
        <v>0.67799999999999994</v>
      </c>
    </row>
    <row r="382" spans="1:8" x14ac:dyDescent="0.3">
      <c r="A382">
        <f>COUNTIF(find!$F$2:F402,"+")</f>
        <v>8</v>
      </c>
      <c r="B382">
        <f>COUNTIF(find!$F402:F$1207,"-")</f>
        <v>784</v>
      </c>
      <c r="C382">
        <f>COUNTIF(find!$F$22:F402,"-")</f>
        <v>373</v>
      </c>
      <c r="D382">
        <f>COUNTIF(find!$F402:$F$1207,"+")</f>
        <v>0</v>
      </c>
      <c r="E382">
        <f t="shared" si="20"/>
        <v>0.67800000000000005</v>
      </c>
      <c r="F382">
        <f t="shared" si="21"/>
        <v>0.32199999999999995</v>
      </c>
      <c r="G382">
        <f t="shared" si="22"/>
        <v>1</v>
      </c>
      <c r="H382">
        <f t="shared" si="23"/>
        <v>0.67799999999999994</v>
      </c>
    </row>
    <row r="383" spans="1:8" x14ac:dyDescent="0.3">
      <c r="A383">
        <f>COUNTIF(find!$F$2:F403,"+")</f>
        <v>8</v>
      </c>
      <c r="B383">
        <f>COUNTIF(find!$F403:F$1207,"-")</f>
        <v>783</v>
      </c>
      <c r="C383">
        <f>COUNTIF(find!$F$22:F403,"-")</f>
        <v>374</v>
      </c>
      <c r="D383">
        <f>COUNTIF(find!$F403:$F$1207,"+")</f>
        <v>0</v>
      </c>
      <c r="E383">
        <f t="shared" si="20"/>
        <v>0.67700000000000005</v>
      </c>
      <c r="F383">
        <f t="shared" si="21"/>
        <v>0.32299999999999995</v>
      </c>
      <c r="G383">
        <f t="shared" si="22"/>
        <v>1</v>
      </c>
      <c r="H383">
        <f t="shared" si="23"/>
        <v>0.67700000000000005</v>
      </c>
    </row>
    <row r="384" spans="1:8" x14ac:dyDescent="0.3">
      <c r="A384">
        <f>COUNTIF(find!$F$2:F404,"+")</f>
        <v>8</v>
      </c>
      <c r="B384">
        <f>COUNTIF(find!$F404:F$1207,"-")</f>
        <v>782</v>
      </c>
      <c r="C384">
        <f>COUNTIF(find!$F$22:F404,"-")</f>
        <v>375</v>
      </c>
      <c r="D384">
        <f>COUNTIF(find!$F404:$F$1207,"+")</f>
        <v>0</v>
      </c>
      <c r="E384">
        <f t="shared" si="20"/>
        <v>0.67600000000000005</v>
      </c>
      <c r="F384">
        <f t="shared" si="21"/>
        <v>0.32399999999999995</v>
      </c>
      <c r="G384">
        <f t="shared" si="22"/>
        <v>1</v>
      </c>
      <c r="H384">
        <f t="shared" si="23"/>
        <v>0.67600000000000016</v>
      </c>
    </row>
    <row r="385" spans="1:8" x14ac:dyDescent="0.3">
      <c r="A385">
        <f>COUNTIF(find!$F$2:F405,"+")</f>
        <v>8</v>
      </c>
      <c r="B385">
        <f>COUNTIF(find!$F405:F$1207,"-")</f>
        <v>781</v>
      </c>
      <c r="C385">
        <f>COUNTIF(find!$F$22:F405,"-")</f>
        <v>376</v>
      </c>
      <c r="D385">
        <f>COUNTIF(find!$F405:$F$1207,"+")</f>
        <v>0</v>
      </c>
      <c r="E385">
        <f t="shared" si="20"/>
        <v>0.67500000000000004</v>
      </c>
      <c r="F385">
        <f t="shared" si="21"/>
        <v>0.32499999999999996</v>
      </c>
      <c r="G385">
        <f t="shared" si="22"/>
        <v>1</v>
      </c>
      <c r="H385">
        <f t="shared" si="23"/>
        <v>0.67500000000000004</v>
      </c>
    </row>
    <row r="386" spans="1:8" x14ac:dyDescent="0.3">
      <c r="A386">
        <f>COUNTIF(find!$F$2:F406,"+")</f>
        <v>8</v>
      </c>
      <c r="B386">
        <f>COUNTIF(find!$F406:F$1207,"-")</f>
        <v>780</v>
      </c>
      <c r="C386">
        <f>COUNTIF(find!$F$22:F406,"-")</f>
        <v>377</v>
      </c>
      <c r="D386">
        <f>COUNTIF(find!$F406:$F$1207,"+")</f>
        <v>0</v>
      </c>
      <c r="E386">
        <f t="shared" si="20"/>
        <v>0.67400000000000004</v>
      </c>
      <c r="F386">
        <f t="shared" si="21"/>
        <v>0.32599999999999996</v>
      </c>
      <c r="G386">
        <f t="shared" si="22"/>
        <v>1</v>
      </c>
      <c r="H386">
        <f t="shared" si="23"/>
        <v>0.67399999999999993</v>
      </c>
    </row>
    <row r="387" spans="1:8" x14ac:dyDescent="0.3">
      <c r="A387">
        <f>COUNTIF(find!$F$2:F407,"+")</f>
        <v>8</v>
      </c>
      <c r="B387">
        <f>COUNTIF(find!$F407:F$1207,"-")</f>
        <v>779</v>
      </c>
      <c r="C387">
        <f>COUNTIF(find!$F$22:F407,"-")</f>
        <v>378</v>
      </c>
      <c r="D387">
        <f>COUNTIF(find!$F407:$F$1207,"+")</f>
        <v>0</v>
      </c>
      <c r="E387">
        <f t="shared" ref="E387:E450" si="24">ROUND(B387/(B387+C387),3)</f>
        <v>0.67300000000000004</v>
      </c>
      <c r="F387">
        <f t="shared" ref="F387:F450" si="25">1-E387</f>
        <v>0.32699999999999996</v>
      </c>
      <c r="G387">
        <f t="shared" ref="G387:G450" si="26">ROUND(A387/(A387+D387),3)</f>
        <v>1</v>
      </c>
      <c r="H387">
        <f t="shared" ref="H387:H450" si="27">G387+E387-1</f>
        <v>0.67300000000000004</v>
      </c>
    </row>
    <row r="388" spans="1:8" x14ac:dyDescent="0.3">
      <c r="A388">
        <f>COUNTIF(find!$F$2:F408,"+")</f>
        <v>8</v>
      </c>
      <c r="B388">
        <f>COUNTIF(find!$F408:F$1207,"-")</f>
        <v>778</v>
      </c>
      <c r="C388">
        <f>COUNTIF(find!$F$22:F408,"-")</f>
        <v>379</v>
      </c>
      <c r="D388">
        <f>COUNTIF(find!$F408:$F$1207,"+")</f>
        <v>0</v>
      </c>
      <c r="E388">
        <f t="shared" si="24"/>
        <v>0.67200000000000004</v>
      </c>
      <c r="F388">
        <f t="shared" si="25"/>
        <v>0.32799999999999996</v>
      </c>
      <c r="G388">
        <f t="shared" si="26"/>
        <v>1</v>
      </c>
      <c r="H388">
        <f t="shared" si="27"/>
        <v>0.67200000000000015</v>
      </c>
    </row>
    <row r="389" spans="1:8" x14ac:dyDescent="0.3">
      <c r="A389">
        <f>COUNTIF(find!$F$2:F409,"+")</f>
        <v>8</v>
      </c>
      <c r="B389">
        <f>COUNTIF(find!$F409:F$1207,"-")</f>
        <v>777</v>
      </c>
      <c r="C389">
        <f>COUNTIF(find!$F$22:F409,"-")</f>
        <v>380</v>
      </c>
      <c r="D389">
        <f>COUNTIF(find!$F409:$F$1207,"+")</f>
        <v>0</v>
      </c>
      <c r="E389">
        <f t="shared" si="24"/>
        <v>0.67200000000000004</v>
      </c>
      <c r="F389">
        <f t="shared" si="25"/>
        <v>0.32799999999999996</v>
      </c>
      <c r="G389">
        <f t="shared" si="26"/>
        <v>1</v>
      </c>
      <c r="H389">
        <f t="shared" si="27"/>
        <v>0.67200000000000015</v>
      </c>
    </row>
    <row r="390" spans="1:8" x14ac:dyDescent="0.3">
      <c r="A390">
        <f>COUNTIF(find!$F$2:F410,"+")</f>
        <v>8</v>
      </c>
      <c r="B390">
        <f>COUNTIF(find!$F410:F$1207,"-")</f>
        <v>776</v>
      </c>
      <c r="C390">
        <f>COUNTIF(find!$F$22:F410,"-")</f>
        <v>381</v>
      </c>
      <c r="D390">
        <f>COUNTIF(find!$F410:$F$1207,"+")</f>
        <v>0</v>
      </c>
      <c r="E390">
        <f t="shared" si="24"/>
        <v>0.67100000000000004</v>
      </c>
      <c r="F390">
        <f t="shared" si="25"/>
        <v>0.32899999999999996</v>
      </c>
      <c r="G390">
        <f t="shared" si="26"/>
        <v>1</v>
      </c>
      <c r="H390">
        <f t="shared" si="27"/>
        <v>0.67100000000000004</v>
      </c>
    </row>
    <row r="391" spans="1:8" x14ac:dyDescent="0.3">
      <c r="A391">
        <f>COUNTIF(find!$F$2:F411,"+")</f>
        <v>8</v>
      </c>
      <c r="B391">
        <f>COUNTIF(find!$F411:F$1207,"-")</f>
        <v>775</v>
      </c>
      <c r="C391">
        <f>COUNTIF(find!$F$22:F411,"-")</f>
        <v>382</v>
      </c>
      <c r="D391">
        <f>COUNTIF(find!$F411:$F$1207,"+")</f>
        <v>0</v>
      </c>
      <c r="E391">
        <f t="shared" si="24"/>
        <v>0.67</v>
      </c>
      <c r="F391">
        <f t="shared" si="25"/>
        <v>0.32999999999999996</v>
      </c>
      <c r="G391">
        <f t="shared" si="26"/>
        <v>1</v>
      </c>
      <c r="H391">
        <f t="shared" si="27"/>
        <v>0.66999999999999993</v>
      </c>
    </row>
    <row r="392" spans="1:8" x14ac:dyDescent="0.3">
      <c r="A392">
        <f>COUNTIF(find!$F$2:F412,"+")</f>
        <v>8</v>
      </c>
      <c r="B392">
        <f>COUNTIF(find!$F412:F$1207,"-")</f>
        <v>774</v>
      </c>
      <c r="C392">
        <f>COUNTIF(find!$F$22:F412,"-")</f>
        <v>383</v>
      </c>
      <c r="D392">
        <f>COUNTIF(find!$F412:$F$1207,"+")</f>
        <v>0</v>
      </c>
      <c r="E392">
        <f t="shared" si="24"/>
        <v>0.66900000000000004</v>
      </c>
      <c r="F392">
        <f t="shared" si="25"/>
        <v>0.33099999999999996</v>
      </c>
      <c r="G392">
        <f t="shared" si="26"/>
        <v>1</v>
      </c>
      <c r="H392">
        <f t="shared" si="27"/>
        <v>0.66900000000000004</v>
      </c>
    </row>
    <row r="393" spans="1:8" x14ac:dyDescent="0.3">
      <c r="A393">
        <f>COUNTIF(find!$F$2:F413,"+")</f>
        <v>8</v>
      </c>
      <c r="B393">
        <f>COUNTIF(find!$F413:F$1207,"-")</f>
        <v>773</v>
      </c>
      <c r="C393">
        <f>COUNTIF(find!$F$22:F413,"-")</f>
        <v>384</v>
      </c>
      <c r="D393">
        <f>COUNTIF(find!$F413:$F$1207,"+")</f>
        <v>0</v>
      </c>
      <c r="E393">
        <f t="shared" si="24"/>
        <v>0.66800000000000004</v>
      </c>
      <c r="F393">
        <f t="shared" si="25"/>
        <v>0.33199999999999996</v>
      </c>
      <c r="G393">
        <f t="shared" si="26"/>
        <v>1</v>
      </c>
      <c r="H393">
        <f t="shared" si="27"/>
        <v>0.66800000000000015</v>
      </c>
    </row>
    <row r="394" spans="1:8" x14ac:dyDescent="0.3">
      <c r="A394">
        <f>COUNTIF(find!$F$2:F414,"+")</f>
        <v>8</v>
      </c>
      <c r="B394">
        <f>COUNTIF(find!$F414:F$1207,"-")</f>
        <v>772</v>
      </c>
      <c r="C394">
        <f>COUNTIF(find!$F$22:F414,"-")</f>
        <v>385</v>
      </c>
      <c r="D394">
        <f>COUNTIF(find!$F414:$F$1207,"+")</f>
        <v>0</v>
      </c>
      <c r="E394">
        <f t="shared" si="24"/>
        <v>0.66700000000000004</v>
      </c>
      <c r="F394">
        <f t="shared" si="25"/>
        <v>0.33299999999999996</v>
      </c>
      <c r="G394">
        <f t="shared" si="26"/>
        <v>1</v>
      </c>
      <c r="H394">
        <f t="shared" si="27"/>
        <v>0.66700000000000004</v>
      </c>
    </row>
    <row r="395" spans="1:8" x14ac:dyDescent="0.3">
      <c r="A395">
        <f>COUNTIF(find!$F$2:F415,"+")</f>
        <v>8</v>
      </c>
      <c r="B395">
        <f>COUNTIF(find!$F415:F$1207,"-")</f>
        <v>771</v>
      </c>
      <c r="C395">
        <f>COUNTIF(find!$F$22:F415,"-")</f>
        <v>386</v>
      </c>
      <c r="D395">
        <f>COUNTIF(find!$F415:$F$1207,"+")</f>
        <v>0</v>
      </c>
      <c r="E395">
        <f t="shared" si="24"/>
        <v>0.66600000000000004</v>
      </c>
      <c r="F395">
        <f t="shared" si="25"/>
        <v>0.33399999999999996</v>
      </c>
      <c r="G395">
        <f t="shared" si="26"/>
        <v>1</v>
      </c>
      <c r="H395">
        <f t="shared" si="27"/>
        <v>0.66599999999999993</v>
      </c>
    </row>
    <row r="396" spans="1:8" x14ac:dyDescent="0.3">
      <c r="A396">
        <f>COUNTIF(find!$F$2:F416,"+")</f>
        <v>8</v>
      </c>
      <c r="B396">
        <f>COUNTIF(find!$F416:F$1207,"-")</f>
        <v>770</v>
      </c>
      <c r="C396">
        <f>COUNTIF(find!$F$22:F416,"-")</f>
        <v>387</v>
      </c>
      <c r="D396">
        <f>COUNTIF(find!$F416:$F$1207,"+")</f>
        <v>0</v>
      </c>
      <c r="E396">
        <f t="shared" si="24"/>
        <v>0.66600000000000004</v>
      </c>
      <c r="F396">
        <f t="shared" si="25"/>
        <v>0.33399999999999996</v>
      </c>
      <c r="G396">
        <f t="shared" si="26"/>
        <v>1</v>
      </c>
      <c r="H396">
        <f t="shared" si="27"/>
        <v>0.66599999999999993</v>
      </c>
    </row>
    <row r="397" spans="1:8" x14ac:dyDescent="0.3">
      <c r="A397">
        <f>COUNTIF(find!$F$2:F417,"+")</f>
        <v>8</v>
      </c>
      <c r="B397">
        <f>COUNTIF(find!$F417:F$1207,"-")</f>
        <v>769</v>
      </c>
      <c r="C397">
        <f>COUNTIF(find!$F$22:F417,"-")</f>
        <v>388</v>
      </c>
      <c r="D397">
        <f>COUNTIF(find!$F417:$F$1207,"+")</f>
        <v>0</v>
      </c>
      <c r="E397">
        <f t="shared" si="24"/>
        <v>0.66500000000000004</v>
      </c>
      <c r="F397">
        <f t="shared" si="25"/>
        <v>0.33499999999999996</v>
      </c>
      <c r="G397">
        <f t="shared" si="26"/>
        <v>1</v>
      </c>
      <c r="H397">
        <f t="shared" si="27"/>
        <v>0.66500000000000004</v>
      </c>
    </row>
    <row r="398" spans="1:8" x14ac:dyDescent="0.3">
      <c r="A398">
        <f>COUNTIF(find!$F$2:F418,"+")</f>
        <v>8</v>
      </c>
      <c r="B398">
        <f>COUNTIF(find!$F418:F$1207,"-")</f>
        <v>768</v>
      </c>
      <c r="C398">
        <f>COUNTIF(find!$F$22:F418,"-")</f>
        <v>389</v>
      </c>
      <c r="D398">
        <f>COUNTIF(find!$F418:$F$1207,"+")</f>
        <v>0</v>
      </c>
      <c r="E398">
        <f t="shared" si="24"/>
        <v>0.66400000000000003</v>
      </c>
      <c r="F398">
        <f t="shared" si="25"/>
        <v>0.33599999999999997</v>
      </c>
      <c r="G398">
        <f t="shared" si="26"/>
        <v>1</v>
      </c>
      <c r="H398">
        <f t="shared" si="27"/>
        <v>0.66400000000000015</v>
      </c>
    </row>
    <row r="399" spans="1:8" x14ac:dyDescent="0.3">
      <c r="A399">
        <f>COUNTIF(find!$F$2:F419,"+")</f>
        <v>8</v>
      </c>
      <c r="B399">
        <f>COUNTIF(find!$F419:F$1207,"-")</f>
        <v>767</v>
      </c>
      <c r="C399">
        <f>COUNTIF(find!$F$22:F419,"-")</f>
        <v>390</v>
      </c>
      <c r="D399">
        <f>COUNTIF(find!$F419:$F$1207,"+")</f>
        <v>0</v>
      </c>
      <c r="E399">
        <f t="shared" si="24"/>
        <v>0.66300000000000003</v>
      </c>
      <c r="F399">
        <f t="shared" si="25"/>
        <v>0.33699999999999997</v>
      </c>
      <c r="G399">
        <f t="shared" si="26"/>
        <v>1</v>
      </c>
      <c r="H399">
        <f t="shared" si="27"/>
        <v>0.66300000000000003</v>
      </c>
    </row>
    <row r="400" spans="1:8" x14ac:dyDescent="0.3">
      <c r="A400">
        <f>COUNTIF(find!$F$2:F420,"+")</f>
        <v>8</v>
      </c>
      <c r="B400">
        <f>COUNTIF(find!$F420:F$1207,"-")</f>
        <v>766</v>
      </c>
      <c r="C400">
        <f>COUNTIF(find!$F$22:F420,"-")</f>
        <v>391</v>
      </c>
      <c r="D400">
        <f>COUNTIF(find!$F420:$F$1207,"+")</f>
        <v>0</v>
      </c>
      <c r="E400">
        <f t="shared" si="24"/>
        <v>0.66200000000000003</v>
      </c>
      <c r="F400">
        <f t="shared" si="25"/>
        <v>0.33799999999999997</v>
      </c>
      <c r="G400">
        <f t="shared" si="26"/>
        <v>1</v>
      </c>
      <c r="H400">
        <f t="shared" si="27"/>
        <v>0.66199999999999992</v>
      </c>
    </row>
    <row r="401" spans="1:8" x14ac:dyDescent="0.3">
      <c r="A401">
        <f>COUNTIF(find!$F$2:F421,"+")</f>
        <v>8</v>
      </c>
      <c r="B401">
        <f>COUNTIF(find!$F421:F$1207,"-")</f>
        <v>765</v>
      </c>
      <c r="C401">
        <f>COUNTIF(find!$F$22:F421,"-")</f>
        <v>392</v>
      </c>
      <c r="D401">
        <f>COUNTIF(find!$F421:$F$1207,"+")</f>
        <v>0</v>
      </c>
      <c r="E401">
        <f t="shared" si="24"/>
        <v>0.66100000000000003</v>
      </c>
      <c r="F401">
        <f t="shared" si="25"/>
        <v>0.33899999999999997</v>
      </c>
      <c r="G401">
        <f t="shared" si="26"/>
        <v>1</v>
      </c>
      <c r="H401">
        <f t="shared" si="27"/>
        <v>0.66100000000000003</v>
      </c>
    </row>
    <row r="402" spans="1:8" x14ac:dyDescent="0.3">
      <c r="A402">
        <f>COUNTIF(find!$F$2:F422,"+")</f>
        <v>8</v>
      </c>
      <c r="B402">
        <f>COUNTIF(find!$F422:F$1207,"-")</f>
        <v>764</v>
      </c>
      <c r="C402">
        <f>COUNTIF(find!$F$22:F422,"-")</f>
        <v>393</v>
      </c>
      <c r="D402">
        <f>COUNTIF(find!$F422:$F$1207,"+")</f>
        <v>0</v>
      </c>
      <c r="E402">
        <f t="shared" si="24"/>
        <v>0.66</v>
      </c>
      <c r="F402">
        <f t="shared" si="25"/>
        <v>0.33999999999999997</v>
      </c>
      <c r="G402">
        <f t="shared" si="26"/>
        <v>1</v>
      </c>
      <c r="H402">
        <f t="shared" si="27"/>
        <v>0.66000000000000014</v>
      </c>
    </row>
    <row r="403" spans="1:8" x14ac:dyDescent="0.3">
      <c r="A403">
        <f>COUNTIF(find!$F$2:F423,"+")</f>
        <v>8</v>
      </c>
      <c r="B403">
        <f>COUNTIF(find!$F423:F$1207,"-")</f>
        <v>763</v>
      </c>
      <c r="C403">
        <f>COUNTIF(find!$F$22:F423,"-")</f>
        <v>394</v>
      </c>
      <c r="D403">
        <f>COUNTIF(find!$F423:$F$1207,"+")</f>
        <v>0</v>
      </c>
      <c r="E403">
        <f t="shared" si="24"/>
        <v>0.65900000000000003</v>
      </c>
      <c r="F403">
        <f t="shared" si="25"/>
        <v>0.34099999999999997</v>
      </c>
      <c r="G403">
        <f t="shared" si="26"/>
        <v>1</v>
      </c>
      <c r="H403">
        <f t="shared" si="27"/>
        <v>0.65900000000000003</v>
      </c>
    </row>
    <row r="404" spans="1:8" x14ac:dyDescent="0.3">
      <c r="A404">
        <f>COUNTIF(find!$F$2:F424,"+")</f>
        <v>8</v>
      </c>
      <c r="B404">
        <f>COUNTIF(find!$F424:F$1207,"-")</f>
        <v>762</v>
      </c>
      <c r="C404">
        <f>COUNTIF(find!$F$22:F424,"-")</f>
        <v>395</v>
      </c>
      <c r="D404">
        <f>COUNTIF(find!$F424:$F$1207,"+")</f>
        <v>0</v>
      </c>
      <c r="E404">
        <f t="shared" si="24"/>
        <v>0.65900000000000003</v>
      </c>
      <c r="F404">
        <f t="shared" si="25"/>
        <v>0.34099999999999997</v>
      </c>
      <c r="G404">
        <f t="shared" si="26"/>
        <v>1</v>
      </c>
      <c r="H404">
        <f t="shared" si="27"/>
        <v>0.65900000000000003</v>
      </c>
    </row>
    <row r="405" spans="1:8" x14ac:dyDescent="0.3">
      <c r="A405">
        <f>COUNTIF(find!$F$2:F425,"+")</f>
        <v>8</v>
      </c>
      <c r="B405">
        <f>COUNTIF(find!$F425:F$1207,"-")</f>
        <v>761</v>
      </c>
      <c r="C405">
        <f>COUNTIF(find!$F$22:F425,"-")</f>
        <v>396</v>
      </c>
      <c r="D405">
        <f>COUNTIF(find!$F425:$F$1207,"+")</f>
        <v>0</v>
      </c>
      <c r="E405">
        <f t="shared" si="24"/>
        <v>0.65800000000000003</v>
      </c>
      <c r="F405">
        <f t="shared" si="25"/>
        <v>0.34199999999999997</v>
      </c>
      <c r="G405">
        <f t="shared" si="26"/>
        <v>1</v>
      </c>
      <c r="H405">
        <f t="shared" si="27"/>
        <v>0.65799999999999992</v>
      </c>
    </row>
    <row r="406" spans="1:8" x14ac:dyDescent="0.3">
      <c r="A406">
        <f>COUNTIF(find!$F$2:F426,"+")</f>
        <v>8</v>
      </c>
      <c r="B406">
        <f>COUNTIF(find!$F426:F$1207,"-")</f>
        <v>760</v>
      </c>
      <c r="C406">
        <f>COUNTIF(find!$F$22:F426,"-")</f>
        <v>397</v>
      </c>
      <c r="D406">
        <f>COUNTIF(find!$F426:$F$1207,"+")</f>
        <v>0</v>
      </c>
      <c r="E406">
        <f t="shared" si="24"/>
        <v>0.65700000000000003</v>
      </c>
      <c r="F406">
        <f t="shared" si="25"/>
        <v>0.34299999999999997</v>
      </c>
      <c r="G406">
        <f t="shared" si="26"/>
        <v>1</v>
      </c>
      <c r="H406">
        <f t="shared" si="27"/>
        <v>0.65700000000000003</v>
      </c>
    </row>
    <row r="407" spans="1:8" x14ac:dyDescent="0.3">
      <c r="A407">
        <f>COUNTIF(find!$F$2:F427,"+")</f>
        <v>8</v>
      </c>
      <c r="B407">
        <f>COUNTIF(find!$F427:F$1207,"-")</f>
        <v>759</v>
      </c>
      <c r="C407">
        <f>COUNTIF(find!$F$22:F427,"-")</f>
        <v>398</v>
      </c>
      <c r="D407">
        <f>COUNTIF(find!$F427:$F$1207,"+")</f>
        <v>0</v>
      </c>
      <c r="E407">
        <f t="shared" si="24"/>
        <v>0.65600000000000003</v>
      </c>
      <c r="F407">
        <f t="shared" si="25"/>
        <v>0.34399999999999997</v>
      </c>
      <c r="G407">
        <f t="shared" si="26"/>
        <v>1</v>
      </c>
      <c r="H407">
        <f t="shared" si="27"/>
        <v>0.65600000000000014</v>
      </c>
    </row>
    <row r="408" spans="1:8" x14ac:dyDescent="0.3">
      <c r="A408">
        <f>COUNTIF(find!$F$2:F428,"+")</f>
        <v>8</v>
      </c>
      <c r="B408">
        <f>COUNTIF(find!$F428:F$1207,"-")</f>
        <v>758</v>
      </c>
      <c r="C408">
        <f>COUNTIF(find!$F$22:F428,"-")</f>
        <v>399</v>
      </c>
      <c r="D408">
        <f>COUNTIF(find!$F428:$F$1207,"+")</f>
        <v>0</v>
      </c>
      <c r="E408">
        <f t="shared" si="24"/>
        <v>0.65500000000000003</v>
      </c>
      <c r="F408">
        <f t="shared" si="25"/>
        <v>0.34499999999999997</v>
      </c>
      <c r="G408">
        <f t="shared" si="26"/>
        <v>1</v>
      </c>
      <c r="H408">
        <f t="shared" si="27"/>
        <v>0.65500000000000003</v>
      </c>
    </row>
    <row r="409" spans="1:8" x14ac:dyDescent="0.3">
      <c r="A409">
        <f>COUNTIF(find!$F$2:F429,"+")</f>
        <v>8</v>
      </c>
      <c r="B409">
        <f>COUNTIF(find!$F429:F$1207,"-")</f>
        <v>757</v>
      </c>
      <c r="C409">
        <f>COUNTIF(find!$F$22:F429,"-")</f>
        <v>400</v>
      </c>
      <c r="D409">
        <f>COUNTIF(find!$F429:$F$1207,"+")</f>
        <v>0</v>
      </c>
      <c r="E409">
        <f t="shared" si="24"/>
        <v>0.65400000000000003</v>
      </c>
      <c r="F409">
        <f t="shared" si="25"/>
        <v>0.34599999999999997</v>
      </c>
      <c r="G409">
        <f t="shared" si="26"/>
        <v>1</v>
      </c>
      <c r="H409">
        <f t="shared" si="27"/>
        <v>0.65399999999999991</v>
      </c>
    </row>
    <row r="410" spans="1:8" x14ac:dyDescent="0.3">
      <c r="A410">
        <f>COUNTIF(find!$F$2:F430,"+")</f>
        <v>8</v>
      </c>
      <c r="B410">
        <f>COUNTIF(find!$F430:F$1207,"-")</f>
        <v>756</v>
      </c>
      <c r="C410">
        <f>COUNTIF(find!$F$22:F430,"-")</f>
        <v>401</v>
      </c>
      <c r="D410">
        <f>COUNTIF(find!$F430:$F$1207,"+")</f>
        <v>0</v>
      </c>
      <c r="E410">
        <f t="shared" si="24"/>
        <v>0.65300000000000002</v>
      </c>
      <c r="F410">
        <f t="shared" si="25"/>
        <v>0.34699999999999998</v>
      </c>
      <c r="G410">
        <f t="shared" si="26"/>
        <v>1</v>
      </c>
      <c r="H410">
        <f t="shared" si="27"/>
        <v>0.65300000000000002</v>
      </c>
    </row>
    <row r="411" spans="1:8" x14ac:dyDescent="0.3">
      <c r="A411">
        <f>COUNTIF(find!$F$2:F431,"+")</f>
        <v>8</v>
      </c>
      <c r="B411">
        <f>COUNTIF(find!$F431:F$1207,"-")</f>
        <v>755</v>
      </c>
      <c r="C411">
        <f>COUNTIF(find!$F$22:F431,"-")</f>
        <v>402</v>
      </c>
      <c r="D411">
        <f>COUNTIF(find!$F431:$F$1207,"+")</f>
        <v>0</v>
      </c>
      <c r="E411">
        <f t="shared" si="24"/>
        <v>0.65300000000000002</v>
      </c>
      <c r="F411">
        <f t="shared" si="25"/>
        <v>0.34699999999999998</v>
      </c>
      <c r="G411">
        <f t="shared" si="26"/>
        <v>1</v>
      </c>
      <c r="H411">
        <f t="shared" si="27"/>
        <v>0.65300000000000002</v>
      </c>
    </row>
    <row r="412" spans="1:8" x14ac:dyDescent="0.3">
      <c r="A412">
        <f>COUNTIF(find!$F$2:F432,"+")</f>
        <v>8</v>
      </c>
      <c r="B412">
        <f>COUNTIF(find!$F432:F$1207,"-")</f>
        <v>754</v>
      </c>
      <c r="C412">
        <f>COUNTIF(find!$F$22:F432,"-")</f>
        <v>403</v>
      </c>
      <c r="D412">
        <f>COUNTIF(find!$F432:$F$1207,"+")</f>
        <v>0</v>
      </c>
      <c r="E412">
        <f t="shared" si="24"/>
        <v>0.65200000000000002</v>
      </c>
      <c r="F412">
        <f t="shared" si="25"/>
        <v>0.34799999999999998</v>
      </c>
      <c r="G412">
        <f t="shared" si="26"/>
        <v>1</v>
      </c>
      <c r="H412">
        <f t="shared" si="27"/>
        <v>0.65200000000000014</v>
      </c>
    </row>
    <row r="413" spans="1:8" x14ac:dyDescent="0.3">
      <c r="A413">
        <f>COUNTIF(find!$F$2:F433,"+")</f>
        <v>8</v>
      </c>
      <c r="B413">
        <f>COUNTIF(find!$F433:F$1207,"-")</f>
        <v>753</v>
      </c>
      <c r="C413">
        <f>COUNTIF(find!$F$22:F433,"-")</f>
        <v>404</v>
      </c>
      <c r="D413">
        <f>COUNTIF(find!$F433:$F$1207,"+")</f>
        <v>0</v>
      </c>
      <c r="E413">
        <f t="shared" si="24"/>
        <v>0.65100000000000002</v>
      </c>
      <c r="F413">
        <f t="shared" si="25"/>
        <v>0.34899999999999998</v>
      </c>
      <c r="G413">
        <f t="shared" si="26"/>
        <v>1</v>
      </c>
      <c r="H413">
        <f t="shared" si="27"/>
        <v>0.65100000000000002</v>
      </c>
    </row>
    <row r="414" spans="1:8" x14ac:dyDescent="0.3">
      <c r="A414">
        <f>COUNTIF(find!$F$2:F434,"+")</f>
        <v>8</v>
      </c>
      <c r="B414">
        <f>COUNTIF(find!$F434:F$1207,"-")</f>
        <v>752</v>
      </c>
      <c r="C414">
        <f>COUNTIF(find!$F$22:F434,"-")</f>
        <v>405</v>
      </c>
      <c r="D414">
        <f>COUNTIF(find!$F434:$F$1207,"+")</f>
        <v>0</v>
      </c>
      <c r="E414">
        <f t="shared" si="24"/>
        <v>0.65</v>
      </c>
      <c r="F414">
        <f t="shared" si="25"/>
        <v>0.35</v>
      </c>
      <c r="G414">
        <f t="shared" si="26"/>
        <v>1</v>
      </c>
      <c r="H414">
        <f t="shared" si="27"/>
        <v>0.64999999999999991</v>
      </c>
    </row>
    <row r="415" spans="1:8" x14ac:dyDescent="0.3">
      <c r="A415">
        <f>COUNTIF(find!$F$2:F435,"+")</f>
        <v>8</v>
      </c>
      <c r="B415">
        <f>COUNTIF(find!$F435:F$1207,"-")</f>
        <v>751</v>
      </c>
      <c r="C415">
        <f>COUNTIF(find!$F$22:F435,"-")</f>
        <v>406</v>
      </c>
      <c r="D415">
        <f>COUNTIF(find!$F435:$F$1207,"+")</f>
        <v>0</v>
      </c>
      <c r="E415">
        <f t="shared" si="24"/>
        <v>0.64900000000000002</v>
      </c>
      <c r="F415">
        <f t="shared" si="25"/>
        <v>0.35099999999999998</v>
      </c>
      <c r="G415">
        <f t="shared" si="26"/>
        <v>1</v>
      </c>
      <c r="H415">
        <f t="shared" si="27"/>
        <v>0.64900000000000002</v>
      </c>
    </row>
    <row r="416" spans="1:8" x14ac:dyDescent="0.3">
      <c r="A416">
        <f>COUNTIF(find!$F$2:F436,"+")</f>
        <v>8</v>
      </c>
      <c r="B416">
        <f>COUNTIF(find!$F436:F$1207,"-")</f>
        <v>750</v>
      </c>
      <c r="C416">
        <f>COUNTIF(find!$F$22:F436,"-")</f>
        <v>407</v>
      </c>
      <c r="D416">
        <f>COUNTIF(find!$F436:$F$1207,"+")</f>
        <v>0</v>
      </c>
      <c r="E416">
        <f t="shared" si="24"/>
        <v>0.64800000000000002</v>
      </c>
      <c r="F416">
        <f t="shared" si="25"/>
        <v>0.35199999999999998</v>
      </c>
      <c r="G416">
        <f t="shared" si="26"/>
        <v>1</v>
      </c>
      <c r="H416">
        <f t="shared" si="27"/>
        <v>0.64800000000000013</v>
      </c>
    </row>
    <row r="417" spans="1:8" x14ac:dyDescent="0.3">
      <c r="A417">
        <f>COUNTIF(find!$F$2:F437,"+")</f>
        <v>8</v>
      </c>
      <c r="B417">
        <f>COUNTIF(find!$F437:F$1207,"-")</f>
        <v>749</v>
      </c>
      <c r="C417">
        <f>COUNTIF(find!$F$22:F437,"-")</f>
        <v>408</v>
      </c>
      <c r="D417">
        <f>COUNTIF(find!$F437:$F$1207,"+")</f>
        <v>0</v>
      </c>
      <c r="E417">
        <f t="shared" si="24"/>
        <v>0.64700000000000002</v>
      </c>
      <c r="F417">
        <f t="shared" si="25"/>
        <v>0.35299999999999998</v>
      </c>
      <c r="G417">
        <f t="shared" si="26"/>
        <v>1</v>
      </c>
      <c r="H417">
        <f t="shared" si="27"/>
        <v>0.64700000000000002</v>
      </c>
    </row>
    <row r="418" spans="1:8" x14ac:dyDescent="0.3">
      <c r="A418">
        <f>COUNTIF(find!$F$2:F438,"+")</f>
        <v>8</v>
      </c>
      <c r="B418">
        <f>COUNTIF(find!$F438:F$1207,"-")</f>
        <v>748</v>
      </c>
      <c r="C418">
        <f>COUNTIF(find!$F$22:F438,"-")</f>
        <v>409</v>
      </c>
      <c r="D418">
        <f>COUNTIF(find!$F438:$F$1207,"+")</f>
        <v>0</v>
      </c>
      <c r="E418">
        <f t="shared" si="24"/>
        <v>0.64600000000000002</v>
      </c>
      <c r="F418">
        <f t="shared" si="25"/>
        <v>0.35399999999999998</v>
      </c>
      <c r="G418">
        <f t="shared" si="26"/>
        <v>1</v>
      </c>
      <c r="H418">
        <f t="shared" si="27"/>
        <v>0.64599999999999991</v>
      </c>
    </row>
    <row r="419" spans="1:8" x14ac:dyDescent="0.3">
      <c r="A419">
        <f>COUNTIF(find!$F$2:F439,"+")</f>
        <v>8</v>
      </c>
      <c r="B419">
        <f>COUNTIF(find!$F439:F$1207,"-")</f>
        <v>747</v>
      </c>
      <c r="C419">
        <f>COUNTIF(find!$F$22:F439,"-")</f>
        <v>410</v>
      </c>
      <c r="D419">
        <f>COUNTIF(find!$F439:$F$1207,"+")</f>
        <v>0</v>
      </c>
      <c r="E419">
        <f t="shared" si="24"/>
        <v>0.64600000000000002</v>
      </c>
      <c r="F419">
        <f t="shared" si="25"/>
        <v>0.35399999999999998</v>
      </c>
      <c r="G419">
        <f t="shared" si="26"/>
        <v>1</v>
      </c>
      <c r="H419">
        <f t="shared" si="27"/>
        <v>0.64599999999999991</v>
      </c>
    </row>
    <row r="420" spans="1:8" x14ac:dyDescent="0.3">
      <c r="A420">
        <f>COUNTIF(find!$F$2:F440,"+")</f>
        <v>8</v>
      </c>
      <c r="B420">
        <f>COUNTIF(find!$F440:F$1207,"-")</f>
        <v>746</v>
      </c>
      <c r="C420">
        <f>COUNTIF(find!$F$22:F440,"-")</f>
        <v>411</v>
      </c>
      <c r="D420">
        <f>COUNTIF(find!$F440:$F$1207,"+")</f>
        <v>0</v>
      </c>
      <c r="E420">
        <f t="shared" si="24"/>
        <v>0.64500000000000002</v>
      </c>
      <c r="F420">
        <f t="shared" si="25"/>
        <v>0.35499999999999998</v>
      </c>
      <c r="G420">
        <f t="shared" si="26"/>
        <v>1</v>
      </c>
      <c r="H420">
        <f t="shared" si="27"/>
        <v>0.64500000000000002</v>
      </c>
    </row>
    <row r="421" spans="1:8" x14ac:dyDescent="0.3">
      <c r="A421">
        <f>COUNTIF(find!$F$2:F441,"+")</f>
        <v>8</v>
      </c>
      <c r="B421">
        <f>COUNTIF(find!$F441:F$1207,"-")</f>
        <v>745</v>
      </c>
      <c r="C421">
        <f>COUNTIF(find!$F$22:F441,"-")</f>
        <v>412</v>
      </c>
      <c r="D421">
        <f>COUNTIF(find!$F441:$F$1207,"+")</f>
        <v>0</v>
      </c>
      <c r="E421">
        <f t="shared" si="24"/>
        <v>0.64400000000000002</v>
      </c>
      <c r="F421">
        <f t="shared" si="25"/>
        <v>0.35599999999999998</v>
      </c>
      <c r="G421">
        <f t="shared" si="26"/>
        <v>1</v>
      </c>
      <c r="H421">
        <f t="shared" si="27"/>
        <v>0.64400000000000013</v>
      </c>
    </row>
    <row r="422" spans="1:8" x14ac:dyDescent="0.3">
      <c r="A422">
        <f>COUNTIF(find!$F$2:F442,"+")</f>
        <v>8</v>
      </c>
      <c r="B422">
        <f>COUNTIF(find!$F442:F$1207,"-")</f>
        <v>744</v>
      </c>
      <c r="C422">
        <f>COUNTIF(find!$F$22:F442,"-")</f>
        <v>413</v>
      </c>
      <c r="D422">
        <f>COUNTIF(find!$F442:$F$1207,"+")</f>
        <v>0</v>
      </c>
      <c r="E422">
        <f t="shared" si="24"/>
        <v>0.64300000000000002</v>
      </c>
      <c r="F422">
        <f t="shared" si="25"/>
        <v>0.35699999999999998</v>
      </c>
      <c r="G422">
        <f t="shared" si="26"/>
        <v>1</v>
      </c>
      <c r="H422">
        <f t="shared" si="27"/>
        <v>0.64300000000000002</v>
      </c>
    </row>
    <row r="423" spans="1:8" x14ac:dyDescent="0.3">
      <c r="A423">
        <f>COUNTIF(find!$F$2:F443,"+")</f>
        <v>8</v>
      </c>
      <c r="B423">
        <f>COUNTIF(find!$F443:F$1207,"-")</f>
        <v>743</v>
      </c>
      <c r="C423">
        <f>COUNTIF(find!$F$22:F443,"-")</f>
        <v>414</v>
      </c>
      <c r="D423">
        <f>COUNTIF(find!$F443:$F$1207,"+")</f>
        <v>0</v>
      </c>
      <c r="E423">
        <f t="shared" si="24"/>
        <v>0.64200000000000002</v>
      </c>
      <c r="F423">
        <f t="shared" si="25"/>
        <v>0.35799999999999998</v>
      </c>
      <c r="G423">
        <f t="shared" si="26"/>
        <v>1</v>
      </c>
      <c r="H423">
        <f t="shared" si="27"/>
        <v>0.6419999999999999</v>
      </c>
    </row>
    <row r="424" spans="1:8" x14ac:dyDescent="0.3">
      <c r="A424">
        <f>COUNTIF(find!$F$2:F444,"+")</f>
        <v>8</v>
      </c>
      <c r="B424">
        <f>COUNTIF(find!$F444:F$1207,"-")</f>
        <v>742</v>
      </c>
      <c r="C424">
        <f>COUNTIF(find!$F$22:F444,"-")</f>
        <v>415</v>
      </c>
      <c r="D424">
        <f>COUNTIF(find!$F444:$F$1207,"+")</f>
        <v>0</v>
      </c>
      <c r="E424">
        <f t="shared" si="24"/>
        <v>0.64100000000000001</v>
      </c>
      <c r="F424">
        <f t="shared" si="25"/>
        <v>0.35899999999999999</v>
      </c>
      <c r="G424">
        <f t="shared" si="26"/>
        <v>1</v>
      </c>
      <c r="H424">
        <f t="shared" si="27"/>
        <v>0.64100000000000001</v>
      </c>
    </row>
    <row r="425" spans="1:8" x14ac:dyDescent="0.3">
      <c r="A425">
        <f>COUNTIF(find!$F$2:F445,"+")</f>
        <v>8</v>
      </c>
      <c r="B425">
        <f>COUNTIF(find!$F445:F$1207,"-")</f>
        <v>741</v>
      </c>
      <c r="C425">
        <f>COUNTIF(find!$F$22:F445,"-")</f>
        <v>416</v>
      </c>
      <c r="D425">
        <f>COUNTIF(find!$F445:$F$1207,"+")</f>
        <v>0</v>
      </c>
      <c r="E425">
        <f t="shared" si="24"/>
        <v>0.64</v>
      </c>
      <c r="F425">
        <f t="shared" si="25"/>
        <v>0.36</v>
      </c>
      <c r="G425">
        <f t="shared" si="26"/>
        <v>1</v>
      </c>
      <c r="H425">
        <f t="shared" si="27"/>
        <v>0.64000000000000012</v>
      </c>
    </row>
    <row r="426" spans="1:8" x14ac:dyDescent="0.3">
      <c r="A426">
        <f>COUNTIF(find!$F$2:F446,"+")</f>
        <v>8</v>
      </c>
      <c r="B426">
        <f>COUNTIF(find!$F446:F$1207,"-")</f>
        <v>740</v>
      </c>
      <c r="C426">
        <f>COUNTIF(find!$F$22:F446,"-")</f>
        <v>417</v>
      </c>
      <c r="D426">
        <f>COUNTIF(find!$F446:$F$1207,"+")</f>
        <v>0</v>
      </c>
      <c r="E426">
        <f t="shared" si="24"/>
        <v>0.64</v>
      </c>
      <c r="F426">
        <f t="shared" si="25"/>
        <v>0.36</v>
      </c>
      <c r="G426">
        <f t="shared" si="26"/>
        <v>1</v>
      </c>
      <c r="H426">
        <f t="shared" si="27"/>
        <v>0.64000000000000012</v>
      </c>
    </row>
    <row r="427" spans="1:8" x14ac:dyDescent="0.3">
      <c r="A427">
        <f>COUNTIF(find!$F$2:F447,"+")</f>
        <v>8</v>
      </c>
      <c r="B427">
        <f>COUNTIF(find!$F447:F$1207,"-")</f>
        <v>739</v>
      </c>
      <c r="C427">
        <f>COUNTIF(find!$F$22:F447,"-")</f>
        <v>418</v>
      </c>
      <c r="D427">
        <f>COUNTIF(find!$F447:$F$1207,"+")</f>
        <v>0</v>
      </c>
      <c r="E427">
        <f t="shared" si="24"/>
        <v>0.63900000000000001</v>
      </c>
      <c r="F427">
        <f t="shared" si="25"/>
        <v>0.36099999999999999</v>
      </c>
      <c r="G427">
        <f t="shared" si="26"/>
        <v>1</v>
      </c>
      <c r="H427">
        <f t="shared" si="27"/>
        <v>0.63900000000000001</v>
      </c>
    </row>
    <row r="428" spans="1:8" x14ac:dyDescent="0.3">
      <c r="A428">
        <f>COUNTIF(find!$F$2:F448,"+")</f>
        <v>8</v>
      </c>
      <c r="B428">
        <f>COUNTIF(find!$F448:F$1207,"-")</f>
        <v>738</v>
      </c>
      <c r="C428">
        <f>COUNTIF(find!$F$22:F448,"-")</f>
        <v>419</v>
      </c>
      <c r="D428">
        <f>COUNTIF(find!$F448:$F$1207,"+")</f>
        <v>0</v>
      </c>
      <c r="E428">
        <f t="shared" si="24"/>
        <v>0.63800000000000001</v>
      </c>
      <c r="F428">
        <f t="shared" si="25"/>
        <v>0.36199999999999999</v>
      </c>
      <c r="G428">
        <f t="shared" si="26"/>
        <v>1</v>
      </c>
      <c r="H428">
        <f t="shared" si="27"/>
        <v>0.6379999999999999</v>
      </c>
    </row>
    <row r="429" spans="1:8" x14ac:dyDescent="0.3">
      <c r="A429">
        <f>COUNTIF(find!$F$2:F449,"+")</f>
        <v>8</v>
      </c>
      <c r="B429">
        <f>COUNTIF(find!$F449:F$1207,"-")</f>
        <v>737</v>
      </c>
      <c r="C429">
        <f>COUNTIF(find!$F$22:F449,"-")</f>
        <v>420</v>
      </c>
      <c r="D429">
        <f>COUNTIF(find!$F449:$F$1207,"+")</f>
        <v>0</v>
      </c>
      <c r="E429">
        <f t="shared" si="24"/>
        <v>0.63700000000000001</v>
      </c>
      <c r="F429">
        <f t="shared" si="25"/>
        <v>0.36299999999999999</v>
      </c>
      <c r="G429">
        <f t="shared" si="26"/>
        <v>1</v>
      </c>
      <c r="H429">
        <f t="shared" si="27"/>
        <v>0.63700000000000001</v>
      </c>
    </row>
    <row r="430" spans="1:8" x14ac:dyDescent="0.3">
      <c r="A430">
        <f>COUNTIF(find!$F$2:F450,"+")</f>
        <v>8</v>
      </c>
      <c r="B430">
        <f>COUNTIF(find!$F450:F$1207,"-")</f>
        <v>736</v>
      </c>
      <c r="C430">
        <f>COUNTIF(find!$F$22:F450,"-")</f>
        <v>421</v>
      </c>
      <c r="D430">
        <f>COUNTIF(find!$F450:$F$1207,"+")</f>
        <v>0</v>
      </c>
      <c r="E430">
        <f t="shared" si="24"/>
        <v>0.63600000000000001</v>
      </c>
      <c r="F430">
        <f t="shared" si="25"/>
        <v>0.36399999999999999</v>
      </c>
      <c r="G430">
        <f t="shared" si="26"/>
        <v>1</v>
      </c>
      <c r="H430">
        <f t="shared" si="27"/>
        <v>0.63600000000000012</v>
      </c>
    </row>
    <row r="431" spans="1:8" x14ac:dyDescent="0.3">
      <c r="A431">
        <f>COUNTIF(find!$F$2:F451,"+")</f>
        <v>8</v>
      </c>
      <c r="B431">
        <f>COUNTIF(find!$F451:F$1207,"-")</f>
        <v>735</v>
      </c>
      <c r="C431">
        <f>COUNTIF(find!$F$22:F451,"-")</f>
        <v>422</v>
      </c>
      <c r="D431">
        <f>COUNTIF(find!$F451:$F$1207,"+")</f>
        <v>0</v>
      </c>
      <c r="E431">
        <f t="shared" si="24"/>
        <v>0.63500000000000001</v>
      </c>
      <c r="F431">
        <f t="shared" si="25"/>
        <v>0.36499999999999999</v>
      </c>
      <c r="G431">
        <f t="shared" si="26"/>
        <v>1</v>
      </c>
      <c r="H431">
        <f t="shared" si="27"/>
        <v>0.63500000000000001</v>
      </c>
    </row>
    <row r="432" spans="1:8" x14ac:dyDescent="0.3">
      <c r="A432">
        <f>COUNTIF(find!$F$2:F452,"+")</f>
        <v>8</v>
      </c>
      <c r="B432">
        <f>COUNTIF(find!$F452:F$1207,"-")</f>
        <v>734</v>
      </c>
      <c r="C432">
        <f>COUNTIF(find!$F$22:F452,"-")</f>
        <v>423</v>
      </c>
      <c r="D432">
        <f>COUNTIF(find!$F452:$F$1207,"+")</f>
        <v>0</v>
      </c>
      <c r="E432">
        <f t="shared" si="24"/>
        <v>0.63400000000000001</v>
      </c>
      <c r="F432">
        <f t="shared" si="25"/>
        <v>0.36599999999999999</v>
      </c>
      <c r="G432">
        <f t="shared" si="26"/>
        <v>1</v>
      </c>
      <c r="H432">
        <f t="shared" si="27"/>
        <v>0.6339999999999999</v>
      </c>
    </row>
    <row r="433" spans="1:8" x14ac:dyDescent="0.3">
      <c r="A433">
        <f>COUNTIF(find!$F$2:F453,"+")</f>
        <v>8</v>
      </c>
      <c r="B433">
        <f>COUNTIF(find!$F453:F$1207,"-")</f>
        <v>733</v>
      </c>
      <c r="C433">
        <f>COUNTIF(find!$F$22:F453,"-")</f>
        <v>424</v>
      </c>
      <c r="D433">
        <f>COUNTIF(find!$F453:$F$1207,"+")</f>
        <v>0</v>
      </c>
      <c r="E433">
        <f t="shared" si="24"/>
        <v>0.63400000000000001</v>
      </c>
      <c r="F433">
        <f t="shared" si="25"/>
        <v>0.36599999999999999</v>
      </c>
      <c r="G433">
        <f t="shared" si="26"/>
        <v>1</v>
      </c>
      <c r="H433">
        <f t="shared" si="27"/>
        <v>0.6339999999999999</v>
      </c>
    </row>
    <row r="434" spans="1:8" x14ac:dyDescent="0.3">
      <c r="A434">
        <f>COUNTIF(find!$F$2:F454,"+")</f>
        <v>8</v>
      </c>
      <c r="B434">
        <f>COUNTIF(find!$F454:F$1207,"-")</f>
        <v>732</v>
      </c>
      <c r="C434">
        <f>COUNTIF(find!$F$22:F454,"-")</f>
        <v>425</v>
      </c>
      <c r="D434">
        <f>COUNTIF(find!$F454:$F$1207,"+")</f>
        <v>0</v>
      </c>
      <c r="E434">
        <f t="shared" si="24"/>
        <v>0.63300000000000001</v>
      </c>
      <c r="F434">
        <f t="shared" si="25"/>
        <v>0.36699999999999999</v>
      </c>
      <c r="G434">
        <f t="shared" si="26"/>
        <v>1</v>
      </c>
      <c r="H434">
        <f t="shared" si="27"/>
        <v>0.63300000000000001</v>
      </c>
    </row>
    <row r="435" spans="1:8" x14ac:dyDescent="0.3">
      <c r="A435">
        <f>COUNTIF(find!$F$2:F455,"+")</f>
        <v>8</v>
      </c>
      <c r="B435">
        <f>COUNTIF(find!$F455:F$1207,"-")</f>
        <v>731</v>
      </c>
      <c r="C435">
        <f>COUNTIF(find!$F$22:F455,"-")</f>
        <v>426</v>
      </c>
      <c r="D435">
        <f>COUNTIF(find!$F455:$F$1207,"+")</f>
        <v>0</v>
      </c>
      <c r="E435">
        <f t="shared" si="24"/>
        <v>0.63200000000000001</v>
      </c>
      <c r="F435">
        <f t="shared" si="25"/>
        <v>0.36799999999999999</v>
      </c>
      <c r="G435">
        <f t="shared" si="26"/>
        <v>1</v>
      </c>
      <c r="H435">
        <f t="shared" si="27"/>
        <v>0.63200000000000012</v>
      </c>
    </row>
    <row r="436" spans="1:8" x14ac:dyDescent="0.3">
      <c r="A436">
        <f>COUNTIF(find!$F$2:F456,"+")</f>
        <v>8</v>
      </c>
      <c r="B436">
        <f>COUNTIF(find!$F456:F$1207,"-")</f>
        <v>730</v>
      </c>
      <c r="C436">
        <f>COUNTIF(find!$F$22:F456,"-")</f>
        <v>427</v>
      </c>
      <c r="D436">
        <f>COUNTIF(find!$F456:$F$1207,"+")</f>
        <v>0</v>
      </c>
      <c r="E436">
        <f t="shared" si="24"/>
        <v>0.63100000000000001</v>
      </c>
      <c r="F436">
        <f t="shared" si="25"/>
        <v>0.36899999999999999</v>
      </c>
      <c r="G436">
        <f t="shared" si="26"/>
        <v>1</v>
      </c>
      <c r="H436">
        <f t="shared" si="27"/>
        <v>0.63100000000000001</v>
      </c>
    </row>
    <row r="437" spans="1:8" x14ac:dyDescent="0.3">
      <c r="A437">
        <f>COUNTIF(find!$F$2:F457,"+")</f>
        <v>8</v>
      </c>
      <c r="B437">
        <f>COUNTIF(find!$F457:F$1207,"-")</f>
        <v>729</v>
      </c>
      <c r="C437">
        <f>COUNTIF(find!$F$22:F457,"-")</f>
        <v>428</v>
      </c>
      <c r="D437">
        <f>COUNTIF(find!$F457:$F$1207,"+")</f>
        <v>0</v>
      </c>
      <c r="E437">
        <f t="shared" si="24"/>
        <v>0.63</v>
      </c>
      <c r="F437">
        <f t="shared" si="25"/>
        <v>0.37</v>
      </c>
      <c r="G437">
        <f t="shared" si="26"/>
        <v>1</v>
      </c>
      <c r="H437">
        <f t="shared" si="27"/>
        <v>0.62999999999999989</v>
      </c>
    </row>
    <row r="438" spans="1:8" x14ac:dyDescent="0.3">
      <c r="A438">
        <f>COUNTIF(find!$F$2:F458,"+")</f>
        <v>8</v>
      </c>
      <c r="B438">
        <f>COUNTIF(find!$F458:F$1207,"-")</f>
        <v>728</v>
      </c>
      <c r="C438">
        <f>COUNTIF(find!$F$22:F458,"-")</f>
        <v>429</v>
      </c>
      <c r="D438">
        <f>COUNTIF(find!$F458:$F$1207,"+")</f>
        <v>0</v>
      </c>
      <c r="E438">
        <f t="shared" si="24"/>
        <v>0.629</v>
      </c>
      <c r="F438">
        <f t="shared" si="25"/>
        <v>0.371</v>
      </c>
      <c r="G438">
        <f t="shared" si="26"/>
        <v>1</v>
      </c>
      <c r="H438">
        <f t="shared" si="27"/>
        <v>0.629</v>
      </c>
    </row>
    <row r="439" spans="1:8" x14ac:dyDescent="0.3">
      <c r="A439">
        <f>COUNTIF(find!$F$2:F459,"+")</f>
        <v>8</v>
      </c>
      <c r="B439">
        <f>COUNTIF(find!$F459:F$1207,"-")</f>
        <v>727</v>
      </c>
      <c r="C439">
        <f>COUNTIF(find!$F$22:F459,"-")</f>
        <v>430</v>
      </c>
      <c r="D439">
        <f>COUNTIF(find!$F459:$F$1207,"+")</f>
        <v>0</v>
      </c>
      <c r="E439">
        <f t="shared" si="24"/>
        <v>0.628</v>
      </c>
      <c r="F439">
        <f t="shared" si="25"/>
        <v>0.372</v>
      </c>
      <c r="G439">
        <f t="shared" si="26"/>
        <v>1</v>
      </c>
      <c r="H439">
        <f t="shared" si="27"/>
        <v>0.62800000000000011</v>
      </c>
    </row>
    <row r="440" spans="1:8" x14ac:dyDescent="0.3">
      <c r="A440">
        <f>COUNTIF(find!$F$2:F460,"+")</f>
        <v>8</v>
      </c>
      <c r="B440">
        <f>COUNTIF(find!$F460:F$1207,"-")</f>
        <v>726</v>
      </c>
      <c r="C440">
        <f>COUNTIF(find!$F$22:F460,"-")</f>
        <v>431</v>
      </c>
      <c r="D440">
        <f>COUNTIF(find!$F460:$F$1207,"+")</f>
        <v>0</v>
      </c>
      <c r="E440">
        <f t="shared" si="24"/>
        <v>0.627</v>
      </c>
      <c r="F440">
        <f t="shared" si="25"/>
        <v>0.373</v>
      </c>
      <c r="G440">
        <f t="shared" si="26"/>
        <v>1</v>
      </c>
      <c r="H440">
        <f t="shared" si="27"/>
        <v>0.627</v>
      </c>
    </row>
    <row r="441" spans="1:8" x14ac:dyDescent="0.3">
      <c r="A441">
        <f>COUNTIF(find!$F$2:F461,"+")</f>
        <v>8</v>
      </c>
      <c r="B441">
        <f>COUNTIF(find!$F461:F$1207,"-")</f>
        <v>725</v>
      </c>
      <c r="C441">
        <f>COUNTIF(find!$F$22:F461,"-")</f>
        <v>432</v>
      </c>
      <c r="D441">
        <f>COUNTIF(find!$F461:$F$1207,"+")</f>
        <v>0</v>
      </c>
      <c r="E441">
        <f t="shared" si="24"/>
        <v>0.627</v>
      </c>
      <c r="F441">
        <f t="shared" si="25"/>
        <v>0.373</v>
      </c>
      <c r="G441">
        <f t="shared" si="26"/>
        <v>1</v>
      </c>
      <c r="H441">
        <f t="shared" si="27"/>
        <v>0.627</v>
      </c>
    </row>
    <row r="442" spans="1:8" x14ac:dyDescent="0.3">
      <c r="A442">
        <f>COUNTIF(find!$F$2:F462,"+")</f>
        <v>8</v>
      </c>
      <c r="B442">
        <f>COUNTIF(find!$F462:F$1207,"-")</f>
        <v>724</v>
      </c>
      <c r="C442">
        <f>COUNTIF(find!$F$22:F462,"-")</f>
        <v>433</v>
      </c>
      <c r="D442">
        <f>COUNTIF(find!$F462:$F$1207,"+")</f>
        <v>0</v>
      </c>
      <c r="E442">
        <f t="shared" si="24"/>
        <v>0.626</v>
      </c>
      <c r="F442">
        <f t="shared" si="25"/>
        <v>0.374</v>
      </c>
      <c r="G442">
        <f t="shared" si="26"/>
        <v>1</v>
      </c>
      <c r="H442">
        <f t="shared" si="27"/>
        <v>0.62599999999999989</v>
      </c>
    </row>
    <row r="443" spans="1:8" x14ac:dyDescent="0.3">
      <c r="A443">
        <f>COUNTIF(find!$F$2:F463,"+")</f>
        <v>8</v>
      </c>
      <c r="B443">
        <f>COUNTIF(find!$F463:F$1207,"-")</f>
        <v>723</v>
      </c>
      <c r="C443">
        <f>COUNTIF(find!$F$22:F463,"-")</f>
        <v>434</v>
      </c>
      <c r="D443">
        <f>COUNTIF(find!$F463:$F$1207,"+")</f>
        <v>0</v>
      </c>
      <c r="E443">
        <f t="shared" si="24"/>
        <v>0.625</v>
      </c>
      <c r="F443">
        <f t="shared" si="25"/>
        <v>0.375</v>
      </c>
      <c r="G443">
        <f t="shared" si="26"/>
        <v>1</v>
      </c>
      <c r="H443">
        <f t="shared" si="27"/>
        <v>0.625</v>
      </c>
    </row>
    <row r="444" spans="1:8" x14ac:dyDescent="0.3">
      <c r="A444">
        <f>COUNTIF(find!$F$2:F464,"+")</f>
        <v>8</v>
      </c>
      <c r="B444">
        <f>COUNTIF(find!$F464:F$1207,"-")</f>
        <v>722</v>
      </c>
      <c r="C444">
        <f>COUNTIF(find!$F$22:F464,"-")</f>
        <v>435</v>
      </c>
      <c r="D444">
        <f>COUNTIF(find!$F464:$F$1207,"+")</f>
        <v>0</v>
      </c>
      <c r="E444">
        <f t="shared" si="24"/>
        <v>0.624</v>
      </c>
      <c r="F444">
        <f t="shared" si="25"/>
        <v>0.376</v>
      </c>
      <c r="G444">
        <f t="shared" si="26"/>
        <v>1</v>
      </c>
      <c r="H444">
        <f t="shared" si="27"/>
        <v>0.62400000000000011</v>
      </c>
    </row>
    <row r="445" spans="1:8" x14ac:dyDescent="0.3">
      <c r="A445">
        <f>COUNTIF(find!$F$2:F465,"+")</f>
        <v>8</v>
      </c>
      <c r="B445">
        <f>COUNTIF(find!$F465:F$1207,"-")</f>
        <v>721</v>
      </c>
      <c r="C445">
        <f>COUNTIF(find!$F$22:F465,"-")</f>
        <v>436</v>
      </c>
      <c r="D445">
        <f>COUNTIF(find!$F465:$F$1207,"+")</f>
        <v>0</v>
      </c>
      <c r="E445">
        <f t="shared" si="24"/>
        <v>0.623</v>
      </c>
      <c r="F445">
        <f t="shared" si="25"/>
        <v>0.377</v>
      </c>
      <c r="G445">
        <f t="shared" si="26"/>
        <v>1</v>
      </c>
      <c r="H445">
        <f t="shared" si="27"/>
        <v>0.623</v>
      </c>
    </row>
    <row r="446" spans="1:8" x14ac:dyDescent="0.3">
      <c r="A446">
        <f>COUNTIF(find!$F$2:F466,"+")</f>
        <v>8</v>
      </c>
      <c r="B446">
        <f>COUNTIF(find!$F466:F$1207,"-")</f>
        <v>720</v>
      </c>
      <c r="C446">
        <f>COUNTIF(find!$F$22:F466,"-")</f>
        <v>437</v>
      </c>
      <c r="D446">
        <f>COUNTIF(find!$F466:$F$1207,"+")</f>
        <v>0</v>
      </c>
      <c r="E446">
        <f t="shared" si="24"/>
        <v>0.622</v>
      </c>
      <c r="F446">
        <f t="shared" si="25"/>
        <v>0.378</v>
      </c>
      <c r="G446">
        <f t="shared" si="26"/>
        <v>1</v>
      </c>
      <c r="H446">
        <f t="shared" si="27"/>
        <v>0.62199999999999989</v>
      </c>
    </row>
    <row r="447" spans="1:8" x14ac:dyDescent="0.3">
      <c r="A447">
        <f>COUNTIF(find!$F$2:F467,"+")</f>
        <v>8</v>
      </c>
      <c r="B447">
        <f>COUNTIF(find!$F467:F$1207,"-")</f>
        <v>719</v>
      </c>
      <c r="C447">
        <f>COUNTIF(find!$F$22:F467,"-")</f>
        <v>438</v>
      </c>
      <c r="D447">
        <f>COUNTIF(find!$F467:$F$1207,"+")</f>
        <v>0</v>
      </c>
      <c r="E447">
        <f t="shared" si="24"/>
        <v>0.621</v>
      </c>
      <c r="F447">
        <f t="shared" si="25"/>
        <v>0.379</v>
      </c>
      <c r="G447">
        <f t="shared" si="26"/>
        <v>1</v>
      </c>
      <c r="H447">
        <f t="shared" si="27"/>
        <v>0.621</v>
      </c>
    </row>
    <row r="448" spans="1:8" x14ac:dyDescent="0.3">
      <c r="A448">
        <f>COUNTIF(find!$F$2:F468,"+")</f>
        <v>8</v>
      </c>
      <c r="B448">
        <f>COUNTIF(find!$F468:F$1207,"-")</f>
        <v>718</v>
      </c>
      <c r="C448">
        <f>COUNTIF(find!$F$22:F468,"-")</f>
        <v>439</v>
      </c>
      <c r="D448">
        <f>COUNTIF(find!$F468:$F$1207,"+")</f>
        <v>0</v>
      </c>
      <c r="E448">
        <f t="shared" si="24"/>
        <v>0.621</v>
      </c>
      <c r="F448">
        <f t="shared" si="25"/>
        <v>0.379</v>
      </c>
      <c r="G448">
        <f t="shared" si="26"/>
        <v>1</v>
      </c>
      <c r="H448">
        <f t="shared" si="27"/>
        <v>0.621</v>
      </c>
    </row>
    <row r="449" spans="1:8" x14ac:dyDescent="0.3">
      <c r="A449">
        <f>COUNTIF(find!$F$2:F469,"+")</f>
        <v>8</v>
      </c>
      <c r="B449">
        <f>COUNTIF(find!$F469:F$1207,"-")</f>
        <v>717</v>
      </c>
      <c r="C449">
        <f>COUNTIF(find!$F$22:F469,"-")</f>
        <v>440</v>
      </c>
      <c r="D449">
        <f>COUNTIF(find!$F469:$F$1207,"+")</f>
        <v>0</v>
      </c>
      <c r="E449">
        <f t="shared" si="24"/>
        <v>0.62</v>
      </c>
      <c r="F449">
        <f t="shared" si="25"/>
        <v>0.38</v>
      </c>
      <c r="G449">
        <f t="shared" si="26"/>
        <v>1</v>
      </c>
      <c r="H449">
        <f t="shared" si="27"/>
        <v>0.62000000000000011</v>
      </c>
    </row>
    <row r="450" spans="1:8" x14ac:dyDescent="0.3">
      <c r="A450">
        <f>COUNTIF(find!$F$2:F470,"+")</f>
        <v>8</v>
      </c>
      <c r="B450">
        <f>COUNTIF(find!$F470:F$1207,"-")</f>
        <v>716</v>
      </c>
      <c r="C450">
        <f>COUNTIF(find!$F$22:F470,"-")</f>
        <v>441</v>
      </c>
      <c r="D450">
        <f>COUNTIF(find!$F470:$F$1207,"+")</f>
        <v>0</v>
      </c>
      <c r="E450">
        <f t="shared" si="24"/>
        <v>0.61899999999999999</v>
      </c>
      <c r="F450">
        <f t="shared" si="25"/>
        <v>0.38100000000000001</v>
      </c>
      <c r="G450">
        <f t="shared" si="26"/>
        <v>1</v>
      </c>
      <c r="H450">
        <f t="shared" si="27"/>
        <v>0.61899999999999999</v>
      </c>
    </row>
    <row r="451" spans="1:8" x14ac:dyDescent="0.3">
      <c r="A451">
        <f>COUNTIF(find!$F$2:F471,"+")</f>
        <v>8</v>
      </c>
      <c r="B451">
        <f>COUNTIF(find!$F471:F$1207,"-")</f>
        <v>715</v>
      </c>
      <c r="C451">
        <f>COUNTIF(find!$F$22:F471,"-")</f>
        <v>442</v>
      </c>
      <c r="D451">
        <f>COUNTIF(find!$F471:$F$1207,"+")</f>
        <v>0</v>
      </c>
      <c r="E451">
        <f t="shared" ref="E451:E514" si="28">ROUND(B451/(B451+C451),3)</f>
        <v>0.61799999999999999</v>
      </c>
      <c r="F451">
        <f t="shared" ref="F451:F514" si="29">1-E451</f>
        <v>0.38200000000000001</v>
      </c>
      <c r="G451">
        <f t="shared" ref="G451:G514" si="30">ROUND(A451/(A451+D451),3)</f>
        <v>1</v>
      </c>
      <c r="H451">
        <f t="shared" ref="H451:H514" si="31">G451+E451-1</f>
        <v>0.61799999999999988</v>
      </c>
    </row>
    <row r="452" spans="1:8" x14ac:dyDescent="0.3">
      <c r="A452">
        <f>COUNTIF(find!$F$2:F472,"+")</f>
        <v>8</v>
      </c>
      <c r="B452">
        <f>COUNTIF(find!$F472:F$1207,"-")</f>
        <v>714</v>
      </c>
      <c r="C452">
        <f>COUNTIF(find!$F$22:F472,"-")</f>
        <v>443</v>
      </c>
      <c r="D452">
        <f>COUNTIF(find!$F472:$F$1207,"+")</f>
        <v>0</v>
      </c>
      <c r="E452">
        <f t="shared" si="28"/>
        <v>0.61699999999999999</v>
      </c>
      <c r="F452">
        <f t="shared" si="29"/>
        <v>0.38300000000000001</v>
      </c>
      <c r="G452">
        <f t="shared" si="30"/>
        <v>1</v>
      </c>
      <c r="H452">
        <f t="shared" si="31"/>
        <v>0.61699999999999999</v>
      </c>
    </row>
    <row r="453" spans="1:8" x14ac:dyDescent="0.3">
      <c r="A453">
        <f>COUNTIF(find!$F$2:F473,"+")</f>
        <v>8</v>
      </c>
      <c r="B453">
        <f>COUNTIF(find!$F473:F$1207,"-")</f>
        <v>713</v>
      </c>
      <c r="C453">
        <f>COUNTIF(find!$F$22:F473,"-")</f>
        <v>444</v>
      </c>
      <c r="D453">
        <f>COUNTIF(find!$F473:$F$1207,"+")</f>
        <v>0</v>
      </c>
      <c r="E453">
        <f t="shared" si="28"/>
        <v>0.61599999999999999</v>
      </c>
      <c r="F453">
        <f t="shared" si="29"/>
        <v>0.38400000000000001</v>
      </c>
      <c r="G453">
        <f t="shared" si="30"/>
        <v>1</v>
      </c>
      <c r="H453">
        <f t="shared" si="31"/>
        <v>0.6160000000000001</v>
      </c>
    </row>
    <row r="454" spans="1:8" x14ac:dyDescent="0.3">
      <c r="A454">
        <f>COUNTIF(find!$F$2:F474,"+")</f>
        <v>8</v>
      </c>
      <c r="B454">
        <f>COUNTIF(find!$F474:F$1207,"-")</f>
        <v>712</v>
      </c>
      <c r="C454">
        <f>COUNTIF(find!$F$22:F474,"-")</f>
        <v>445</v>
      </c>
      <c r="D454">
        <f>COUNTIF(find!$F474:$F$1207,"+")</f>
        <v>0</v>
      </c>
      <c r="E454">
        <f t="shared" si="28"/>
        <v>0.61499999999999999</v>
      </c>
      <c r="F454">
        <f t="shared" si="29"/>
        <v>0.38500000000000001</v>
      </c>
      <c r="G454">
        <f t="shared" si="30"/>
        <v>1</v>
      </c>
      <c r="H454">
        <f t="shared" si="31"/>
        <v>0.61499999999999999</v>
      </c>
    </row>
    <row r="455" spans="1:8" x14ac:dyDescent="0.3">
      <c r="A455">
        <f>COUNTIF(find!$F$2:F475,"+")</f>
        <v>8</v>
      </c>
      <c r="B455">
        <f>COUNTIF(find!$F475:F$1207,"-")</f>
        <v>711</v>
      </c>
      <c r="C455">
        <f>COUNTIF(find!$F$22:F475,"-")</f>
        <v>446</v>
      </c>
      <c r="D455">
        <f>COUNTIF(find!$F475:$F$1207,"+")</f>
        <v>0</v>
      </c>
      <c r="E455">
        <f t="shared" si="28"/>
        <v>0.61499999999999999</v>
      </c>
      <c r="F455">
        <f t="shared" si="29"/>
        <v>0.38500000000000001</v>
      </c>
      <c r="G455">
        <f t="shared" si="30"/>
        <v>1</v>
      </c>
      <c r="H455">
        <f t="shared" si="31"/>
        <v>0.61499999999999999</v>
      </c>
    </row>
    <row r="456" spans="1:8" x14ac:dyDescent="0.3">
      <c r="A456">
        <f>COUNTIF(find!$F$2:F476,"+")</f>
        <v>8</v>
      </c>
      <c r="B456">
        <f>COUNTIF(find!$F476:F$1207,"-")</f>
        <v>710</v>
      </c>
      <c r="C456">
        <f>COUNTIF(find!$F$22:F476,"-")</f>
        <v>447</v>
      </c>
      <c r="D456">
        <f>COUNTIF(find!$F476:$F$1207,"+")</f>
        <v>0</v>
      </c>
      <c r="E456">
        <f t="shared" si="28"/>
        <v>0.61399999999999999</v>
      </c>
      <c r="F456">
        <f t="shared" si="29"/>
        <v>0.38600000000000001</v>
      </c>
      <c r="G456">
        <f t="shared" si="30"/>
        <v>1</v>
      </c>
      <c r="H456">
        <f t="shared" si="31"/>
        <v>0.61399999999999988</v>
      </c>
    </row>
    <row r="457" spans="1:8" x14ac:dyDescent="0.3">
      <c r="A457">
        <f>COUNTIF(find!$F$2:F477,"+")</f>
        <v>8</v>
      </c>
      <c r="B457">
        <f>COUNTIF(find!$F477:F$1207,"-")</f>
        <v>709</v>
      </c>
      <c r="C457">
        <f>COUNTIF(find!$F$22:F477,"-")</f>
        <v>448</v>
      </c>
      <c r="D457">
        <f>COUNTIF(find!$F477:$F$1207,"+")</f>
        <v>0</v>
      </c>
      <c r="E457">
        <f t="shared" si="28"/>
        <v>0.61299999999999999</v>
      </c>
      <c r="F457">
        <f t="shared" si="29"/>
        <v>0.38700000000000001</v>
      </c>
      <c r="G457">
        <f t="shared" si="30"/>
        <v>1</v>
      </c>
      <c r="H457">
        <f t="shared" si="31"/>
        <v>0.61299999999999999</v>
      </c>
    </row>
    <row r="458" spans="1:8" x14ac:dyDescent="0.3">
      <c r="A458">
        <f>COUNTIF(find!$F$2:F478,"+")</f>
        <v>8</v>
      </c>
      <c r="B458">
        <f>COUNTIF(find!$F478:F$1207,"-")</f>
        <v>708</v>
      </c>
      <c r="C458">
        <f>COUNTIF(find!$F$22:F478,"-")</f>
        <v>449</v>
      </c>
      <c r="D458">
        <f>COUNTIF(find!$F478:$F$1207,"+")</f>
        <v>0</v>
      </c>
      <c r="E458">
        <f t="shared" si="28"/>
        <v>0.61199999999999999</v>
      </c>
      <c r="F458">
        <f t="shared" si="29"/>
        <v>0.38800000000000001</v>
      </c>
      <c r="G458">
        <f t="shared" si="30"/>
        <v>1</v>
      </c>
      <c r="H458">
        <f t="shared" si="31"/>
        <v>0.6120000000000001</v>
      </c>
    </row>
    <row r="459" spans="1:8" x14ac:dyDescent="0.3">
      <c r="A459">
        <f>COUNTIF(find!$F$2:F479,"+")</f>
        <v>8</v>
      </c>
      <c r="B459">
        <f>COUNTIF(find!$F479:F$1207,"-")</f>
        <v>707</v>
      </c>
      <c r="C459">
        <f>COUNTIF(find!$F$22:F479,"-")</f>
        <v>450</v>
      </c>
      <c r="D459">
        <f>COUNTIF(find!$F479:$F$1207,"+")</f>
        <v>0</v>
      </c>
      <c r="E459">
        <f t="shared" si="28"/>
        <v>0.61099999999999999</v>
      </c>
      <c r="F459">
        <f t="shared" si="29"/>
        <v>0.38900000000000001</v>
      </c>
      <c r="G459">
        <f t="shared" si="30"/>
        <v>1</v>
      </c>
      <c r="H459">
        <f t="shared" si="31"/>
        <v>0.61099999999999999</v>
      </c>
    </row>
    <row r="460" spans="1:8" x14ac:dyDescent="0.3">
      <c r="A460">
        <f>COUNTIF(find!$F$2:F480,"+")</f>
        <v>8</v>
      </c>
      <c r="B460">
        <f>COUNTIF(find!$F480:F$1207,"-")</f>
        <v>706</v>
      </c>
      <c r="C460">
        <f>COUNTIF(find!$F$22:F480,"-")</f>
        <v>451</v>
      </c>
      <c r="D460">
        <f>COUNTIF(find!$F480:$F$1207,"+")</f>
        <v>0</v>
      </c>
      <c r="E460">
        <f t="shared" si="28"/>
        <v>0.61</v>
      </c>
      <c r="F460">
        <f t="shared" si="29"/>
        <v>0.39</v>
      </c>
      <c r="G460">
        <f t="shared" si="30"/>
        <v>1</v>
      </c>
      <c r="H460">
        <f t="shared" si="31"/>
        <v>0.60999999999999988</v>
      </c>
    </row>
    <row r="461" spans="1:8" x14ac:dyDescent="0.3">
      <c r="A461">
        <f>COUNTIF(find!$F$2:F481,"+")</f>
        <v>8</v>
      </c>
      <c r="B461">
        <f>COUNTIF(find!$F481:F$1207,"-")</f>
        <v>705</v>
      </c>
      <c r="C461">
        <f>COUNTIF(find!$F$22:F481,"-")</f>
        <v>452</v>
      </c>
      <c r="D461">
        <f>COUNTIF(find!$F481:$F$1207,"+")</f>
        <v>0</v>
      </c>
      <c r="E461">
        <f t="shared" si="28"/>
        <v>0.60899999999999999</v>
      </c>
      <c r="F461">
        <f t="shared" si="29"/>
        <v>0.39100000000000001</v>
      </c>
      <c r="G461">
        <f t="shared" si="30"/>
        <v>1</v>
      </c>
      <c r="H461">
        <f t="shared" si="31"/>
        <v>0.60899999999999999</v>
      </c>
    </row>
    <row r="462" spans="1:8" x14ac:dyDescent="0.3">
      <c r="A462">
        <f>COUNTIF(find!$F$2:F482,"+")</f>
        <v>8</v>
      </c>
      <c r="B462">
        <f>COUNTIF(find!$F482:F$1207,"-")</f>
        <v>704</v>
      </c>
      <c r="C462">
        <f>COUNTIF(find!$F$22:F482,"-")</f>
        <v>453</v>
      </c>
      <c r="D462">
        <f>COUNTIF(find!$F482:$F$1207,"+")</f>
        <v>0</v>
      </c>
      <c r="E462">
        <f t="shared" si="28"/>
        <v>0.60799999999999998</v>
      </c>
      <c r="F462">
        <f t="shared" si="29"/>
        <v>0.39200000000000002</v>
      </c>
      <c r="G462">
        <f t="shared" si="30"/>
        <v>1</v>
      </c>
      <c r="H462">
        <f t="shared" si="31"/>
        <v>0.6080000000000001</v>
      </c>
    </row>
    <row r="463" spans="1:8" x14ac:dyDescent="0.3">
      <c r="A463">
        <f>COUNTIF(find!$F$2:F483,"+")</f>
        <v>8</v>
      </c>
      <c r="B463">
        <f>COUNTIF(find!$F483:F$1207,"-")</f>
        <v>703</v>
      </c>
      <c r="C463">
        <f>COUNTIF(find!$F$22:F483,"-")</f>
        <v>454</v>
      </c>
      <c r="D463">
        <f>COUNTIF(find!$F483:$F$1207,"+")</f>
        <v>0</v>
      </c>
      <c r="E463">
        <f t="shared" si="28"/>
        <v>0.60799999999999998</v>
      </c>
      <c r="F463">
        <f t="shared" si="29"/>
        <v>0.39200000000000002</v>
      </c>
      <c r="G463">
        <f t="shared" si="30"/>
        <v>1</v>
      </c>
      <c r="H463">
        <f t="shared" si="31"/>
        <v>0.6080000000000001</v>
      </c>
    </row>
    <row r="464" spans="1:8" x14ac:dyDescent="0.3">
      <c r="A464">
        <f>COUNTIF(find!$F$2:F484,"+")</f>
        <v>8</v>
      </c>
      <c r="B464">
        <f>COUNTIF(find!$F484:F$1207,"-")</f>
        <v>702</v>
      </c>
      <c r="C464">
        <f>COUNTIF(find!$F$22:F484,"-")</f>
        <v>455</v>
      </c>
      <c r="D464">
        <f>COUNTIF(find!$F484:$F$1207,"+")</f>
        <v>0</v>
      </c>
      <c r="E464">
        <f t="shared" si="28"/>
        <v>0.60699999999999998</v>
      </c>
      <c r="F464">
        <f t="shared" si="29"/>
        <v>0.39300000000000002</v>
      </c>
      <c r="G464">
        <f t="shared" si="30"/>
        <v>1</v>
      </c>
      <c r="H464">
        <f t="shared" si="31"/>
        <v>0.60699999999999998</v>
      </c>
    </row>
    <row r="465" spans="1:8" x14ac:dyDescent="0.3">
      <c r="A465">
        <f>COUNTIF(find!$F$2:F485,"+")</f>
        <v>8</v>
      </c>
      <c r="B465">
        <f>COUNTIF(find!$F485:F$1207,"-")</f>
        <v>701</v>
      </c>
      <c r="C465">
        <f>COUNTIF(find!$F$22:F485,"-")</f>
        <v>456</v>
      </c>
      <c r="D465">
        <f>COUNTIF(find!$F485:$F$1207,"+")</f>
        <v>0</v>
      </c>
      <c r="E465">
        <f t="shared" si="28"/>
        <v>0.60599999999999998</v>
      </c>
      <c r="F465">
        <f t="shared" si="29"/>
        <v>0.39400000000000002</v>
      </c>
      <c r="G465">
        <f t="shared" si="30"/>
        <v>1</v>
      </c>
      <c r="H465">
        <f t="shared" si="31"/>
        <v>0.60599999999999987</v>
      </c>
    </row>
    <row r="466" spans="1:8" x14ac:dyDescent="0.3">
      <c r="A466">
        <f>COUNTIF(find!$F$2:F486,"+")</f>
        <v>8</v>
      </c>
      <c r="B466">
        <f>COUNTIF(find!$F486:F$1207,"-")</f>
        <v>700</v>
      </c>
      <c r="C466">
        <f>COUNTIF(find!$F$22:F486,"-")</f>
        <v>457</v>
      </c>
      <c r="D466">
        <f>COUNTIF(find!$F486:$F$1207,"+")</f>
        <v>0</v>
      </c>
      <c r="E466">
        <f t="shared" si="28"/>
        <v>0.60499999999999998</v>
      </c>
      <c r="F466">
        <f t="shared" si="29"/>
        <v>0.39500000000000002</v>
      </c>
      <c r="G466">
        <f t="shared" si="30"/>
        <v>1</v>
      </c>
      <c r="H466">
        <f t="shared" si="31"/>
        <v>0.60499999999999998</v>
      </c>
    </row>
    <row r="467" spans="1:8" x14ac:dyDescent="0.3">
      <c r="A467">
        <f>COUNTIF(find!$F$2:F487,"+")</f>
        <v>8</v>
      </c>
      <c r="B467">
        <f>COUNTIF(find!$F487:F$1207,"-")</f>
        <v>699</v>
      </c>
      <c r="C467">
        <f>COUNTIF(find!$F$22:F487,"-")</f>
        <v>458</v>
      </c>
      <c r="D467">
        <f>COUNTIF(find!$F487:$F$1207,"+")</f>
        <v>0</v>
      </c>
      <c r="E467">
        <f t="shared" si="28"/>
        <v>0.60399999999999998</v>
      </c>
      <c r="F467">
        <f t="shared" si="29"/>
        <v>0.39600000000000002</v>
      </c>
      <c r="G467">
        <f t="shared" si="30"/>
        <v>1</v>
      </c>
      <c r="H467">
        <f t="shared" si="31"/>
        <v>0.60400000000000009</v>
      </c>
    </row>
    <row r="468" spans="1:8" x14ac:dyDescent="0.3">
      <c r="A468">
        <f>COUNTIF(find!$F$2:F488,"+")</f>
        <v>8</v>
      </c>
      <c r="B468">
        <f>COUNTIF(find!$F488:F$1207,"-")</f>
        <v>698</v>
      </c>
      <c r="C468">
        <f>COUNTIF(find!$F$22:F488,"-")</f>
        <v>459</v>
      </c>
      <c r="D468">
        <f>COUNTIF(find!$F488:$F$1207,"+")</f>
        <v>0</v>
      </c>
      <c r="E468">
        <f t="shared" si="28"/>
        <v>0.60299999999999998</v>
      </c>
      <c r="F468">
        <f t="shared" si="29"/>
        <v>0.39700000000000002</v>
      </c>
      <c r="G468">
        <f t="shared" si="30"/>
        <v>1</v>
      </c>
      <c r="H468">
        <f t="shared" si="31"/>
        <v>0.60299999999999998</v>
      </c>
    </row>
    <row r="469" spans="1:8" x14ac:dyDescent="0.3">
      <c r="A469">
        <f>COUNTIF(find!$F$2:F489,"+")</f>
        <v>8</v>
      </c>
      <c r="B469">
        <f>COUNTIF(find!$F489:F$1207,"-")</f>
        <v>697</v>
      </c>
      <c r="C469">
        <f>COUNTIF(find!$F$22:F489,"-")</f>
        <v>460</v>
      </c>
      <c r="D469">
        <f>COUNTIF(find!$F489:$F$1207,"+")</f>
        <v>0</v>
      </c>
      <c r="E469">
        <f t="shared" si="28"/>
        <v>0.60199999999999998</v>
      </c>
      <c r="F469">
        <f t="shared" si="29"/>
        <v>0.39800000000000002</v>
      </c>
      <c r="G469">
        <f t="shared" si="30"/>
        <v>1</v>
      </c>
      <c r="H469">
        <f t="shared" si="31"/>
        <v>0.60199999999999987</v>
      </c>
    </row>
    <row r="470" spans="1:8" x14ac:dyDescent="0.3">
      <c r="A470">
        <f>COUNTIF(find!$F$2:F490,"+")</f>
        <v>8</v>
      </c>
      <c r="B470">
        <f>COUNTIF(find!$F490:F$1207,"-")</f>
        <v>696</v>
      </c>
      <c r="C470">
        <f>COUNTIF(find!$F$22:F490,"-")</f>
        <v>461</v>
      </c>
      <c r="D470">
        <f>COUNTIF(find!$F490:$F$1207,"+")</f>
        <v>0</v>
      </c>
      <c r="E470">
        <f t="shared" si="28"/>
        <v>0.60199999999999998</v>
      </c>
      <c r="F470">
        <f t="shared" si="29"/>
        <v>0.39800000000000002</v>
      </c>
      <c r="G470">
        <f t="shared" si="30"/>
        <v>1</v>
      </c>
      <c r="H470">
        <f t="shared" si="31"/>
        <v>0.60199999999999987</v>
      </c>
    </row>
    <row r="471" spans="1:8" x14ac:dyDescent="0.3">
      <c r="A471">
        <f>COUNTIF(find!$F$2:F491,"+")</f>
        <v>8</v>
      </c>
      <c r="B471">
        <f>COUNTIF(find!$F491:F$1207,"-")</f>
        <v>695</v>
      </c>
      <c r="C471">
        <f>COUNTIF(find!$F$22:F491,"-")</f>
        <v>462</v>
      </c>
      <c r="D471">
        <f>COUNTIF(find!$F491:$F$1207,"+")</f>
        <v>0</v>
      </c>
      <c r="E471">
        <f t="shared" si="28"/>
        <v>0.60099999999999998</v>
      </c>
      <c r="F471">
        <f t="shared" si="29"/>
        <v>0.39900000000000002</v>
      </c>
      <c r="G471">
        <f t="shared" si="30"/>
        <v>1</v>
      </c>
      <c r="H471">
        <f t="shared" si="31"/>
        <v>0.60099999999999998</v>
      </c>
    </row>
    <row r="472" spans="1:8" x14ac:dyDescent="0.3">
      <c r="A472">
        <f>COUNTIF(find!$F$2:F492,"+")</f>
        <v>8</v>
      </c>
      <c r="B472">
        <f>COUNTIF(find!$F492:F$1207,"-")</f>
        <v>694</v>
      </c>
      <c r="C472">
        <f>COUNTIF(find!$F$22:F492,"-")</f>
        <v>463</v>
      </c>
      <c r="D472">
        <f>COUNTIF(find!$F492:$F$1207,"+")</f>
        <v>0</v>
      </c>
      <c r="E472">
        <f t="shared" si="28"/>
        <v>0.6</v>
      </c>
      <c r="F472">
        <f t="shared" si="29"/>
        <v>0.4</v>
      </c>
      <c r="G472">
        <f t="shared" si="30"/>
        <v>1</v>
      </c>
      <c r="H472">
        <f t="shared" si="31"/>
        <v>0.60000000000000009</v>
      </c>
    </row>
    <row r="473" spans="1:8" x14ac:dyDescent="0.3">
      <c r="A473">
        <f>COUNTIF(find!$F$2:F493,"+")</f>
        <v>8</v>
      </c>
      <c r="B473">
        <f>COUNTIF(find!$F493:F$1207,"-")</f>
        <v>693</v>
      </c>
      <c r="C473">
        <f>COUNTIF(find!$F$22:F493,"-")</f>
        <v>464</v>
      </c>
      <c r="D473">
        <f>COUNTIF(find!$F493:$F$1207,"+")</f>
        <v>0</v>
      </c>
      <c r="E473">
        <f t="shared" si="28"/>
        <v>0.59899999999999998</v>
      </c>
      <c r="F473">
        <f t="shared" si="29"/>
        <v>0.40100000000000002</v>
      </c>
      <c r="G473">
        <f t="shared" si="30"/>
        <v>1</v>
      </c>
      <c r="H473">
        <f t="shared" si="31"/>
        <v>0.59899999999999998</v>
      </c>
    </row>
    <row r="474" spans="1:8" x14ac:dyDescent="0.3">
      <c r="A474">
        <f>COUNTIF(find!$F$2:F494,"+")</f>
        <v>8</v>
      </c>
      <c r="B474">
        <f>COUNTIF(find!$F494:F$1207,"-")</f>
        <v>692</v>
      </c>
      <c r="C474">
        <f>COUNTIF(find!$F$22:F494,"-")</f>
        <v>465</v>
      </c>
      <c r="D474">
        <f>COUNTIF(find!$F494:$F$1207,"+")</f>
        <v>0</v>
      </c>
      <c r="E474">
        <f t="shared" si="28"/>
        <v>0.59799999999999998</v>
      </c>
      <c r="F474">
        <f t="shared" si="29"/>
        <v>0.40200000000000002</v>
      </c>
      <c r="G474">
        <f t="shared" si="30"/>
        <v>1</v>
      </c>
      <c r="H474">
        <f t="shared" si="31"/>
        <v>0.59799999999999986</v>
      </c>
    </row>
    <row r="475" spans="1:8" x14ac:dyDescent="0.3">
      <c r="A475">
        <f>COUNTIF(find!$F$2:F495,"+")</f>
        <v>8</v>
      </c>
      <c r="B475">
        <f>COUNTIF(find!$F495:F$1207,"-")</f>
        <v>691</v>
      </c>
      <c r="C475">
        <f>COUNTIF(find!$F$22:F495,"-")</f>
        <v>466</v>
      </c>
      <c r="D475">
        <f>COUNTIF(find!$F495:$F$1207,"+")</f>
        <v>0</v>
      </c>
      <c r="E475">
        <f t="shared" si="28"/>
        <v>0.59699999999999998</v>
      </c>
      <c r="F475">
        <f t="shared" si="29"/>
        <v>0.40300000000000002</v>
      </c>
      <c r="G475">
        <f t="shared" si="30"/>
        <v>1</v>
      </c>
      <c r="H475">
        <f t="shared" si="31"/>
        <v>0.59699999999999998</v>
      </c>
    </row>
    <row r="476" spans="1:8" x14ac:dyDescent="0.3">
      <c r="A476">
        <f>COUNTIF(find!$F$2:F496,"+")</f>
        <v>8</v>
      </c>
      <c r="B476">
        <f>COUNTIF(find!$F496:F$1207,"-")</f>
        <v>690</v>
      </c>
      <c r="C476">
        <f>COUNTIF(find!$F$22:F496,"-")</f>
        <v>467</v>
      </c>
      <c r="D476">
        <f>COUNTIF(find!$F496:$F$1207,"+")</f>
        <v>0</v>
      </c>
      <c r="E476">
        <f t="shared" si="28"/>
        <v>0.59599999999999997</v>
      </c>
      <c r="F476">
        <f t="shared" si="29"/>
        <v>0.40400000000000003</v>
      </c>
      <c r="G476">
        <f t="shared" si="30"/>
        <v>1</v>
      </c>
      <c r="H476">
        <f t="shared" si="31"/>
        <v>0.59600000000000009</v>
      </c>
    </row>
    <row r="477" spans="1:8" x14ac:dyDescent="0.3">
      <c r="A477">
        <f>COUNTIF(find!$F$2:F497,"+")</f>
        <v>8</v>
      </c>
      <c r="B477">
        <f>COUNTIF(find!$F497:F$1207,"-")</f>
        <v>689</v>
      </c>
      <c r="C477">
        <f>COUNTIF(find!$F$22:F497,"-")</f>
        <v>468</v>
      </c>
      <c r="D477">
        <f>COUNTIF(find!$F497:$F$1207,"+")</f>
        <v>0</v>
      </c>
      <c r="E477">
        <f t="shared" si="28"/>
        <v>0.59599999999999997</v>
      </c>
      <c r="F477">
        <f t="shared" si="29"/>
        <v>0.40400000000000003</v>
      </c>
      <c r="G477">
        <f t="shared" si="30"/>
        <v>1</v>
      </c>
      <c r="H477">
        <f t="shared" si="31"/>
        <v>0.59600000000000009</v>
      </c>
    </row>
    <row r="478" spans="1:8" x14ac:dyDescent="0.3">
      <c r="A478">
        <f>COUNTIF(find!$F$2:F498,"+")</f>
        <v>8</v>
      </c>
      <c r="B478">
        <f>COUNTIF(find!$F498:F$1207,"-")</f>
        <v>688</v>
      </c>
      <c r="C478">
        <f>COUNTIF(find!$F$22:F498,"-")</f>
        <v>469</v>
      </c>
      <c r="D478">
        <f>COUNTIF(find!$F498:$F$1207,"+")</f>
        <v>0</v>
      </c>
      <c r="E478">
        <f t="shared" si="28"/>
        <v>0.59499999999999997</v>
      </c>
      <c r="F478">
        <f t="shared" si="29"/>
        <v>0.40500000000000003</v>
      </c>
      <c r="G478">
        <f t="shared" si="30"/>
        <v>1</v>
      </c>
      <c r="H478">
        <f t="shared" si="31"/>
        <v>0.59499999999999997</v>
      </c>
    </row>
    <row r="479" spans="1:8" x14ac:dyDescent="0.3">
      <c r="A479">
        <f>COUNTIF(find!$F$2:F499,"+")</f>
        <v>8</v>
      </c>
      <c r="B479">
        <f>COUNTIF(find!$F499:F$1207,"-")</f>
        <v>687</v>
      </c>
      <c r="C479">
        <f>COUNTIF(find!$F$22:F499,"-")</f>
        <v>470</v>
      </c>
      <c r="D479">
        <f>COUNTIF(find!$F499:$F$1207,"+")</f>
        <v>0</v>
      </c>
      <c r="E479">
        <f t="shared" si="28"/>
        <v>0.59399999999999997</v>
      </c>
      <c r="F479">
        <f t="shared" si="29"/>
        <v>0.40600000000000003</v>
      </c>
      <c r="G479">
        <f t="shared" si="30"/>
        <v>1</v>
      </c>
      <c r="H479">
        <f t="shared" si="31"/>
        <v>0.59399999999999986</v>
      </c>
    </row>
    <row r="480" spans="1:8" x14ac:dyDescent="0.3">
      <c r="A480">
        <f>COUNTIF(find!$F$2:F500,"+")</f>
        <v>8</v>
      </c>
      <c r="B480">
        <f>COUNTIF(find!$F500:F$1207,"-")</f>
        <v>686</v>
      </c>
      <c r="C480">
        <f>COUNTIF(find!$F$22:F500,"-")</f>
        <v>471</v>
      </c>
      <c r="D480">
        <f>COUNTIF(find!$F500:$F$1207,"+")</f>
        <v>0</v>
      </c>
      <c r="E480">
        <f t="shared" si="28"/>
        <v>0.59299999999999997</v>
      </c>
      <c r="F480">
        <f t="shared" si="29"/>
        <v>0.40700000000000003</v>
      </c>
      <c r="G480">
        <f t="shared" si="30"/>
        <v>1</v>
      </c>
      <c r="H480">
        <f t="shared" si="31"/>
        <v>0.59299999999999997</v>
      </c>
    </row>
    <row r="481" spans="1:8" x14ac:dyDescent="0.3">
      <c r="A481">
        <f>COUNTIF(find!$F$2:F501,"+")</f>
        <v>8</v>
      </c>
      <c r="B481">
        <f>COUNTIF(find!$F501:F$1207,"-")</f>
        <v>685</v>
      </c>
      <c r="C481">
        <f>COUNTIF(find!$F$22:F501,"-")</f>
        <v>472</v>
      </c>
      <c r="D481">
        <f>COUNTIF(find!$F501:$F$1207,"+")</f>
        <v>0</v>
      </c>
      <c r="E481">
        <f t="shared" si="28"/>
        <v>0.59199999999999997</v>
      </c>
      <c r="F481">
        <f t="shared" si="29"/>
        <v>0.40800000000000003</v>
      </c>
      <c r="G481">
        <f t="shared" si="30"/>
        <v>1</v>
      </c>
      <c r="H481">
        <f t="shared" si="31"/>
        <v>0.59200000000000008</v>
      </c>
    </row>
    <row r="482" spans="1:8" x14ac:dyDescent="0.3">
      <c r="A482">
        <f>COUNTIF(find!$F$2:F502,"+")</f>
        <v>8</v>
      </c>
      <c r="B482">
        <f>COUNTIF(find!$F502:F$1207,"-")</f>
        <v>684</v>
      </c>
      <c r="C482">
        <f>COUNTIF(find!$F$22:F502,"-")</f>
        <v>473</v>
      </c>
      <c r="D482">
        <f>COUNTIF(find!$F502:$F$1207,"+")</f>
        <v>0</v>
      </c>
      <c r="E482">
        <f t="shared" si="28"/>
        <v>0.59099999999999997</v>
      </c>
      <c r="F482">
        <f t="shared" si="29"/>
        <v>0.40900000000000003</v>
      </c>
      <c r="G482">
        <f t="shared" si="30"/>
        <v>1</v>
      </c>
      <c r="H482">
        <f t="shared" si="31"/>
        <v>0.59099999999999997</v>
      </c>
    </row>
    <row r="483" spans="1:8" x14ac:dyDescent="0.3">
      <c r="A483">
        <f>COUNTIF(find!$F$2:F503,"+")</f>
        <v>8</v>
      </c>
      <c r="B483">
        <f>COUNTIF(find!$F503:F$1207,"-")</f>
        <v>683</v>
      </c>
      <c r="C483">
        <f>COUNTIF(find!$F$22:F503,"-")</f>
        <v>474</v>
      </c>
      <c r="D483">
        <f>COUNTIF(find!$F503:$F$1207,"+")</f>
        <v>0</v>
      </c>
      <c r="E483">
        <f t="shared" si="28"/>
        <v>0.59</v>
      </c>
      <c r="F483">
        <f t="shared" si="29"/>
        <v>0.41000000000000003</v>
      </c>
      <c r="G483">
        <f t="shared" si="30"/>
        <v>1</v>
      </c>
      <c r="H483">
        <f t="shared" si="31"/>
        <v>0.58999999999999986</v>
      </c>
    </row>
    <row r="484" spans="1:8" x14ac:dyDescent="0.3">
      <c r="A484">
        <f>COUNTIF(find!$F$2:F504,"+")</f>
        <v>8</v>
      </c>
      <c r="B484">
        <f>COUNTIF(find!$F504:F$1207,"-")</f>
        <v>682</v>
      </c>
      <c r="C484">
        <f>COUNTIF(find!$F$22:F504,"-")</f>
        <v>475</v>
      </c>
      <c r="D484">
        <f>COUNTIF(find!$F504:$F$1207,"+")</f>
        <v>0</v>
      </c>
      <c r="E484">
        <f t="shared" si="28"/>
        <v>0.58899999999999997</v>
      </c>
      <c r="F484">
        <f t="shared" si="29"/>
        <v>0.41100000000000003</v>
      </c>
      <c r="G484">
        <f t="shared" si="30"/>
        <v>1</v>
      </c>
      <c r="H484">
        <f t="shared" si="31"/>
        <v>0.58899999999999997</v>
      </c>
    </row>
    <row r="485" spans="1:8" x14ac:dyDescent="0.3">
      <c r="A485">
        <f>COUNTIF(find!$F$2:F505,"+")</f>
        <v>8</v>
      </c>
      <c r="B485">
        <f>COUNTIF(find!$F505:F$1207,"-")</f>
        <v>681</v>
      </c>
      <c r="C485">
        <f>COUNTIF(find!$F$22:F505,"-")</f>
        <v>476</v>
      </c>
      <c r="D485">
        <f>COUNTIF(find!$F505:$F$1207,"+")</f>
        <v>0</v>
      </c>
      <c r="E485">
        <f t="shared" si="28"/>
        <v>0.58899999999999997</v>
      </c>
      <c r="F485">
        <f t="shared" si="29"/>
        <v>0.41100000000000003</v>
      </c>
      <c r="G485">
        <f t="shared" si="30"/>
        <v>1</v>
      </c>
      <c r="H485">
        <f t="shared" si="31"/>
        <v>0.58899999999999997</v>
      </c>
    </row>
    <row r="486" spans="1:8" x14ac:dyDescent="0.3">
      <c r="A486">
        <f>COUNTIF(find!$F$2:F506,"+")</f>
        <v>8</v>
      </c>
      <c r="B486">
        <f>COUNTIF(find!$F506:F$1207,"-")</f>
        <v>680</v>
      </c>
      <c r="C486">
        <f>COUNTIF(find!$F$22:F506,"-")</f>
        <v>477</v>
      </c>
      <c r="D486">
        <f>COUNTIF(find!$F506:$F$1207,"+")</f>
        <v>0</v>
      </c>
      <c r="E486">
        <f t="shared" si="28"/>
        <v>0.58799999999999997</v>
      </c>
      <c r="F486">
        <f t="shared" si="29"/>
        <v>0.41200000000000003</v>
      </c>
      <c r="G486">
        <f t="shared" si="30"/>
        <v>1</v>
      </c>
      <c r="H486">
        <f t="shared" si="31"/>
        <v>0.58800000000000008</v>
      </c>
    </row>
    <row r="487" spans="1:8" x14ac:dyDescent="0.3">
      <c r="A487">
        <f>COUNTIF(find!$F$2:F507,"+")</f>
        <v>8</v>
      </c>
      <c r="B487">
        <f>COUNTIF(find!$F507:F$1207,"-")</f>
        <v>679</v>
      </c>
      <c r="C487">
        <f>COUNTIF(find!$F$22:F507,"-")</f>
        <v>478</v>
      </c>
      <c r="D487">
        <f>COUNTIF(find!$F507:$F$1207,"+")</f>
        <v>0</v>
      </c>
      <c r="E487">
        <f t="shared" si="28"/>
        <v>0.58699999999999997</v>
      </c>
      <c r="F487">
        <f t="shared" si="29"/>
        <v>0.41300000000000003</v>
      </c>
      <c r="G487">
        <f t="shared" si="30"/>
        <v>1</v>
      </c>
      <c r="H487">
        <f t="shared" si="31"/>
        <v>0.58699999999999997</v>
      </c>
    </row>
    <row r="488" spans="1:8" x14ac:dyDescent="0.3">
      <c r="A488">
        <f>COUNTIF(find!$F$2:F508,"+")</f>
        <v>8</v>
      </c>
      <c r="B488">
        <f>COUNTIF(find!$F508:F$1207,"-")</f>
        <v>678</v>
      </c>
      <c r="C488">
        <f>COUNTIF(find!$F$22:F508,"-")</f>
        <v>479</v>
      </c>
      <c r="D488">
        <f>COUNTIF(find!$F508:$F$1207,"+")</f>
        <v>0</v>
      </c>
      <c r="E488">
        <f t="shared" si="28"/>
        <v>0.58599999999999997</v>
      </c>
      <c r="F488">
        <f t="shared" si="29"/>
        <v>0.41400000000000003</v>
      </c>
      <c r="G488">
        <f t="shared" si="30"/>
        <v>1</v>
      </c>
      <c r="H488">
        <f t="shared" si="31"/>
        <v>0.58599999999999985</v>
      </c>
    </row>
    <row r="489" spans="1:8" x14ac:dyDescent="0.3">
      <c r="A489">
        <f>COUNTIF(find!$F$2:F509,"+")</f>
        <v>8</v>
      </c>
      <c r="B489">
        <f>COUNTIF(find!$F509:F$1207,"-")</f>
        <v>677</v>
      </c>
      <c r="C489">
        <f>COUNTIF(find!$F$22:F509,"-")</f>
        <v>480</v>
      </c>
      <c r="D489">
        <f>COUNTIF(find!$F509:$F$1207,"+")</f>
        <v>0</v>
      </c>
      <c r="E489">
        <f t="shared" si="28"/>
        <v>0.58499999999999996</v>
      </c>
      <c r="F489">
        <f t="shared" si="29"/>
        <v>0.41500000000000004</v>
      </c>
      <c r="G489">
        <f t="shared" si="30"/>
        <v>1</v>
      </c>
      <c r="H489">
        <f t="shared" si="31"/>
        <v>0.58499999999999996</v>
      </c>
    </row>
    <row r="490" spans="1:8" x14ac:dyDescent="0.3">
      <c r="A490">
        <f>COUNTIF(find!$F$2:F510,"+")</f>
        <v>8</v>
      </c>
      <c r="B490">
        <f>COUNTIF(find!$F510:F$1207,"-")</f>
        <v>676</v>
      </c>
      <c r="C490">
        <f>COUNTIF(find!$F$22:F510,"-")</f>
        <v>481</v>
      </c>
      <c r="D490">
        <f>COUNTIF(find!$F510:$F$1207,"+")</f>
        <v>0</v>
      </c>
      <c r="E490">
        <f t="shared" si="28"/>
        <v>0.58399999999999996</v>
      </c>
      <c r="F490">
        <f t="shared" si="29"/>
        <v>0.41600000000000004</v>
      </c>
      <c r="G490">
        <f t="shared" si="30"/>
        <v>1</v>
      </c>
      <c r="H490">
        <f t="shared" si="31"/>
        <v>0.58400000000000007</v>
      </c>
    </row>
    <row r="491" spans="1:8" x14ac:dyDescent="0.3">
      <c r="A491">
        <f>COUNTIF(find!$F$2:F511,"+")</f>
        <v>8</v>
      </c>
      <c r="B491">
        <f>COUNTIF(find!$F511:F$1207,"-")</f>
        <v>675</v>
      </c>
      <c r="C491">
        <f>COUNTIF(find!$F$22:F511,"-")</f>
        <v>482</v>
      </c>
      <c r="D491">
        <f>COUNTIF(find!$F511:$F$1207,"+")</f>
        <v>0</v>
      </c>
      <c r="E491">
        <f t="shared" si="28"/>
        <v>0.58299999999999996</v>
      </c>
      <c r="F491">
        <f t="shared" si="29"/>
        <v>0.41700000000000004</v>
      </c>
      <c r="G491">
        <f t="shared" si="30"/>
        <v>1</v>
      </c>
      <c r="H491">
        <f t="shared" si="31"/>
        <v>0.58299999999999996</v>
      </c>
    </row>
    <row r="492" spans="1:8" x14ac:dyDescent="0.3">
      <c r="A492">
        <f>COUNTIF(find!$F$2:F512,"+")</f>
        <v>8</v>
      </c>
      <c r="B492">
        <f>COUNTIF(find!$F512:F$1207,"-")</f>
        <v>674</v>
      </c>
      <c r="C492">
        <f>COUNTIF(find!$F$22:F512,"-")</f>
        <v>483</v>
      </c>
      <c r="D492">
        <f>COUNTIF(find!$F512:$F$1207,"+")</f>
        <v>0</v>
      </c>
      <c r="E492">
        <f t="shared" si="28"/>
        <v>0.58299999999999996</v>
      </c>
      <c r="F492">
        <f t="shared" si="29"/>
        <v>0.41700000000000004</v>
      </c>
      <c r="G492">
        <f t="shared" si="30"/>
        <v>1</v>
      </c>
      <c r="H492">
        <f t="shared" si="31"/>
        <v>0.58299999999999996</v>
      </c>
    </row>
    <row r="493" spans="1:8" x14ac:dyDescent="0.3">
      <c r="A493">
        <f>COUNTIF(find!$F$2:F513,"+")</f>
        <v>8</v>
      </c>
      <c r="B493">
        <f>COUNTIF(find!$F513:F$1207,"-")</f>
        <v>673</v>
      </c>
      <c r="C493">
        <f>COUNTIF(find!$F$22:F513,"-")</f>
        <v>484</v>
      </c>
      <c r="D493">
        <f>COUNTIF(find!$F513:$F$1207,"+")</f>
        <v>0</v>
      </c>
      <c r="E493">
        <f t="shared" si="28"/>
        <v>0.58199999999999996</v>
      </c>
      <c r="F493">
        <f t="shared" si="29"/>
        <v>0.41800000000000004</v>
      </c>
      <c r="G493">
        <f t="shared" si="30"/>
        <v>1</v>
      </c>
      <c r="H493">
        <f t="shared" si="31"/>
        <v>0.58199999999999985</v>
      </c>
    </row>
    <row r="494" spans="1:8" x14ac:dyDescent="0.3">
      <c r="A494">
        <f>COUNTIF(find!$F$2:F514,"+")</f>
        <v>8</v>
      </c>
      <c r="B494">
        <f>COUNTIF(find!$F514:F$1207,"-")</f>
        <v>672</v>
      </c>
      <c r="C494">
        <f>COUNTIF(find!$F$22:F514,"-")</f>
        <v>485</v>
      </c>
      <c r="D494">
        <f>COUNTIF(find!$F514:$F$1207,"+")</f>
        <v>0</v>
      </c>
      <c r="E494">
        <f t="shared" si="28"/>
        <v>0.58099999999999996</v>
      </c>
      <c r="F494">
        <f t="shared" si="29"/>
        <v>0.41900000000000004</v>
      </c>
      <c r="G494">
        <f t="shared" si="30"/>
        <v>1</v>
      </c>
      <c r="H494">
        <f t="shared" si="31"/>
        <v>0.58099999999999996</v>
      </c>
    </row>
    <row r="495" spans="1:8" x14ac:dyDescent="0.3">
      <c r="A495">
        <f>COUNTIF(find!$F$2:F515,"+")</f>
        <v>8</v>
      </c>
      <c r="B495">
        <f>COUNTIF(find!$F515:F$1207,"-")</f>
        <v>671</v>
      </c>
      <c r="C495">
        <f>COUNTIF(find!$F$22:F515,"-")</f>
        <v>486</v>
      </c>
      <c r="D495">
        <f>COUNTIF(find!$F515:$F$1207,"+")</f>
        <v>0</v>
      </c>
      <c r="E495">
        <f t="shared" si="28"/>
        <v>0.57999999999999996</v>
      </c>
      <c r="F495">
        <f t="shared" si="29"/>
        <v>0.42000000000000004</v>
      </c>
      <c r="G495">
        <f t="shared" si="30"/>
        <v>1</v>
      </c>
      <c r="H495">
        <f t="shared" si="31"/>
        <v>0.58000000000000007</v>
      </c>
    </row>
    <row r="496" spans="1:8" x14ac:dyDescent="0.3">
      <c r="A496">
        <f>COUNTIF(find!$F$2:F516,"+")</f>
        <v>8</v>
      </c>
      <c r="B496">
        <f>COUNTIF(find!$F516:F$1207,"-")</f>
        <v>670</v>
      </c>
      <c r="C496">
        <f>COUNTIF(find!$F$22:F516,"-")</f>
        <v>487</v>
      </c>
      <c r="D496">
        <f>COUNTIF(find!$F516:$F$1207,"+")</f>
        <v>0</v>
      </c>
      <c r="E496">
        <f t="shared" si="28"/>
        <v>0.57899999999999996</v>
      </c>
      <c r="F496">
        <f t="shared" si="29"/>
        <v>0.42100000000000004</v>
      </c>
      <c r="G496">
        <f t="shared" si="30"/>
        <v>1</v>
      </c>
      <c r="H496">
        <f t="shared" si="31"/>
        <v>0.57899999999999996</v>
      </c>
    </row>
    <row r="497" spans="1:8" x14ac:dyDescent="0.3">
      <c r="A497">
        <f>COUNTIF(find!$F$2:F517,"+")</f>
        <v>8</v>
      </c>
      <c r="B497">
        <f>COUNTIF(find!$F517:F$1207,"-")</f>
        <v>669</v>
      </c>
      <c r="C497">
        <f>COUNTIF(find!$F$22:F517,"-")</f>
        <v>488</v>
      </c>
      <c r="D497">
        <f>COUNTIF(find!$F517:$F$1207,"+")</f>
        <v>0</v>
      </c>
      <c r="E497">
        <f t="shared" si="28"/>
        <v>0.57799999999999996</v>
      </c>
      <c r="F497">
        <f t="shared" si="29"/>
        <v>0.42200000000000004</v>
      </c>
      <c r="G497">
        <f t="shared" si="30"/>
        <v>1</v>
      </c>
      <c r="H497">
        <f t="shared" si="31"/>
        <v>0.57799999999999985</v>
      </c>
    </row>
    <row r="498" spans="1:8" x14ac:dyDescent="0.3">
      <c r="A498">
        <f>COUNTIF(find!$F$2:F518,"+")</f>
        <v>8</v>
      </c>
      <c r="B498">
        <f>COUNTIF(find!$F518:F$1207,"-")</f>
        <v>668</v>
      </c>
      <c r="C498">
        <f>COUNTIF(find!$F$22:F518,"-")</f>
        <v>489</v>
      </c>
      <c r="D498">
        <f>COUNTIF(find!$F518:$F$1207,"+")</f>
        <v>0</v>
      </c>
      <c r="E498">
        <f t="shared" si="28"/>
        <v>0.57699999999999996</v>
      </c>
      <c r="F498">
        <f t="shared" si="29"/>
        <v>0.42300000000000004</v>
      </c>
      <c r="G498">
        <f t="shared" si="30"/>
        <v>1</v>
      </c>
      <c r="H498">
        <f t="shared" si="31"/>
        <v>0.57699999999999996</v>
      </c>
    </row>
    <row r="499" spans="1:8" x14ac:dyDescent="0.3">
      <c r="A499">
        <f>COUNTIF(find!$F$2:F519,"+")</f>
        <v>8</v>
      </c>
      <c r="B499">
        <f>COUNTIF(find!$F519:F$1207,"-")</f>
        <v>667</v>
      </c>
      <c r="C499">
        <f>COUNTIF(find!$F$22:F519,"-")</f>
        <v>490</v>
      </c>
      <c r="D499">
        <f>COUNTIF(find!$F519:$F$1207,"+")</f>
        <v>0</v>
      </c>
      <c r="E499">
        <f t="shared" si="28"/>
        <v>0.57599999999999996</v>
      </c>
      <c r="F499">
        <f t="shared" si="29"/>
        <v>0.42400000000000004</v>
      </c>
      <c r="G499">
        <f t="shared" si="30"/>
        <v>1</v>
      </c>
      <c r="H499">
        <f t="shared" si="31"/>
        <v>0.57600000000000007</v>
      </c>
    </row>
    <row r="500" spans="1:8" x14ac:dyDescent="0.3">
      <c r="A500">
        <f>COUNTIF(find!$F$2:F520,"+")</f>
        <v>8</v>
      </c>
      <c r="B500">
        <f>COUNTIF(find!$F520:F$1207,"-")</f>
        <v>666</v>
      </c>
      <c r="C500">
        <f>COUNTIF(find!$F$22:F520,"-")</f>
        <v>491</v>
      </c>
      <c r="D500">
        <f>COUNTIF(find!$F520:$F$1207,"+")</f>
        <v>0</v>
      </c>
      <c r="E500">
        <f t="shared" si="28"/>
        <v>0.57599999999999996</v>
      </c>
      <c r="F500">
        <f t="shared" si="29"/>
        <v>0.42400000000000004</v>
      </c>
      <c r="G500">
        <f t="shared" si="30"/>
        <v>1</v>
      </c>
      <c r="H500">
        <f t="shared" si="31"/>
        <v>0.57600000000000007</v>
      </c>
    </row>
    <row r="501" spans="1:8" x14ac:dyDescent="0.3">
      <c r="A501">
        <f>COUNTIF(find!$F$2:F521,"+")</f>
        <v>8</v>
      </c>
      <c r="B501">
        <f>COUNTIF(find!$F521:F$1207,"-")</f>
        <v>665</v>
      </c>
      <c r="C501">
        <f>COUNTIF(find!$F$22:F521,"-")</f>
        <v>492</v>
      </c>
      <c r="D501">
        <f>COUNTIF(find!$F521:$F$1207,"+")</f>
        <v>0</v>
      </c>
      <c r="E501">
        <f t="shared" si="28"/>
        <v>0.57499999999999996</v>
      </c>
      <c r="F501">
        <f t="shared" si="29"/>
        <v>0.42500000000000004</v>
      </c>
      <c r="G501">
        <f t="shared" si="30"/>
        <v>1</v>
      </c>
      <c r="H501">
        <f t="shared" si="31"/>
        <v>0.57499999999999996</v>
      </c>
    </row>
    <row r="502" spans="1:8" x14ac:dyDescent="0.3">
      <c r="A502">
        <f>COUNTIF(find!$F$2:F522,"+")</f>
        <v>8</v>
      </c>
      <c r="B502">
        <f>COUNTIF(find!$F522:F$1207,"-")</f>
        <v>664</v>
      </c>
      <c r="C502">
        <f>COUNTIF(find!$F$22:F522,"-")</f>
        <v>493</v>
      </c>
      <c r="D502">
        <f>COUNTIF(find!$F522:$F$1207,"+")</f>
        <v>0</v>
      </c>
      <c r="E502">
        <f t="shared" si="28"/>
        <v>0.57399999999999995</v>
      </c>
      <c r="F502">
        <f t="shared" si="29"/>
        <v>0.42600000000000005</v>
      </c>
      <c r="G502">
        <f t="shared" si="30"/>
        <v>1</v>
      </c>
      <c r="H502">
        <f t="shared" si="31"/>
        <v>0.57399999999999984</v>
      </c>
    </row>
    <row r="503" spans="1:8" x14ac:dyDescent="0.3">
      <c r="A503">
        <f>COUNTIF(find!$F$2:F523,"+")</f>
        <v>8</v>
      </c>
      <c r="B503">
        <f>COUNTIF(find!$F523:F$1207,"-")</f>
        <v>663</v>
      </c>
      <c r="C503">
        <f>COUNTIF(find!$F$22:F523,"-")</f>
        <v>494</v>
      </c>
      <c r="D503">
        <f>COUNTIF(find!$F523:$F$1207,"+")</f>
        <v>0</v>
      </c>
      <c r="E503">
        <f t="shared" si="28"/>
        <v>0.57299999999999995</v>
      </c>
      <c r="F503">
        <f t="shared" si="29"/>
        <v>0.42700000000000005</v>
      </c>
      <c r="G503">
        <f t="shared" si="30"/>
        <v>1</v>
      </c>
      <c r="H503">
        <f t="shared" si="31"/>
        <v>0.57299999999999995</v>
      </c>
    </row>
    <row r="504" spans="1:8" x14ac:dyDescent="0.3">
      <c r="A504">
        <f>COUNTIF(find!$F$2:F524,"+")</f>
        <v>8</v>
      </c>
      <c r="B504">
        <f>COUNTIF(find!$F524:F$1207,"-")</f>
        <v>662</v>
      </c>
      <c r="C504">
        <f>COUNTIF(find!$F$22:F524,"-")</f>
        <v>495</v>
      </c>
      <c r="D504">
        <f>COUNTIF(find!$F524:$F$1207,"+")</f>
        <v>0</v>
      </c>
      <c r="E504">
        <f t="shared" si="28"/>
        <v>0.57199999999999995</v>
      </c>
      <c r="F504">
        <f t="shared" si="29"/>
        <v>0.42800000000000005</v>
      </c>
      <c r="G504">
        <f t="shared" si="30"/>
        <v>1</v>
      </c>
      <c r="H504">
        <f t="shared" si="31"/>
        <v>0.57200000000000006</v>
      </c>
    </row>
    <row r="505" spans="1:8" x14ac:dyDescent="0.3">
      <c r="A505">
        <f>COUNTIF(find!$F$2:F525,"+")</f>
        <v>8</v>
      </c>
      <c r="B505">
        <f>COUNTIF(find!$F525:F$1207,"-")</f>
        <v>661</v>
      </c>
      <c r="C505">
        <f>COUNTIF(find!$F$22:F525,"-")</f>
        <v>496</v>
      </c>
      <c r="D505">
        <f>COUNTIF(find!$F525:$F$1207,"+")</f>
        <v>0</v>
      </c>
      <c r="E505">
        <f t="shared" si="28"/>
        <v>0.57099999999999995</v>
      </c>
      <c r="F505">
        <f t="shared" si="29"/>
        <v>0.42900000000000005</v>
      </c>
      <c r="G505">
        <f t="shared" si="30"/>
        <v>1</v>
      </c>
      <c r="H505">
        <f t="shared" si="31"/>
        <v>0.57099999999999995</v>
      </c>
    </row>
    <row r="506" spans="1:8" x14ac:dyDescent="0.3">
      <c r="A506">
        <f>COUNTIF(find!$F$2:F526,"+")</f>
        <v>8</v>
      </c>
      <c r="B506">
        <f>COUNTIF(find!$F526:F$1207,"-")</f>
        <v>660</v>
      </c>
      <c r="C506">
        <f>COUNTIF(find!$F$22:F526,"-")</f>
        <v>497</v>
      </c>
      <c r="D506">
        <f>COUNTIF(find!$F526:$F$1207,"+")</f>
        <v>0</v>
      </c>
      <c r="E506">
        <f t="shared" si="28"/>
        <v>0.56999999999999995</v>
      </c>
      <c r="F506">
        <f t="shared" si="29"/>
        <v>0.43000000000000005</v>
      </c>
      <c r="G506">
        <f t="shared" si="30"/>
        <v>1</v>
      </c>
      <c r="H506">
        <f t="shared" si="31"/>
        <v>0.56999999999999984</v>
      </c>
    </row>
    <row r="507" spans="1:8" x14ac:dyDescent="0.3">
      <c r="A507">
        <f>COUNTIF(find!$F$2:F527,"+")</f>
        <v>8</v>
      </c>
      <c r="B507">
        <f>COUNTIF(find!$F527:F$1207,"-")</f>
        <v>659</v>
      </c>
      <c r="C507">
        <f>COUNTIF(find!$F$22:F527,"-")</f>
        <v>498</v>
      </c>
      <c r="D507">
        <f>COUNTIF(find!$F527:$F$1207,"+")</f>
        <v>0</v>
      </c>
      <c r="E507">
        <f t="shared" si="28"/>
        <v>0.56999999999999995</v>
      </c>
      <c r="F507">
        <f t="shared" si="29"/>
        <v>0.43000000000000005</v>
      </c>
      <c r="G507">
        <f t="shared" si="30"/>
        <v>1</v>
      </c>
      <c r="H507">
        <f t="shared" si="31"/>
        <v>0.56999999999999984</v>
      </c>
    </row>
    <row r="508" spans="1:8" x14ac:dyDescent="0.3">
      <c r="A508">
        <f>COUNTIF(find!$F$2:F528,"+")</f>
        <v>8</v>
      </c>
      <c r="B508">
        <f>COUNTIF(find!$F528:F$1207,"-")</f>
        <v>658</v>
      </c>
      <c r="C508">
        <f>COUNTIF(find!$F$22:F528,"-")</f>
        <v>499</v>
      </c>
      <c r="D508">
        <f>COUNTIF(find!$F528:$F$1207,"+")</f>
        <v>0</v>
      </c>
      <c r="E508">
        <f t="shared" si="28"/>
        <v>0.56899999999999995</v>
      </c>
      <c r="F508">
        <f t="shared" si="29"/>
        <v>0.43100000000000005</v>
      </c>
      <c r="G508">
        <f t="shared" si="30"/>
        <v>1</v>
      </c>
      <c r="H508">
        <f t="shared" si="31"/>
        <v>0.56899999999999995</v>
      </c>
    </row>
    <row r="509" spans="1:8" x14ac:dyDescent="0.3">
      <c r="A509">
        <f>COUNTIF(find!$F$2:F529,"+")</f>
        <v>8</v>
      </c>
      <c r="B509">
        <f>COUNTIF(find!$F529:F$1207,"-")</f>
        <v>657</v>
      </c>
      <c r="C509">
        <f>COUNTIF(find!$F$22:F529,"-")</f>
        <v>500</v>
      </c>
      <c r="D509">
        <f>COUNTIF(find!$F529:$F$1207,"+")</f>
        <v>0</v>
      </c>
      <c r="E509">
        <f t="shared" si="28"/>
        <v>0.56799999999999995</v>
      </c>
      <c r="F509">
        <f t="shared" si="29"/>
        <v>0.43200000000000005</v>
      </c>
      <c r="G509">
        <f t="shared" si="30"/>
        <v>1</v>
      </c>
      <c r="H509">
        <f t="shared" si="31"/>
        <v>0.56800000000000006</v>
      </c>
    </row>
    <row r="510" spans="1:8" x14ac:dyDescent="0.3">
      <c r="A510">
        <f>COUNTIF(find!$F$2:F530,"+")</f>
        <v>8</v>
      </c>
      <c r="B510">
        <f>COUNTIF(find!$F530:F$1207,"-")</f>
        <v>656</v>
      </c>
      <c r="C510">
        <f>COUNTIF(find!$F$22:F530,"-")</f>
        <v>501</v>
      </c>
      <c r="D510">
        <f>COUNTIF(find!$F530:$F$1207,"+")</f>
        <v>0</v>
      </c>
      <c r="E510">
        <f t="shared" si="28"/>
        <v>0.56699999999999995</v>
      </c>
      <c r="F510">
        <f t="shared" si="29"/>
        <v>0.43300000000000005</v>
      </c>
      <c r="G510">
        <f t="shared" si="30"/>
        <v>1</v>
      </c>
      <c r="H510">
        <f t="shared" si="31"/>
        <v>0.56699999999999995</v>
      </c>
    </row>
    <row r="511" spans="1:8" x14ac:dyDescent="0.3">
      <c r="A511">
        <f>COUNTIF(find!$F$2:F531,"+")</f>
        <v>8</v>
      </c>
      <c r="B511">
        <f>COUNTIF(find!$F531:F$1207,"-")</f>
        <v>655</v>
      </c>
      <c r="C511">
        <f>COUNTIF(find!$F$22:F531,"-")</f>
        <v>502</v>
      </c>
      <c r="D511">
        <f>COUNTIF(find!$F531:$F$1207,"+")</f>
        <v>0</v>
      </c>
      <c r="E511">
        <f t="shared" si="28"/>
        <v>0.56599999999999995</v>
      </c>
      <c r="F511">
        <f t="shared" si="29"/>
        <v>0.43400000000000005</v>
      </c>
      <c r="G511">
        <f t="shared" si="30"/>
        <v>1</v>
      </c>
      <c r="H511">
        <f t="shared" si="31"/>
        <v>0.56599999999999984</v>
      </c>
    </row>
    <row r="512" spans="1:8" x14ac:dyDescent="0.3">
      <c r="A512">
        <f>COUNTIF(find!$F$2:F532,"+")</f>
        <v>8</v>
      </c>
      <c r="B512">
        <f>COUNTIF(find!$F532:F$1207,"-")</f>
        <v>654</v>
      </c>
      <c r="C512">
        <f>COUNTIF(find!$F$22:F532,"-")</f>
        <v>503</v>
      </c>
      <c r="D512">
        <f>COUNTIF(find!$F532:$F$1207,"+")</f>
        <v>0</v>
      </c>
      <c r="E512">
        <f t="shared" si="28"/>
        <v>0.56499999999999995</v>
      </c>
      <c r="F512">
        <f t="shared" si="29"/>
        <v>0.43500000000000005</v>
      </c>
      <c r="G512">
        <f t="shared" si="30"/>
        <v>1</v>
      </c>
      <c r="H512">
        <f t="shared" si="31"/>
        <v>0.56499999999999995</v>
      </c>
    </row>
    <row r="513" spans="1:8" x14ac:dyDescent="0.3">
      <c r="A513">
        <f>COUNTIF(find!$F$2:F533,"+")</f>
        <v>8</v>
      </c>
      <c r="B513">
        <f>COUNTIF(find!$F533:F$1207,"-")</f>
        <v>653</v>
      </c>
      <c r="C513">
        <f>COUNTIF(find!$F$22:F533,"-")</f>
        <v>504</v>
      </c>
      <c r="D513">
        <f>COUNTIF(find!$F533:$F$1207,"+")</f>
        <v>0</v>
      </c>
      <c r="E513">
        <f t="shared" si="28"/>
        <v>0.56399999999999995</v>
      </c>
      <c r="F513">
        <f t="shared" si="29"/>
        <v>0.43600000000000005</v>
      </c>
      <c r="G513">
        <f t="shared" si="30"/>
        <v>1</v>
      </c>
      <c r="H513">
        <f t="shared" si="31"/>
        <v>0.56400000000000006</v>
      </c>
    </row>
    <row r="514" spans="1:8" x14ac:dyDescent="0.3">
      <c r="A514">
        <f>COUNTIF(find!$F$2:F534,"+")</f>
        <v>8</v>
      </c>
      <c r="B514">
        <f>COUNTIF(find!$F534:F$1207,"-")</f>
        <v>652</v>
      </c>
      <c r="C514">
        <f>COUNTIF(find!$F$22:F534,"-")</f>
        <v>505</v>
      </c>
      <c r="D514">
        <f>COUNTIF(find!$F534:$F$1207,"+")</f>
        <v>0</v>
      </c>
      <c r="E514">
        <f t="shared" si="28"/>
        <v>0.56399999999999995</v>
      </c>
      <c r="F514">
        <f t="shared" si="29"/>
        <v>0.43600000000000005</v>
      </c>
      <c r="G514">
        <f t="shared" si="30"/>
        <v>1</v>
      </c>
      <c r="H514">
        <f t="shared" si="31"/>
        <v>0.56400000000000006</v>
      </c>
    </row>
    <row r="515" spans="1:8" x14ac:dyDescent="0.3">
      <c r="A515">
        <f>COUNTIF(find!$F$2:F535,"+")</f>
        <v>8</v>
      </c>
      <c r="B515">
        <f>COUNTIF(find!$F535:F$1207,"-")</f>
        <v>651</v>
      </c>
      <c r="C515">
        <f>COUNTIF(find!$F$22:F535,"-")</f>
        <v>506</v>
      </c>
      <c r="D515">
        <f>COUNTIF(find!$F535:$F$1207,"+")</f>
        <v>0</v>
      </c>
      <c r="E515">
        <f t="shared" ref="E515:E578" si="32">ROUND(B515/(B515+C515),3)</f>
        <v>0.56299999999999994</v>
      </c>
      <c r="F515">
        <f t="shared" ref="F515:F578" si="33">1-E515</f>
        <v>0.43700000000000006</v>
      </c>
      <c r="G515">
        <f t="shared" ref="G515:G578" si="34">ROUND(A515/(A515+D515),3)</f>
        <v>1</v>
      </c>
      <c r="H515">
        <f t="shared" ref="H515:H578" si="35">G515+E515-1</f>
        <v>0.56299999999999994</v>
      </c>
    </row>
    <row r="516" spans="1:8" x14ac:dyDescent="0.3">
      <c r="A516">
        <f>COUNTIF(find!$F$2:F536,"+")</f>
        <v>8</v>
      </c>
      <c r="B516">
        <f>COUNTIF(find!$F536:F$1207,"-")</f>
        <v>650</v>
      </c>
      <c r="C516">
        <f>COUNTIF(find!$F$22:F536,"-")</f>
        <v>507</v>
      </c>
      <c r="D516">
        <f>COUNTIF(find!$F536:$F$1207,"+")</f>
        <v>0</v>
      </c>
      <c r="E516">
        <f t="shared" si="32"/>
        <v>0.56200000000000006</v>
      </c>
      <c r="F516">
        <f t="shared" si="33"/>
        <v>0.43799999999999994</v>
      </c>
      <c r="G516">
        <f t="shared" si="34"/>
        <v>1</v>
      </c>
      <c r="H516">
        <f t="shared" si="35"/>
        <v>0.56200000000000006</v>
      </c>
    </row>
    <row r="517" spans="1:8" x14ac:dyDescent="0.3">
      <c r="A517">
        <f>COUNTIF(find!$F$2:F537,"+")</f>
        <v>8</v>
      </c>
      <c r="B517">
        <f>COUNTIF(find!$F537:F$1207,"-")</f>
        <v>649</v>
      </c>
      <c r="C517">
        <f>COUNTIF(find!$F$22:F537,"-")</f>
        <v>508</v>
      </c>
      <c r="D517">
        <f>COUNTIF(find!$F537:$F$1207,"+")</f>
        <v>0</v>
      </c>
      <c r="E517">
        <f t="shared" si="32"/>
        <v>0.56100000000000005</v>
      </c>
      <c r="F517">
        <f t="shared" si="33"/>
        <v>0.43899999999999995</v>
      </c>
      <c r="G517">
        <f t="shared" si="34"/>
        <v>1</v>
      </c>
      <c r="H517">
        <f t="shared" si="35"/>
        <v>0.56099999999999994</v>
      </c>
    </row>
    <row r="518" spans="1:8" x14ac:dyDescent="0.3">
      <c r="A518">
        <f>COUNTIF(find!$F$2:F538,"+")</f>
        <v>8</v>
      </c>
      <c r="B518">
        <f>COUNTIF(find!$F538:F$1207,"-")</f>
        <v>648</v>
      </c>
      <c r="C518">
        <f>COUNTIF(find!$F$22:F538,"-")</f>
        <v>509</v>
      </c>
      <c r="D518">
        <f>COUNTIF(find!$F538:$F$1207,"+")</f>
        <v>0</v>
      </c>
      <c r="E518">
        <f t="shared" si="32"/>
        <v>0.56000000000000005</v>
      </c>
      <c r="F518">
        <f t="shared" si="33"/>
        <v>0.43999999999999995</v>
      </c>
      <c r="G518">
        <f t="shared" si="34"/>
        <v>1</v>
      </c>
      <c r="H518">
        <f t="shared" si="35"/>
        <v>0.56000000000000005</v>
      </c>
    </row>
    <row r="519" spans="1:8" x14ac:dyDescent="0.3">
      <c r="A519">
        <f>COUNTIF(find!$F$2:F539,"+")</f>
        <v>8</v>
      </c>
      <c r="B519">
        <f>COUNTIF(find!$F539:F$1207,"-")</f>
        <v>647</v>
      </c>
      <c r="C519">
        <f>COUNTIF(find!$F$22:F539,"-")</f>
        <v>510</v>
      </c>
      <c r="D519">
        <f>COUNTIF(find!$F539:$F$1207,"+")</f>
        <v>0</v>
      </c>
      <c r="E519">
        <f t="shared" si="32"/>
        <v>0.55900000000000005</v>
      </c>
      <c r="F519">
        <f t="shared" si="33"/>
        <v>0.44099999999999995</v>
      </c>
      <c r="G519">
        <f t="shared" si="34"/>
        <v>1</v>
      </c>
      <c r="H519">
        <f t="shared" si="35"/>
        <v>0.55900000000000016</v>
      </c>
    </row>
    <row r="520" spans="1:8" x14ac:dyDescent="0.3">
      <c r="A520">
        <f>COUNTIF(find!$F$2:F540,"+")</f>
        <v>8</v>
      </c>
      <c r="B520">
        <f>COUNTIF(find!$F540:F$1207,"-")</f>
        <v>646</v>
      </c>
      <c r="C520">
        <f>COUNTIF(find!$F$22:F540,"-")</f>
        <v>511</v>
      </c>
      <c r="D520">
        <f>COUNTIF(find!$F540:$F$1207,"+")</f>
        <v>0</v>
      </c>
      <c r="E520">
        <f t="shared" si="32"/>
        <v>0.55800000000000005</v>
      </c>
      <c r="F520">
        <f t="shared" si="33"/>
        <v>0.44199999999999995</v>
      </c>
      <c r="G520">
        <f t="shared" si="34"/>
        <v>1</v>
      </c>
      <c r="H520">
        <f t="shared" si="35"/>
        <v>0.55800000000000005</v>
      </c>
    </row>
    <row r="521" spans="1:8" x14ac:dyDescent="0.3">
      <c r="A521">
        <f>COUNTIF(find!$F$2:F541,"+")</f>
        <v>8</v>
      </c>
      <c r="B521">
        <f>COUNTIF(find!$F541:F$1207,"-")</f>
        <v>645</v>
      </c>
      <c r="C521">
        <f>COUNTIF(find!$F$22:F541,"-")</f>
        <v>512</v>
      </c>
      <c r="D521">
        <f>COUNTIF(find!$F541:$F$1207,"+")</f>
        <v>0</v>
      </c>
      <c r="E521">
        <f t="shared" si="32"/>
        <v>0.55700000000000005</v>
      </c>
      <c r="F521">
        <f t="shared" si="33"/>
        <v>0.44299999999999995</v>
      </c>
      <c r="G521">
        <f t="shared" si="34"/>
        <v>1</v>
      </c>
      <c r="H521">
        <f t="shared" si="35"/>
        <v>0.55699999999999994</v>
      </c>
    </row>
    <row r="522" spans="1:8" x14ac:dyDescent="0.3">
      <c r="A522">
        <f>COUNTIF(find!$F$2:F542,"+")</f>
        <v>8</v>
      </c>
      <c r="B522">
        <f>COUNTIF(find!$F542:F$1207,"-")</f>
        <v>644</v>
      </c>
      <c r="C522">
        <f>COUNTIF(find!$F$22:F542,"-")</f>
        <v>513</v>
      </c>
      <c r="D522">
        <f>COUNTIF(find!$F542:$F$1207,"+")</f>
        <v>0</v>
      </c>
      <c r="E522">
        <f t="shared" si="32"/>
        <v>0.55700000000000005</v>
      </c>
      <c r="F522">
        <f t="shared" si="33"/>
        <v>0.44299999999999995</v>
      </c>
      <c r="G522">
        <f t="shared" si="34"/>
        <v>1</v>
      </c>
      <c r="H522">
        <f t="shared" si="35"/>
        <v>0.55699999999999994</v>
      </c>
    </row>
    <row r="523" spans="1:8" x14ac:dyDescent="0.3">
      <c r="A523">
        <f>COUNTIF(find!$F$2:F543,"+")</f>
        <v>8</v>
      </c>
      <c r="B523">
        <f>COUNTIF(find!$F543:F$1207,"-")</f>
        <v>643</v>
      </c>
      <c r="C523">
        <f>COUNTIF(find!$F$22:F543,"-")</f>
        <v>514</v>
      </c>
      <c r="D523">
        <f>COUNTIF(find!$F543:$F$1207,"+")</f>
        <v>0</v>
      </c>
      <c r="E523">
        <f t="shared" si="32"/>
        <v>0.55600000000000005</v>
      </c>
      <c r="F523">
        <f t="shared" si="33"/>
        <v>0.44399999999999995</v>
      </c>
      <c r="G523">
        <f t="shared" si="34"/>
        <v>1</v>
      </c>
      <c r="H523">
        <f t="shared" si="35"/>
        <v>0.55600000000000005</v>
      </c>
    </row>
    <row r="524" spans="1:8" x14ac:dyDescent="0.3">
      <c r="A524">
        <f>COUNTIF(find!$F$2:F544,"+")</f>
        <v>8</v>
      </c>
      <c r="B524">
        <f>COUNTIF(find!$F544:F$1207,"-")</f>
        <v>642</v>
      </c>
      <c r="C524">
        <f>COUNTIF(find!$F$22:F544,"-")</f>
        <v>515</v>
      </c>
      <c r="D524">
        <f>COUNTIF(find!$F544:$F$1207,"+")</f>
        <v>0</v>
      </c>
      <c r="E524">
        <f t="shared" si="32"/>
        <v>0.55500000000000005</v>
      </c>
      <c r="F524">
        <f t="shared" si="33"/>
        <v>0.44499999999999995</v>
      </c>
      <c r="G524">
        <f t="shared" si="34"/>
        <v>1</v>
      </c>
      <c r="H524">
        <f t="shared" si="35"/>
        <v>0.55500000000000016</v>
      </c>
    </row>
    <row r="525" spans="1:8" x14ac:dyDescent="0.3">
      <c r="A525">
        <f>COUNTIF(find!$F$2:F545,"+")</f>
        <v>8</v>
      </c>
      <c r="B525">
        <f>COUNTIF(find!$F545:F$1207,"-")</f>
        <v>641</v>
      </c>
      <c r="C525">
        <f>COUNTIF(find!$F$22:F545,"-")</f>
        <v>516</v>
      </c>
      <c r="D525">
        <f>COUNTIF(find!$F545:$F$1207,"+")</f>
        <v>0</v>
      </c>
      <c r="E525">
        <f t="shared" si="32"/>
        <v>0.55400000000000005</v>
      </c>
      <c r="F525">
        <f t="shared" si="33"/>
        <v>0.44599999999999995</v>
      </c>
      <c r="G525">
        <f t="shared" si="34"/>
        <v>1</v>
      </c>
      <c r="H525">
        <f t="shared" si="35"/>
        <v>0.55400000000000005</v>
      </c>
    </row>
    <row r="526" spans="1:8" x14ac:dyDescent="0.3">
      <c r="A526">
        <f>COUNTIF(find!$F$2:F546,"+")</f>
        <v>8</v>
      </c>
      <c r="B526">
        <f>COUNTIF(find!$F546:F$1207,"-")</f>
        <v>640</v>
      </c>
      <c r="C526">
        <f>COUNTIF(find!$F$22:F546,"-")</f>
        <v>517</v>
      </c>
      <c r="D526">
        <f>COUNTIF(find!$F546:$F$1207,"+")</f>
        <v>0</v>
      </c>
      <c r="E526">
        <f t="shared" si="32"/>
        <v>0.55300000000000005</v>
      </c>
      <c r="F526">
        <f t="shared" si="33"/>
        <v>0.44699999999999995</v>
      </c>
      <c r="G526">
        <f t="shared" si="34"/>
        <v>1</v>
      </c>
      <c r="H526">
        <f t="shared" si="35"/>
        <v>0.55299999999999994</v>
      </c>
    </row>
    <row r="527" spans="1:8" x14ac:dyDescent="0.3">
      <c r="A527">
        <f>COUNTIF(find!$F$2:F547,"+")</f>
        <v>8</v>
      </c>
      <c r="B527">
        <f>COUNTIF(find!$F547:F$1207,"-")</f>
        <v>639</v>
      </c>
      <c r="C527">
        <f>COUNTIF(find!$F$22:F547,"-")</f>
        <v>518</v>
      </c>
      <c r="D527">
        <f>COUNTIF(find!$F547:$F$1207,"+")</f>
        <v>0</v>
      </c>
      <c r="E527">
        <f t="shared" si="32"/>
        <v>0.55200000000000005</v>
      </c>
      <c r="F527">
        <f t="shared" si="33"/>
        <v>0.44799999999999995</v>
      </c>
      <c r="G527">
        <f t="shared" si="34"/>
        <v>1</v>
      </c>
      <c r="H527">
        <f t="shared" si="35"/>
        <v>0.55200000000000005</v>
      </c>
    </row>
    <row r="528" spans="1:8" x14ac:dyDescent="0.3">
      <c r="A528">
        <f>COUNTIF(find!$F$2:F548,"+")</f>
        <v>8</v>
      </c>
      <c r="B528">
        <f>COUNTIF(find!$F548:F$1207,"-")</f>
        <v>638</v>
      </c>
      <c r="C528">
        <f>COUNTIF(find!$F$22:F548,"-")</f>
        <v>519</v>
      </c>
      <c r="D528">
        <f>COUNTIF(find!$F548:$F$1207,"+")</f>
        <v>0</v>
      </c>
      <c r="E528">
        <f t="shared" si="32"/>
        <v>0.55100000000000005</v>
      </c>
      <c r="F528">
        <f t="shared" si="33"/>
        <v>0.44899999999999995</v>
      </c>
      <c r="G528">
        <f t="shared" si="34"/>
        <v>1</v>
      </c>
      <c r="H528">
        <f t="shared" si="35"/>
        <v>0.55100000000000016</v>
      </c>
    </row>
    <row r="529" spans="1:8" x14ac:dyDescent="0.3">
      <c r="A529">
        <f>COUNTIF(find!$F$2:F549,"+")</f>
        <v>8</v>
      </c>
      <c r="B529">
        <f>COUNTIF(find!$F549:F$1207,"-")</f>
        <v>637</v>
      </c>
      <c r="C529">
        <f>COUNTIF(find!$F$22:F549,"-")</f>
        <v>520</v>
      </c>
      <c r="D529">
        <f>COUNTIF(find!$F549:$F$1207,"+")</f>
        <v>0</v>
      </c>
      <c r="E529">
        <f t="shared" si="32"/>
        <v>0.55100000000000005</v>
      </c>
      <c r="F529">
        <f t="shared" si="33"/>
        <v>0.44899999999999995</v>
      </c>
      <c r="G529">
        <f t="shared" si="34"/>
        <v>1</v>
      </c>
      <c r="H529">
        <f t="shared" si="35"/>
        <v>0.55100000000000016</v>
      </c>
    </row>
    <row r="530" spans="1:8" x14ac:dyDescent="0.3">
      <c r="A530">
        <f>COUNTIF(find!$F$2:F550,"+")</f>
        <v>8</v>
      </c>
      <c r="B530">
        <f>COUNTIF(find!$F550:F$1207,"-")</f>
        <v>636</v>
      </c>
      <c r="C530">
        <f>COUNTIF(find!$F$22:F550,"-")</f>
        <v>521</v>
      </c>
      <c r="D530">
        <f>COUNTIF(find!$F550:$F$1207,"+")</f>
        <v>0</v>
      </c>
      <c r="E530">
        <f t="shared" si="32"/>
        <v>0.55000000000000004</v>
      </c>
      <c r="F530">
        <f t="shared" si="33"/>
        <v>0.44999999999999996</v>
      </c>
      <c r="G530">
        <f t="shared" si="34"/>
        <v>1</v>
      </c>
      <c r="H530">
        <f t="shared" si="35"/>
        <v>0.55000000000000004</v>
      </c>
    </row>
    <row r="531" spans="1:8" x14ac:dyDescent="0.3">
      <c r="A531">
        <f>COUNTIF(find!$F$2:F551,"+")</f>
        <v>8</v>
      </c>
      <c r="B531">
        <f>COUNTIF(find!$F551:F$1207,"-")</f>
        <v>635</v>
      </c>
      <c r="C531">
        <f>COUNTIF(find!$F$22:F551,"-")</f>
        <v>522</v>
      </c>
      <c r="D531">
        <f>COUNTIF(find!$F551:$F$1207,"+")</f>
        <v>0</v>
      </c>
      <c r="E531">
        <f t="shared" si="32"/>
        <v>0.54900000000000004</v>
      </c>
      <c r="F531">
        <f t="shared" si="33"/>
        <v>0.45099999999999996</v>
      </c>
      <c r="G531">
        <f t="shared" si="34"/>
        <v>1</v>
      </c>
      <c r="H531">
        <f t="shared" si="35"/>
        <v>0.54899999999999993</v>
      </c>
    </row>
    <row r="532" spans="1:8" x14ac:dyDescent="0.3">
      <c r="A532">
        <f>COUNTIF(find!$F$2:F552,"+")</f>
        <v>8</v>
      </c>
      <c r="B532">
        <f>COUNTIF(find!$F552:F$1207,"-")</f>
        <v>634</v>
      </c>
      <c r="C532">
        <f>COUNTIF(find!$F$22:F552,"-")</f>
        <v>523</v>
      </c>
      <c r="D532">
        <f>COUNTIF(find!$F552:$F$1207,"+")</f>
        <v>0</v>
      </c>
      <c r="E532">
        <f t="shared" si="32"/>
        <v>0.54800000000000004</v>
      </c>
      <c r="F532">
        <f t="shared" si="33"/>
        <v>0.45199999999999996</v>
      </c>
      <c r="G532">
        <f t="shared" si="34"/>
        <v>1</v>
      </c>
      <c r="H532">
        <f t="shared" si="35"/>
        <v>0.54800000000000004</v>
      </c>
    </row>
    <row r="533" spans="1:8" x14ac:dyDescent="0.3">
      <c r="A533">
        <f>COUNTIF(find!$F$2:F553,"+")</f>
        <v>8</v>
      </c>
      <c r="B533">
        <f>COUNTIF(find!$F553:F$1207,"-")</f>
        <v>633</v>
      </c>
      <c r="C533">
        <f>COUNTIF(find!$F$22:F553,"-")</f>
        <v>524</v>
      </c>
      <c r="D533">
        <f>COUNTIF(find!$F553:$F$1207,"+")</f>
        <v>0</v>
      </c>
      <c r="E533">
        <f t="shared" si="32"/>
        <v>0.54700000000000004</v>
      </c>
      <c r="F533">
        <f t="shared" si="33"/>
        <v>0.45299999999999996</v>
      </c>
      <c r="G533">
        <f t="shared" si="34"/>
        <v>1</v>
      </c>
      <c r="H533">
        <f t="shared" si="35"/>
        <v>0.54700000000000015</v>
      </c>
    </row>
    <row r="534" spans="1:8" x14ac:dyDescent="0.3">
      <c r="A534">
        <f>COUNTIF(find!$F$2:F554,"+")</f>
        <v>8</v>
      </c>
      <c r="B534">
        <f>COUNTIF(find!$F554:F$1207,"-")</f>
        <v>632</v>
      </c>
      <c r="C534">
        <f>COUNTIF(find!$F$22:F554,"-")</f>
        <v>525</v>
      </c>
      <c r="D534">
        <f>COUNTIF(find!$F554:$F$1207,"+")</f>
        <v>0</v>
      </c>
      <c r="E534">
        <f t="shared" si="32"/>
        <v>0.54600000000000004</v>
      </c>
      <c r="F534">
        <f t="shared" si="33"/>
        <v>0.45399999999999996</v>
      </c>
      <c r="G534">
        <f t="shared" si="34"/>
        <v>1</v>
      </c>
      <c r="H534">
        <f t="shared" si="35"/>
        <v>0.54600000000000004</v>
      </c>
    </row>
    <row r="535" spans="1:8" x14ac:dyDescent="0.3">
      <c r="A535">
        <f>COUNTIF(find!$F$2:F555,"+")</f>
        <v>8</v>
      </c>
      <c r="B535">
        <f>COUNTIF(find!$F555:F$1207,"-")</f>
        <v>631</v>
      </c>
      <c r="C535">
        <f>COUNTIF(find!$F$22:F555,"-")</f>
        <v>526</v>
      </c>
      <c r="D535">
        <f>COUNTIF(find!$F555:$F$1207,"+")</f>
        <v>0</v>
      </c>
      <c r="E535">
        <f t="shared" si="32"/>
        <v>0.54500000000000004</v>
      </c>
      <c r="F535">
        <f t="shared" si="33"/>
        <v>0.45499999999999996</v>
      </c>
      <c r="G535">
        <f t="shared" si="34"/>
        <v>1</v>
      </c>
      <c r="H535">
        <f t="shared" si="35"/>
        <v>0.54499999999999993</v>
      </c>
    </row>
    <row r="536" spans="1:8" x14ac:dyDescent="0.3">
      <c r="A536">
        <f>COUNTIF(find!$F$2:F556,"+")</f>
        <v>8</v>
      </c>
      <c r="B536">
        <f>COUNTIF(find!$F556:F$1207,"-")</f>
        <v>630</v>
      </c>
      <c r="C536">
        <f>COUNTIF(find!$F$22:F556,"-")</f>
        <v>527</v>
      </c>
      <c r="D536">
        <f>COUNTIF(find!$F556:$F$1207,"+")</f>
        <v>0</v>
      </c>
      <c r="E536">
        <f t="shared" si="32"/>
        <v>0.54500000000000004</v>
      </c>
      <c r="F536">
        <f t="shared" si="33"/>
        <v>0.45499999999999996</v>
      </c>
      <c r="G536">
        <f t="shared" si="34"/>
        <v>1</v>
      </c>
      <c r="H536">
        <f t="shared" si="35"/>
        <v>0.54499999999999993</v>
      </c>
    </row>
    <row r="537" spans="1:8" x14ac:dyDescent="0.3">
      <c r="A537">
        <f>COUNTIF(find!$F$2:F557,"+")</f>
        <v>8</v>
      </c>
      <c r="B537">
        <f>COUNTIF(find!$F557:F$1207,"-")</f>
        <v>629</v>
      </c>
      <c r="C537">
        <f>COUNTIF(find!$F$22:F557,"-")</f>
        <v>528</v>
      </c>
      <c r="D537">
        <f>COUNTIF(find!$F557:$F$1207,"+")</f>
        <v>0</v>
      </c>
      <c r="E537">
        <f t="shared" si="32"/>
        <v>0.54400000000000004</v>
      </c>
      <c r="F537">
        <f t="shared" si="33"/>
        <v>0.45599999999999996</v>
      </c>
      <c r="G537">
        <f t="shared" si="34"/>
        <v>1</v>
      </c>
      <c r="H537">
        <f t="shared" si="35"/>
        <v>0.54400000000000004</v>
      </c>
    </row>
    <row r="538" spans="1:8" x14ac:dyDescent="0.3">
      <c r="A538">
        <f>COUNTIF(find!$F$2:F558,"+")</f>
        <v>8</v>
      </c>
      <c r="B538">
        <f>COUNTIF(find!$F558:F$1207,"-")</f>
        <v>628</v>
      </c>
      <c r="C538">
        <f>COUNTIF(find!$F$22:F558,"-")</f>
        <v>529</v>
      </c>
      <c r="D538">
        <f>COUNTIF(find!$F558:$F$1207,"+")</f>
        <v>0</v>
      </c>
      <c r="E538">
        <f t="shared" si="32"/>
        <v>0.54300000000000004</v>
      </c>
      <c r="F538">
        <f t="shared" si="33"/>
        <v>0.45699999999999996</v>
      </c>
      <c r="G538">
        <f t="shared" si="34"/>
        <v>1</v>
      </c>
      <c r="H538">
        <f t="shared" si="35"/>
        <v>0.54300000000000015</v>
      </c>
    </row>
    <row r="539" spans="1:8" x14ac:dyDescent="0.3">
      <c r="A539">
        <f>COUNTIF(find!$F$2:F559,"+")</f>
        <v>8</v>
      </c>
      <c r="B539">
        <f>COUNTIF(find!$F559:F$1207,"-")</f>
        <v>627</v>
      </c>
      <c r="C539">
        <f>COUNTIF(find!$F$22:F559,"-")</f>
        <v>530</v>
      </c>
      <c r="D539">
        <f>COUNTIF(find!$F559:$F$1207,"+")</f>
        <v>0</v>
      </c>
      <c r="E539">
        <f t="shared" si="32"/>
        <v>0.54200000000000004</v>
      </c>
      <c r="F539">
        <f t="shared" si="33"/>
        <v>0.45799999999999996</v>
      </c>
      <c r="G539">
        <f t="shared" si="34"/>
        <v>1</v>
      </c>
      <c r="H539">
        <f t="shared" si="35"/>
        <v>0.54200000000000004</v>
      </c>
    </row>
    <row r="540" spans="1:8" x14ac:dyDescent="0.3">
      <c r="A540">
        <f>COUNTIF(find!$F$2:F560,"+")</f>
        <v>8</v>
      </c>
      <c r="B540">
        <f>COUNTIF(find!$F560:F$1207,"-")</f>
        <v>626</v>
      </c>
      <c r="C540">
        <f>COUNTIF(find!$F$22:F560,"-")</f>
        <v>531</v>
      </c>
      <c r="D540">
        <f>COUNTIF(find!$F560:$F$1207,"+")</f>
        <v>0</v>
      </c>
      <c r="E540">
        <f t="shared" si="32"/>
        <v>0.54100000000000004</v>
      </c>
      <c r="F540">
        <f t="shared" si="33"/>
        <v>0.45899999999999996</v>
      </c>
      <c r="G540">
        <f t="shared" si="34"/>
        <v>1</v>
      </c>
      <c r="H540">
        <f t="shared" si="35"/>
        <v>0.54099999999999993</v>
      </c>
    </row>
    <row r="541" spans="1:8" x14ac:dyDescent="0.3">
      <c r="A541">
        <f>COUNTIF(find!$F$2:F561,"+")</f>
        <v>8</v>
      </c>
      <c r="B541">
        <f>COUNTIF(find!$F561:F$1207,"-")</f>
        <v>625</v>
      </c>
      <c r="C541">
        <f>COUNTIF(find!$F$22:F561,"-")</f>
        <v>532</v>
      </c>
      <c r="D541">
        <f>COUNTIF(find!$F561:$F$1207,"+")</f>
        <v>0</v>
      </c>
      <c r="E541">
        <f t="shared" si="32"/>
        <v>0.54</v>
      </c>
      <c r="F541">
        <f t="shared" si="33"/>
        <v>0.45999999999999996</v>
      </c>
      <c r="G541">
        <f t="shared" si="34"/>
        <v>1</v>
      </c>
      <c r="H541">
        <f t="shared" si="35"/>
        <v>0.54</v>
      </c>
    </row>
    <row r="542" spans="1:8" x14ac:dyDescent="0.3">
      <c r="A542">
        <f>COUNTIF(find!$F$2:F562,"+")</f>
        <v>8</v>
      </c>
      <c r="B542">
        <f>COUNTIF(find!$F562:F$1207,"-")</f>
        <v>624</v>
      </c>
      <c r="C542">
        <f>COUNTIF(find!$F$22:F562,"-")</f>
        <v>533</v>
      </c>
      <c r="D542">
        <f>COUNTIF(find!$F562:$F$1207,"+")</f>
        <v>0</v>
      </c>
      <c r="E542">
        <f t="shared" si="32"/>
        <v>0.53900000000000003</v>
      </c>
      <c r="F542">
        <f t="shared" si="33"/>
        <v>0.46099999999999997</v>
      </c>
      <c r="G542">
        <f t="shared" si="34"/>
        <v>1</v>
      </c>
      <c r="H542">
        <f t="shared" si="35"/>
        <v>0.53900000000000015</v>
      </c>
    </row>
    <row r="543" spans="1:8" x14ac:dyDescent="0.3">
      <c r="A543">
        <f>COUNTIF(find!$F$2:F563,"+")</f>
        <v>8</v>
      </c>
      <c r="B543">
        <f>COUNTIF(find!$F563:F$1207,"-")</f>
        <v>623</v>
      </c>
      <c r="C543">
        <f>COUNTIF(find!$F$22:F563,"-")</f>
        <v>534</v>
      </c>
      <c r="D543">
        <f>COUNTIF(find!$F563:$F$1207,"+")</f>
        <v>0</v>
      </c>
      <c r="E543">
        <f t="shared" si="32"/>
        <v>0.53800000000000003</v>
      </c>
      <c r="F543">
        <f t="shared" si="33"/>
        <v>0.46199999999999997</v>
      </c>
      <c r="G543">
        <f t="shared" si="34"/>
        <v>1</v>
      </c>
      <c r="H543">
        <f t="shared" si="35"/>
        <v>0.53800000000000003</v>
      </c>
    </row>
    <row r="544" spans="1:8" x14ac:dyDescent="0.3">
      <c r="A544">
        <f>COUNTIF(find!$F$2:F564,"+")</f>
        <v>8</v>
      </c>
      <c r="B544">
        <f>COUNTIF(find!$F564:F$1207,"-")</f>
        <v>622</v>
      </c>
      <c r="C544">
        <f>COUNTIF(find!$F$22:F564,"-")</f>
        <v>535</v>
      </c>
      <c r="D544">
        <f>COUNTIF(find!$F564:$F$1207,"+")</f>
        <v>0</v>
      </c>
      <c r="E544">
        <f t="shared" si="32"/>
        <v>0.53800000000000003</v>
      </c>
      <c r="F544">
        <f t="shared" si="33"/>
        <v>0.46199999999999997</v>
      </c>
      <c r="G544">
        <f t="shared" si="34"/>
        <v>1</v>
      </c>
      <c r="H544">
        <f t="shared" si="35"/>
        <v>0.53800000000000003</v>
      </c>
    </row>
    <row r="545" spans="1:8" x14ac:dyDescent="0.3">
      <c r="A545">
        <f>COUNTIF(find!$F$2:F565,"+")</f>
        <v>8</v>
      </c>
      <c r="B545">
        <f>COUNTIF(find!$F565:F$1207,"-")</f>
        <v>621</v>
      </c>
      <c r="C545">
        <f>COUNTIF(find!$F$22:F565,"-")</f>
        <v>536</v>
      </c>
      <c r="D545">
        <f>COUNTIF(find!$F565:$F$1207,"+")</f>
        <v>0</v>
      </c>
      <c r="E545">
        <f t="shared" si="32"/>
        <v>0.53700000000000003</v>
      </c>
      <c r="F545">
        <f t="shared" si="33"/>
        <v>0.46299999999999997</v>
      </c>
      <c r="G545">
        <f t="shared" si="34"/>
        <v>1</v>
      </c>
      <c r="H545">
        <f t="shared" si="35"/>
        <v>0.53699999999999992</v>
      </c>
    </row>
    <row r="546" spans="1:8" x14ac:dyDescent="0.3">
      <c r="A546">
        <f>COUNTIF(find!$F$2:F566,"+")</f>
        <v>8</v>
      </c>
      <c r="B546">
        <f>COUNTIF(find!$F566:F$1207,"-")</f>
        <v>620</v>
      </c>
      <c r="C546">
        <f>COUNTIF(find!$F$22:F566,"-")</f>
        <v>537</v>
      </c>
      <c r="D546">
        <f>COUNTIF(find!$F566:$F$1207,"+")</f>
        <v>0</v>
      </c>
      <c r="E546">
        <f t="shared" si="32"/>
        <v>0.53600000000000003</v>
      </c>
      <c r="F546">
        <f t="shared" si="33"/>
        <v>0.46399999999999997</v>
      </c>
      <c r="G546">
        <f t="shared" si="34"/>
        <v>1</v>
      </c>
      <c r="H546">
        <f t="shared" si="35"/>
        <v>0.53600000000000003</v>
      </c>
    </row>
    <row r="547" spans="1:8" x14ac:dyDescent="0.3">
      <c r="A547">
        <f>COUNTIF(find!$F$2:F567,"+")</f>
        <v>8</v>
      </c>
      <c r="B547">
        <f>COUNTIF(find!$F567:F$1207,"-")</f>
        <v>619</v>
      </c>
      <c r="C547">
        <f>COUNTIF(find!$F$22:F567,"-")</f>
        <v>538</v>
      </c>
      <c r="D547">
        <f>COUNTIF(find!$F567:$F$1207,"+")</f>
        <v>0</v>
      </c>
      <c r="E547">
        <f t="shared" si="32"/>
        <v>0.53500000000000003</v>
      </c>
      <c r="F547">
        <f t="shared" si="33"/>
        <v>0.46499999999999997</v>
      </c>
      <c r="G547">
        <f t="shared" si="34"/>
        <v>1</v>
      </c>
      <c r="H547">
        <f t="shared" si="35"/>
        <v>0.53500000000000014</v>
      </c>
    </row>
    <row r="548" spans="1:8" x14ac:dyDescent="0.3">
      <c r="A548">
        <f>COUNTIF(find!$F$2:F568,"+")</f>
        <v>8</v>
      </c>
      <c r="B548">
        <f>COUNTIF(find!$F568:F$1207,"-")</f>
        <v>618</v>
      </c>
      <c r="C548">
        <f>COUNTIF(find!$F$22:F568,"-")</f>
        <v>539</v>
      </c>
      <c r="D548">
        <f>COUNTIF(find!$F568:$F$1207,"+")</f>
        <v>0</v>
      </c>
      <c r="E548">
        <f t="shared" si="32"/>
        <v>0.53400000000000003</v>
      </c>
      <c r="F548">
        <f t="shared" si="33"/>
        <v>0.46599999999999997</v>
      </c>
      <c r="G548">
        <f t="shared" si="34"/>
        <v>1</v>
      </c>
      <c r="H548">
        <f t="shared" si="35"/>
        <v>0.53400000000000003</v>
      </c>
    </row>
    <row r="549" spans="1:8" x14ac:dyDescent="0.3">
      <c r="A549">
        <f>COUNTIF(find!$F$2:F569,"+")</f>
        <v>8</v>
      </c>
      <c r="B549">
        <f>COUNTIF(find!$F569:F$1207,"-")</f>
        <v>617</v>
      </c>
      <c r="C549">
        <f>COUNTIF(find!$F$22:F569,"-")</f>
        <v>540</v>
      </c>
      <c r="D549">
        <f>COUNTIF(find!$F569:$F$1207,"+")</f>
        <v>0</v>
      </c>
      <c r="E549">
        <f t="shared" si="32"/>
        <v>0.53300000000000003</v>
      </c>
      <c r="F549">
        <f t="shared" si="33"/>
        <v>0.46699999999999997</v>
      </c>
      <c r="G549">
        <f t="shared" si="34"/>
        <v>1</v>
      </c>
      <c r="H549">
        <f t="shared" si="35"/>
        <v>0.53299999999999992</v>
      </c>
    </row>
    <row r="550" spans="1:8" x14ac:dyDescent="0.3">
      <c r="A550">
        <f>COUNTIF(find!$F$2:F570,"+")</f>
        <v>8</v>
      </c>
      <c r="B550">
        <f>COUNTIF(find!$F570:F$1207,"-")</f>
        <v>616</v>
      </c>
      <c r="C550">
        <f>COUNTIF(find!$F$22:F570,"-")</f>
        <v>541</v>
      </c>
      <c r="D550">
        <f>COUNTIF(find!$F570:$F$1207,"+")</f>
        <v>0</v>
      </c>
      <c r="E550">
        <f t="shared" si="32"/>
        <v>0.53200000000000003</v>
      </c>
      <c r="F550">
        <f t="shared" si="33"/>
        <v>0.46799999999999997</v>
      </c>
      <c r="G550">
        <f t="shared" si="34"/>
        <v>1</v>
      </c>
      <c r="H550">
        <f t="shared" si="35"/>
        <v>0.53200000000000003</v>
      </c>
    </row>
    <row r="551" spans="1:8" x14ac:dyDescent="0.3">
      <c r="A551">
        <f>COUNTIF(find!$F$2:F571,"+")</f>
        <v>8</v>
      </c>
      <c r="B551">
        <f>COUNTIF(find!$F571:F$1207,"-")</f>
        <v>615</v>
      </c>
      <c r="C551">
        <f>COUNTIF(find!$F$22:F571,"-")</f>
        <v>542</v>
      </c>
      <c r="D551">
        <f>COUNTIF(find!$F571:$F$1207,"+")</f>
        <v>0</v>
      </c>
      <c r="E551">
        <f t="shared" si="32"/>
        <v>0.53200000000000003</v>
      </c>
      <c r="F551">
        <f t="shared" si="33"/>
        <v>0.46799999999999997</v>
      </c>
      <c r="G551">
        <f t="shared" si="34"/>
        <v>1</v>
      </c>
      <c r="H551">
        <f t="shared" si="35"/>
        <v>0.53200000000000003</v>
      </c>
    </row>
    <row r="552" spans="1:8" x14ac:dyDescent="0.3">
      <c r="A552">
        <f>COUNTIF(find!$F$2:F572,"+")</f>
        <v>8</v>
      </c>
      <c r="B552">
        <f>COUNTIF(find!$F572:F$1207,"-")</f>
        <v>614</v>
      </c>
      <c r="C552">
        <f>COUNTIF(find!$F$22:F572,"-")</f>
        <v>543</v>
      </c>
      <c r="D552">
        <f>COUNTIF(find!$F572:$F$1207,"+")</f>
        <v>0</v>
      </c>
      <c r="E552">
        <f t="shared" si="32"/>
        <v>0.53100000000000003</v>
      </c>
      <c r="F552">
        <f t="shared" si="33"/>
        <v>0.46899999999999997</v>
      </c>
      <c r="G552">
        <f t="shared" si="34"/>
        <v>1</v>
      </c>
      <c r="H552">
        <f t="shared" si="35"/>
        <v>0.53100000000000014</v>
      </c>
    </row>
    <row r="553" spans="1:8" x14ac:dyDescent="0.3">
      <c r="A553">
        <f>COUNTIF(find!$F$2:F573,"+")</f>
        <v>8</v>
      </c>
      <c r="B553">
        <f>COUNTIF(find!$F573:F$1207,"-")</f>
        <v>613</v>
      </c>
      <c r="C553">
        <f>COUNTIF(find!$F$22:F573,"-")</f>
        <v>544</v>
      </c>
      <c r="D553">
        <f>COUNTIF(find!$F573:$F$1207,"+")</f>
        <v>0</v>
      </c>
      <c r="E553">
        <f t="shared" si="32"/>
        <v>0.53</v>
      </c>
      <c r="F553">
        <f t="shared" si="33"/>
        <v>0.47</v>
      </c>
      <c r="G553">
        <f t="shared" si="34"/>
        <v>1</v>
      </c>
      <c r="H553">
        <f t="shared" si="35"/>
        <v>0.53</v>
      </c>
    </row>
    <row r="554" spans="1:8" x14ac:dyDescent="0.3">
      <c r="A554">
        <f>COUNTIF(find!$F$2:F574,"+")</f>
        <v>8</v>
      </c>
      <c r="B554">
        <f>COUNTIF(find!$F574:F$1207,"-")</f>
        <v>612</v>
      </c>
      <c r="C554">
        <f>COUNTIF(find!$F$22:F574,"-")</f>
        <v>545</v>
      </c>
      <c r="D554">
        <f>COUNTIF(find!$F574:$F$1207,"+")</f>
        <v>0</v>
      </c>
      <c r="E554">
        <f t="shared" si="32"/>
        <v>0.52900000000000003</v>
      </c>
      <c r="F554">
        <f t="shared" si="33"/>
        <v>0.47099999999999997</v>
      </c>
      <c r="G554">
        <f t="shared" si="34"/>
        <v>1</v>
      </c>
      <c r="H554">
        <f t="shared" si="35"/>
        <v>0.52899999999999991</v>
      </c>
    </row>
    <row r="555" spans="1:8" x14ac:dyDescent="0.3">
      <c r="A555">
        <f>COUNTIF(find!$F$2:F575,"+")</f>
        <v>8</v>
      </c>
      <c r="B555">
        <f>COUNTIF(find!$F575:F$1207,"-")</f>
        <v>611</v>
      </c>
      <c r="C555">
        <f>COUNTIF(find!$F$22:F575,"-")</f>
        <v>546</v>
      </c>
      <c r="D555">
        <f>COUNTIF(find!$F575:$F$1207,"+")</f>
        <v>0</v>
      </c>
      <c r="E555">
        <f t="shared" si="32"/>
        <v>0.52800000000000002</v>
      </c>
      <c r="F555">
        <f t="shared" si="33"/>
        <v>0.47199999999999998</v>
      </c>
      <c r="G555">
        <f t="shared" si="34"/>
        <v>1</v>
      </c>
      <c r="H555">
        <f t="shared" si="35"/>
        <v>0.52800000000000002</v>
      </c>
    </row>
    <row r="556" spans="1:8" x14ac:dyDescent="0.3">
      <c r="A556">
        <f>COUNTIF(find!$F$2:F576,"+")</f>
        <v>8</v>
      </c>
      <c r="B556">
        <f>COUNTIF(find!$F576:F$1207,"-")</f>
        <v>610</v>
      </c>
      <c r="C556">
        <f>COUNTIF(find!$F$22:F576,"-")</f>
        <v>547</v>
      </c>
      <c r="D556">
        <f>COUNTIF(find!$F576:$F$1207,"+")</f>
        <v>0</v>
      </c>
      <c r="E556">
        <f t="shared" si="32"/>
        <v>0.52700000000000002</v>
      </c>
      <c r="F556">
        <f t="shared" si="33"/>
        <v>0.47299999999999998</v>
      </c>
      <c r="G556">
        <f t="shared" si="34"/>
        <v>1</v>
      </c>
      <c r="H556">
        <f t="shared" si="35"/>
        <v>0.52700000000000014</v>
      </c>
    </row>
    <row r="557" spans="1:8" x14ac:dyDescent="0.3">
      <c r="A557">
        <f>COUNTIF(find!$F$2:F577,"+")</f>
        <v>8</v>
      </c>
      <c r="B557">
        <f>COUNTIF(find!$F577:F$1207,"-")</f>
        <v>609</v>
      </c>
      <c r="C557">
        <f>COUNTIF(find!$F$22:F577,"-")</f>
        <v>548</v>
      </c>
      <c r="D557">
        <f>COUNTIF(find!$F577:$F$1207,"+")</f>
        <v>0</v>
      </c>
      <c r="E557">
        <f t="shared" si="32"/>
        <v>0.52600000000000002</v>
      </c>
      <c r="F557">
        <f t="shared" si="33"/>
        <v>0.47399999999999998</v>
      </c>
      <c r="G557">
        <f t="shared" si="34"/>
        <v>1</v>
      </c>
      <c r="H557">
        <f t="shared" si="35"/>
        <v>0.52600000000000002</v>
      </c>
    </row>
    <row r="558" spans="1:8" x14ac:dyDescent="0.3">
      <c r="A558">
        <f>COUNTIF(find!$F$2:F578,"+")</f>
        <v>8</v>
      </c>
      <c r="B558">
        <f>COUNTIF(find!$F578:F$1207,"-")</f>
        <v>608</v>
      </c>
      <c r="C558">
        <f>COUNTIF(find!$F$22:F578,"-")</f>
        <v>549</v>
      </c>
      <c r="D558">
        <f>COUNTIF(find!$F578:$F$1207,"+")</f>
        <v>0</v>
      </c>
      <c r="E558">
        <f t="shared" si="32"/>
        <v>0.52500000000000002</v>
      </c>
      <c r="F558">
        <f t="shared" si="33"/>
        <v>0.47499999999999998</v>
      </c>
      <c r="G558">
        <f t="shared" si="34"/>
        <v>1</v>
      </c>
      <c r="H558">
        <f t="shared" si="35"/>
        <v>0.52499999999999991</v>
      </c>
    </row>
    <row r="559" spans="1:8" x14ac:dyDescent="0.3">
      <c r="A559">
        <f>COUNTIF(find!$F$2:F579,"+")</f>
        <v>8</v>
      </c>
      <c r="B559">
        <f>COUNTIF(find!$F579:F$1207,"-")</f>
        <v>607</v>
      </c>
      <c r="C559">
        <f>COUNTIF(find!$F$22:F579,"-")</f>
        <v>550</v>
      </c>
      <c r="D559">
        <f>COUNTIF(find!$F579:$F$1207,"+")</f>
        <v>0</v>
      </c>
      <c r="E559">
        <f t="shared" si="32"/>
        <v>0.52500000000000002</v>
      </c>
      <c r="F559">
        <f t="shared" si="33"/>
        <v>0.47499999999999998</v>
      </c>
      <c r="G559">
        <f t="shared" si="34"/>
        <v>1</v>
      </c>
      <c r="H559">
        <f t="shared" si="35"/>
        <v>0.52499999999999991</v>
      </c>
    </row>
    <row r="560" spans="1:8" x14ac:dyDescent="0.3">
      <c r="A560">
        <f>COUNTIF(find!$F$2:F580,"+")</f>
        <v>8</v>
      </c>
      <c r="B560">
        <f>COUNTIF(find!$F580:F$1207,"-")</f>
        <v>606</v>
      </c>
      <c r="C560">
        <f>COUNTIF(find!$F$22:F580,"-")</f>
        <v>551</v>
      </c>
      <c r="D560">
        <f>COUNTIF(find!$F580:$F$1207,"+")</f>
        <v>0</v>
      </c>
      <c r="E560">
        <f t="shared" si="32"/>
        <v>0.52400000000000002</v>
      </c>
      <c r="F560">
        <f t="shared" si="33"/>
        <v>0.47599999999999998</v>
      </c>
      <c r="G560">
        <f t="shared" si="34"/>
        <v>1</v>
      </c>
      <c r="H560">
        <f t="shared" si="35"/>
        <v>0.52400000000000002</v>
      </c>
    </row>
    <row r="561" spans="1:8" x14ac:dyDescent="0.3">
      <c r="A561">
        <f>COUNTIF(find!$F$2:F581,"+")</f>
        <v>8</v>
      </c>
      <c r="B561">
        <f>COUNTIF(find!$F581:F$1207,"-")</f>
        <v>605</v>
      </c>
      <c r="C561">
        <f>COUNTIF(find!$F$22:F581,"-")</f>
        <v>552</v>
      </c>
      <c r="D561">
        <f>COUNTIF(find!$F581:$F$1207,"+")</f>
        <v>0</v>
      </c>
      <c r="E561">
        <f t="shared" si="32"/>
        <v>0.52300000000000002</v>
      </c>
      <c r="F561">
        <f t="shared" si="33"/>
        <v>0.47699999999999998</v>
      </c>
      <c r="G561">
        <f t="shared" si="34"/>
        <v>1</v>
      </c>
      <c r="H561">
        <f t="shared" si="35"/>
        <v>0.52300000000000013</v>
      </c>
    </row>
    <row r="562" spans="1:8" x14ac:dyDescent="0.3">
      <c r="A562">
        <f>COUNTIF(find!$F$2:F582,"+")</f>
        <v>8</v>
      </c>
      <c r="B562">
        <f>COUNTIF(find!$F582:F$1207,"-")</f>
        <v>604</v>
      </c>
      <c r="C562">
        <f>COUNTIF(find!$F$22:F582,"-")</f>
        <v>553</v>
      </c>
      <c r="D562">
        <f>COUNTIF(find!$F582:$F$1207,"+")</f>
        <v>0</v>
      </c>
      <c r="E562">
        <f t="shared" si="32"/>
        <v>0.52200000000000002</v>
      </c>
      <c r="F562">
        <f t="shared" si="33"/>
        <v>0.47799999999999998</v>
      </c>
      <c r="G562">
        <f t="shared" si="34"/>
        <v>1</v>
      </c>
      <c r="H562">
        <f t="shared" si="35"/>
        <v>0.52200000000000002</v>
      </c>
    </row>
    <row r="563" spans="1:8" x14ac:dyDescent="0.3">
      <c r="A563">
        <f>COUNTIF(find!$F$2:F583,"+")</f>
        <v>8</v>
      </c>
      <c r="B563">
        <f>COUNTIF(find!$F583:F$1207,"-")</f>
        <v>603</v>
      </c>
      <c r="C563">
        <f>COUNTIF(find!$F$22:F583,"-")</f>
        <v>554</v>
      </c>
      <c r="D563">
        <f>COUNTIF(find!$F583:$F$1207,"+")</f>
        <v>0</v>
      </c>
      <c r="E563">
        <f t="shared" si="32"/>
        <v>0.52100000000000002</v>
      </c>
      <c r="F563">
        <f t="shared" si="33"/>
        <v>0.47899999999999998</v>
      </c>
      <c r="G563">
        <f t="shared" si="34"/>
        <v>1</v>
      </c>
      <c r="H563">
        <f t="shared" si="35"/>
        <v>0.52099999999999991</v>
      </c>
    </row>
    <row r="564" spans="1:8" x14ac:dyDescent="0.3">
      <c r="A564">
        <f>COUNTIF(find!$F$2:F584,"+")</f>
        <v>8</v>
      </c>
      <c r="B564">
        <f>COUNTIF(find!$F584:F$1207,"-")</f>
        <v>602</v>
      </c>
      <c r="C564">
        <f>COUNTIF(find!$F$22:F584,"-")</f>
        <v>555</v>
      </c>
      <c r="D564">
        <f>COUNTIF(find!$F584:$F$1207,"+")</f>
        <v>0</v>
      </c>
      <c r="E564">
        <f t="shared" si="32"/>
        <v>0.52</v>
      </c>
      <c r="F564">
        <f t="shared" si="33"/>
        <v>0.48</v>
      </c>
      <c r="G564">
        <f t="shared" si="34"/>
        <v>1</v>
      </c>
      <c r="H564">
        <f t="shared" si="35"/>
        <v>0.52</v>
      </c>
    </row>
    <row r="565" spans="1:8" x14ac:dyDescent="0.3">
      <c r="A565">
        <f>COUNTIF(find!$F$2:F585,"+")</f>
        <v>8</v>
      </c>
      <c r="B565">
        <f>COUNTIF(find!$F585:F$1207,"-")</f>
        <v>601</v>
      </c>
      <c r="C565">
        <f>COUNTIF(find!$F$22:F585,"-")</f>
        <v>556</v>
      </c>
      <c r="D565">
        <f>COUNTIF(find!$F585:$F$1207,"+")</f>
        <v>0</v>
      </c>
      <c r="E565">
        <f t="shared" si="32"/>
        <v>0.51900000000000002</v>
      </c>
      <c r="F565">
        <f t="shared" si="33"/>
        <v>0.48099999999999998</v>
      </c>
      <c r="G565">
        <f t="shared" si="34"/>
        <v>1</v>
      </c>
      <c r="H565">
        <f t="shared" si="35"/>
        <v>0.51900000000000013</v>
      </c>
    </row>
    <row r="566" spans="1:8" x14ac:dyDescent="0.3">
      <c r="A566">
        <f>COUNTIF(find!$F$2:F586,"+")</f>
        <v>8</v>
      </c>
      <c r="B566">
        <f>COUNTIF(find!$F586:F$1207,"-")</f>
        <v>600</v>
      </c>
      <c r="C566">
        <f>COUNTIF(find!$F$22:F586,"-")</f>
        <v>557</v>
      </c>
      <c r="D566">
        <f>COUNTIF(find!$F586:$F$1207,"+")</f>
        <v>0</v>
      </c>
      <c r="E566">
        <f t="shared" si="32"/>
        <v>0.51900000000000002</v>
      </c>
      <c r="F566">
        <f t="shared" si="33"/>
        <v>0.48099999999999998</v>
      </c>
      <c r="G566">
        <f t="shared" si="34"/>
        <v>1</v>
      </c>
      <c r="H566">
        <f t="shared" si="35"/>
        <v>0.51900000000000013</v>
      </c>
    </row>
    <row r="567" spans="1:8" x14ac:dyDescent="0.3">
      <c r="A567">
        <f>COUNTIF(find!$F$2:F587,"+")</f>
        <v>8</v>
      </c>
      <c r="B567">
        <f>COUNTIF(find!$F587:F$1207,"-")</f>
        <v>599</v>
      </c>
      <c r="C567">
        <f>COUNTIF(find!$F$22:F587,"-")</f>
        <v>558</v>
      </c>
      <c r="D567">
        <f>COUNTIF(find!$F587:$F$1207,"+")</f>
        <v>0</v>
      </c>
      <c r="E567">
        <f t="shared" si="32"/>
        <v>0.51800000000000002</v>
      </c>
      <c r="F567">
        <f t="shared" si="33"/>
        <v>0.48199999999999998</v>
      </c>
      <c r="G567">
        <f t="shared" si="34"/>
        <v>1</v>
      </c>
      <c r="H567">
        <f t="shared" si="35"/>
        <v>0.51800000000000002</v>
      </c>
    </row>
    <row r="568" spans="1:8" x14ac:dyDescent="0.3">
      <c r="A568">
        <f>COUNTIF(find!$F$2:F588,"+")</f>
        <v>8</v>
      </c>
      <c r="B568">
        <f>COUNTIF(find!$F588:F$1207,"-")</f>
        <v>598</v>
      </c>
      <c r="C568">
        <f>COUNTIF(find!$F$22:F588,"-")</f>
        <v>559</v>
      </c>
      <c r="D568">
        <f>COUNTIF(find!$F588:$F$1207,"+")</f>
        <v>0</v>
      </c>
      <c r="E568">
        <f t="shared" si="32"/>
        <v>0.51700000000000002</v>
      </c>
      <c r="F568">
        <f t="shared" si="33"/>
        <v>0.48299999999999998</v>
      </c>
      <c r="G568">
        <f t="shared" si="34"/>
        <v>1</v>
      </c>
      <c r="H568">
        <f t="shared" si="35"/>
        <v>0.5169999999999999</v>
      </c>
    </row>
    <row r="569" spans="1:8" x14ac:dyDescent="0.3">
      <c r="A569">
        <f>COUNTIF(find!$F$2:F589,"+")</f>
        <v>8</v>
      </c>
      <c r="B569">
        <f>COUNTIF(find!$F589:F$1207,"-")</f>
        <v>597</v>
      </c>
      <c r="C569">
        <f>COUNTIF(find!$F$22:F589,"-")</f>
        <v>560</v>
      </c>
      <c r="D569">
        <f>COUNTIF(find!$F589:$F$1207,"+")</f>
        <v>0</v>
      </c>
      <c r="E569">
        <f t="shared" si="32"/>
        <v>0.51600000000000001</v>
      </c>
      <c r="F569">
        <f t="shared" si="33"/>
        <v>0.48399999999999999</v>
      </c>
      <c r="G569">
        <f t="shared" si="34"/>
        <v>1</v>
      </c>
      <c r="H569">
        <f t="shared" si="35"/>
        <v>0.51600000000000001</v>
      </c>
    </row>
    <row r="570" spans="1:8" x14ac:dyDescent="0.3">
      <c r="A570">
        <f>COUNTIF(find!$F$2:F590,"+")</f>
        <v>8</v>
      </c>
      <c r="B570">
        <f>COUNTIF(find!$F590:F$1207,"-")</f>
        <v>596</v>
      </c>
      <c r="C570">
        <f>COUNTIF(find!$F$22:F590,"-")</f>
        <v>561</v>
      </c>
      <c r="D570">
        <f>COUNTIF(find!$F590:$F$1207,"+")</f>
        <v>0</v>
      </c>
      <c r="E570">
        <f t="shared" si="32"/>
        <v>0.51500000000000001</v>
      </c>
      <c r="F570">
        <f t="shared" si="33"/>
        <v>0.48499999999999999</v>
      </c>
      <c r="G570">
        <f t="shared" si="34"/>
        <v>1</v>
      </c>
      <c r="H570">
        <f t="shared" si="35"/>
        <v>0.51500000000000012</v>
      </c>
    </row>
    <row r="571" spans="1:8" x14ac:dyDescent="0.3">
      <c r="A571">
        <f>COUNTIF(find!$F$2:F591,"+")</f>
        <v>8</v>
      </c>
      <c r="B571">
        <f>COUNTIF(find!$F591:F$1207,"-")</f>
        <v>595</v>
      </c>
      <c r="C571">
        <f>COUNTIF(find!$F$22:F591,"-")</f>
        <v>562</v>
      </c>
      <c r="D571">
        <f>COUNTIF(find!$F591:$F$1207,"+")</f>
        <v>0</v>
      </c>
      <c r="E571">
        <f t="shared" si="32"/>
        <v>0.51400000000000001</v>
      </c>
      <c r="F571">
        <f t="shared" si="33"/>
        <v>0.48599999999999999</v>
      </c>
      <c r="G571">
        <f t="shared" si="34"/>
        <v>1</v>
      </c>
      <c r="H571">
        <f t="shared" si="35"/>
        <v>0.51400000000000001</v>
      </c>
    </row>
    <row r="572" spans="1:8" x14ac:dyDescent="0.3">
      <c r="A572">
        <f>COUNTIF(find!$F$2:F592,"+")</f>
        <v>8</v>
      </c>
      <c r="B572">
        <f>COUNTIF(find!$F592:F$1207,"-")</f>
        <v>594</v>
      </c>
      <c r="C572">
        <f>COUNTIF(find!$F$22:F592,"-")</f>
        <v>563</v>
      </c>
      <c r="D572">
        <f>COUNTIF(find!$F592:$F$1207,"+")</f>
        <v>0</v>
      </c>
      <c r="E572">
        <f t="shared" si="32"/>
        <v>0.51300000000000001</v>
      </c>
      <c r="F572">
        <f t="shared" si="33"/>
        <v>0.48699999999999999</v>
      </c>
      <c r="G572">
        <f t="shared" si="34"/>
        <v>1</v>
      </c>
      <c r="H572">
        <f t="shared" si="35"/>
        <v>0.5129999999999999</v>
      </c>
    </row>
    <row r="573" spans="1:8" x14ac:dyDescent="0.3">
      <c r="A573">
        <f>COUNTIF(find!$F$2:F593,"+")</f>
        <v>8</v>
      </c>
      <c r="B573">
        <f>COUNTIF(find!$F593:F$1207,"-")</f>
        <v>593</v>
      </c>
      <c r="C573">
        <f>COUNTIF(find!$F$22:F593,"-")</f>
        <v>564</v>
      </c>
      <c r="D573">
        <f>COUNTIF(find!$F593:$F$1207,"+")</f>
        <v>0</v>
      </c>
      <c r="E573">
        <f t="shared" si="32"/>
        <v>0.51300000000000001</v>
      </c>
      <c r="F573">
        <f t="shared" si="33"/>
        <v>0.48699999999999999</v>
      </c>
      <c r="G573">
        <f t="shared" si="34"/>
        <v>1</v>
      </c>
      <c r="H573">
        <f t="shared" si="35"/>
        <v>0.5129999999999999</v>
      </c>
    </row>
    <row r="574" spans="1:8" x14ac:dyDescent="0.3">
      <c r="A574">
        <f>COUNTIF(find!$F$2:F594,"+")</f>
        <v>8</v>
      </c>
      <c r="B574">
        <f>COUNTIF(find!$F594:F$1207,"-")</f>
        <v>592</v>
      </c>
      <c r="C574">
        <f>COUNTIF(find!$F$22:F594,"-")</f>
        <v>565</v>
      </c>
      <c r="D574">
        <f>COUNTIF(find!$F594:$F$1207,"+")</f>
        <v>0</v>
      </c>
      <c r="E574">
        <f t="shared" si="32"/>
        <v>0.51200000000000001</v>
      </c>
      <c r="F574">
        <f t="shared" si="33"/>
        <v>0.48799999999999999</v>
      </c>
      <c r="G574">
        <f t="shared" si="34"/>
        <v>1</v>
      </c>
      <c r="H574">
        <f t="shared" si="35"/>
        <v>0.51200000000000001</v>
      </c>
    </row>
    <row r="575" spans="1:8" x14ac:dyDescent="0.3">
      <c r="A575">
        <f>COUNTIF(find!$F$2:F595,"+")</f>
        <v>8</v>
      </c>
      <c r="B575">
        <f>COUNTIF(find!$F595:F$1207,"-")</f>
        <v>591</v>
      </c>
      <c r="C575">
        <f>COUNTIF(find!$F$22:F595,"-")</f>
        <v>566</v>
      </c>
      <c r="D575">
        <f>COUNTIF(find!$F595:$F$1207,"+")</f>
        <v>0</v>
      </c>
      <c r="E575">
        <f t="shared" si="32"/>
        <v>0.51100000000000001</v>
      </c>
      <c r="F575">
        <f t="shared" si="33"/>
        <v>0.48899999999999999</v>
      </c>
      <c r="G575">
        <f t="shared" si="34"/>
        <v>1</v>
      </c>
      <c r="H575">
        <f t="shared" si="35"/>
        <v>0.51100000000000012</v>
      </c>
    </row>
    <row r="576" spans="1:8" x14ac:dyDescent="0.3">
      <c r="A576">
        <f>COUNTIF(find!$F$2:F596,"+")</f>
        <v>8</v>
      </c>
      <c r="B576">
        <f>COUNTIF(find!$F596:F$1207,"-")</f>
        <v>590</v>
      </c>
      <c r="C576">
        <f>COUNTIF(find!$F$22:F596,"-")</f>
        <v>567</v>
      </c>
      <c r="D576">
        <f>COUNTIF(find!$F596:$F$1207,"+")</f>
        <v>0</v>
      </c>
      <c r="E576">
        <f t="shared" si="32"/>
        <v>0.51</v>
      </c>
      <c r="F576">
        <f t="shared" si="33"/>
        <v>0.49</v>
      </c>
      <c r="G576">
        <f t="shared" si="34"/>
        <v>1</v>
      </c>
      <c r="H576">
        <f t="shared" si="35"/>
        <v>0.51</v>
      </c>
    </row>
    <row r="577" spans="1:8" x14ac:dyDescent="0.3">
      <c r="A577">
        <f>COUNTIF(find!$F$2:F597,"+")</f>
        <v>8</v>
      </c>
      <c r="B577">
        <f>COUNTIF(find!$F597:F$1207,"-")</f>
        <v>589</v>
      </c>
      <c r="C577">
        <f>COUNTIF(find!$F$22:F597,"-")</f>
        <v>568</v>
      </c>
      <c r="D577">
        <f>COUNTIF(find!$F597:$F$1207,"+")</f>
        <v>0</v>
      </c>
      <c r="E577">
        <f t="shared" si="32"/>
        <v>0.50900000000000001</v>
      </c>
      <c r="F577">
        <f t="shared" si="33"/>
        <v>0.49099999999999999</v>
      </c>
      <c r="G577">
        <f t="shared" si="34"/>
        <v>1</v>
      </c>
      <c r="H577">
        <f t="shared" si="35"/>
        <v>0.5089999999999999</v>
      </c>
    </row>
    <row r="578" spans="1:8" x14ac:dyDescent="0.3">
      <c r="A578">
        <f>COUNTIF(find!$F$2:F598,"+")</f>
        <v>8</v>
      </c>
      <c r="B578">
        <f>COUNTIF(find!$F598:F$1207,"-")</f>
        <v>588</v>
      </c>
      <c r="C578">
        <f>COUNTIF(find!$F$22:F598,"-")</f>
        <v>569</v>
      </c>
      <c r="D578">
        <f>COUNTIF(find!$F598:$F$1207,"+")</f>
        <v>0</v>
      </c>
      <c r="E578">
        <f t="shared" si="32"/>
        <v>0.50800000000000001</v>
      </c>
      <c r="F578">
        <f t="shared" si="33"/>
        <v>0.49199999999999999</v>
      </c>
      <c r="G578">
        <f t="shared" si="34"/>
        <v>1</v>
      </c>
      <c r="H578">
        <f t="shared" si="35"/>
        <v>0.50800000000000001</v>
      </c>
    </row>
    <row r="579" spans="1:8" x14ac:dyDescent="0.3">
      <c r="A579">
        <f>COUNTIF(find!$F$2:F599,"+")</f>
        <v>8</v>
      </c>
      <c r="B579">
        <f>COUNTIF(find!$F599:F$1207,"-")</f>
        <v>587</v>
      </c>
      <c r="C579">
        <f>COUNTIF(find!$F$22:F599,"-")</f>
        <v>570</v>
      </c>
      <c r="D579">
        <f>COUNTIF(find!$F599:$F$1207,"+")</f>
        <v>0</v>
      </c>
      <c r="E579">
        <f t="shared" ref="E579:E642" si="36">ROUND(B579/(B579+C579),3)</f>
        <v>0.50700000000000001</v>
      </c>
      <c r="F579">
        <f t="shared" ref="F579:F642" si="37">1-E579</f>
        <v>0.49299999999999999</v>
      </c>
      <c r="G579">
        <f t="shared" ref="G579:G642" si="38">ROUND(A579/(A579+D579),3)</f>
        <v>1</v>
      </c>
      <c r="H579">
        <f t="shared" ref="H579:H642" si="39">G579+E579-1</f>
        <v>0.50700000000000012</v>
      </c>
    </row>
    <row r="580" spans="1:8" x14ac:dyDescent="0.3">
      <c r="A580">
        <f>COUNTIF(find!$F$2:F600,"+")</f>
        <v>8</v>
      </c>
      <c r="B580">
        <f>COUNTIF(find!$F600:F$1207,"-")</f>
        <v>586</v>
      </c>
      <c r="C580">
        <f>COUNTIF(find!$F$22:F600,"-")</f>
        <v>571</v>
      </c>
      <c r="D580">
        <f>COUNTIF(find!$F600:$F$1207,"+")</f>
        <v>0</v>
      </c>
      <c r="E580">
        <f t="shared" si="36"/>
        <v>0.50600000000000001</v>
      </c>
      <c r="F580">
        <f t="shared" si="37"/>
        <v>0.49399999999999999</v>
      </c>
      <c r="G580">
        <f t="shared" si="38"/>
        <v>1</v>
      </c>
      <c r="H580">
        <f t="shared" si="39"/>
        <v>0.50600000000000001</v>
      </c>
    </row>
    <row r="581" spans="1:8" x14ac:dyDescent="0.3">
      <c r="A581">
        <f>COUNTIF(find!$F$2:F601,"+")</f>
        <v>8</v>
      </c>
      <c r="B581">
        <f>COUNTIF(find!$F601:F$1207,"-")</f>
        <v>585</v>
      </c>
      <c r="C581">
        <f>COUNTIF(find!$F$22:F601,"-")</f>
        <v>572</v>
      </c>
      <c r="D581">
        <f>COUNTIF(find!$F601:$F$1207,"+")</f>
        <v>0</v>
      </c>
      <c r="E581">
        <f t="shared" si="36"/>
        <v>0.50600000000000001</v>
      </c>
      <c r="F581">
        <f t="shared" si="37"/>
        <v>0.49399999999999999</v>
      </c>
      <c r="G581">
        <f t="shared" si="38"/>
        <v>1</v>
      </c>
      <c r="H581">
        <f t="shared" si="39"/>
        <v>0.50600000000000001</v>
      </c>
    </row>
    <row r="582" spans="1:8" x14ac:dyDescent="0.3">
      <c r="A582">
        <f>COUNTIF(find!$F$2:F602,"+")</f>
        <v>8</v>
      </c>
      <c r="B582">
        <f>COUNTIF(find!$F602:F$1207,"-")</f>
        <v>584</v>
      </c>
      <c r="C582">
        <f>COUNTIF(find!$F$22:F602,"-")</f>
        <v>573</v>
      </c>
      <c r="D582">
        <f>COUNTIF(find!$F602:$F$1207,"+")</f>
        <v>0</v>
      </c>
      <c r="E582">
        <f t="shared" si="36"/>
        <v>0.505</v>
      </c>
      <c r="F582">
        <f t="shared" si="37"/>
        <v>0.495</v>
      </c>
      <c r="G582">
        <f t="shared" si="38"/>
        <v>1</v>
      </c>
      <c r="H582">
        <f t="shared" si="39"/>
        <v>0.50499999999999989</v>
      </c>
    </row>
    <row r="583" spans="1:8" x14ac:dyDescent="0.3">
      <c r="A583">
        <f>COUNTIF(find!$F$2:F603,"+")</f>
        <v>8</v>
      </c>
      <c r="B583">
        <f>COUNTIF(find!$F603:F$1207,"-")</f>
        <v>583</v>
      </c>
      <c r="C583">
        <f>COUNTIF(find!$F$22:F603,"-")</f>
        <v>574</v>
      </c>
      <c r="D583">
        <f>COUNTIF(find!$F603:$F$1207,"+")</f>
        <v>0</v>
      </c>
      <c r="E583">
        <f t="shared" si="36"/>
        <v>0.504</v>
      </c>
      <c r="F583">
        <f t="shared" si="37"/>
        <v>0.496</v>
      </c>
      <c r="G583">
        <f t="shared" si="38"/>
        <v>1</v>
      </c>
      <c r="H583">
        <f t="shared" si="39"/>
        <v>0.504</v>
      </c>
    </row>
    <row r="584" spans="1:8" x14ac:dyDescent="0.3">
      <c r="A584">
        <f>COUNTIF(find!$F$2:F604,"+")</f>
        <v>8</v>
      </c>
      <c r="B584">
        <f>COUNTIF(find!$F604:F$1207,"-")</f>
        <v>582</v>
      </c>
      <c r="C584">
        <f>COUNTIF(find!$F$22:F604,"-")</f>
        <v>575</v>
      </c>
      <c r="D584">
        <f>COUNTIF(find!$F604:$F$1207,"+")</f>
        <v>0</v>
      </c>
      <c r="E584">
        <f t="shared" si="36"/>
        <v>0.503</v>
      </c>
      <c r="F584">
        <f t="shared" si="37"/>
        <v>0.497</v>
      </c>
      <c r="G584">
        <f t="shared" si="38"/>
        <v>1</v>
      </c>
      <c r="H584">
        <f t="shared" si="39"/>
        <v>0.50300000000000011</v>
      </c>
    </row>
    <row r="585" spans="1:8" x14ac:dyDescent="0.3">
      <c r="A585">
        <f>COUNTIF(find!$F$2:F605,"+")</f>
        <v>8</v>
      </c>
      <c r="B585">
        <f>COUNTIF(find!$F605:F$1207,"-")</f>
        <v>581</v>
      </c>
      <c r="C585">
        <f>COUNTIF(find!$F$22:F605,"-")</f>
        <v>576</v>
      </c>
      <c r="D585">
        <f>COUNTIF(find!$F605:$F$1207,"+")</f>
        <v>0</v>
      </c>
      <c r="E585">
        <f t="shared" si="36"/>
        <v>0.502</v>
      </c>
      <c r="F585">
        <f t="shared" si="37"/>
        <v>0.498</v>
      </c>
      <c r="G585">
        <f t="shared" si="38"/>
        <v>1</v>
      </c>
      <c r="H585">
        <f t="shared" si="39"/>
        <v>0.502</v>
      </c>
    </row>
    <row r="586" spans="1:8" x14ac:dyDescent="0.3">
      <c r="A586">
        <f>COUNTIF(find!$F$2:F606,"+")</f>
        <v>8</v>
      </c>
      <c r="B586">
        <f>COUNTIF(find!$F606:F$1207,"-")</f>
        <v>580</v>
      </c>
      <c r="C586">
        <f>COUNTIF(find!$F$22:F606,"-")</f>
        <v>577</v>
      </c>
      <c r="D586">
        <f>COUNTIF(find!$F606:$F$1207,"+")</f>
        <v>0</v>
      </c>
      <c r="E586">
        <f t="shared" si="36"/>
        <v>0.501</v>
      </c>
      <c r="F586">
        <f t="shared" si="37"/>
        <v>0.499</v>
      </c>
      <c r="G586">
        <f t="shared" si="38"/>
        <v>1</v>
      </c>
      <c r="H586">
        <f t="shared" si="39"/>
        <v>0.50099999999999989</v>
      </c>
    </row>
    <row r="587" spans="1:8" x14ac:dyDescent="0.3">
      <c r="A587">
        <f>COUNTIF(find!$F$2:F607,"+")</f>
        <v>8</v>
      </c>
      <c r="B587">
        <f>COUNTIF(find!$F607:F$1207,"-")</f>
        <v>579</v>
      </c>
      <c r="C587">
        <f>COUNTIF(find!$F$22:F607,"-")</f>
        <v>578</v>
      </c>
      <c r="D587">
        <f>COUNTIF(find!$F607:$F$1207,"+")</f>
        <v>0</v>
      </c>
      <c r="E587">
        <f t="shared" si="36"/>
        <v>0.5</v>
      </c>
      <c r="F587">
        <f t="shared" si="37"/>
        <v>0.5</v>
      </c>
      <c r="G587">
        <f t="shared" si="38"/>
        <v>1</v>
      </c>
      <c r="H587">
        <f t="shared" si="39"/>
        <v>0.5</v>
      </c>
    </row>
    <row r="588" spans="1:8" x14ac:dyDescent="0.3">
      <c r="A588">
        <f>COUNTIF(find!$F$2:F608,"+")</f>
        <v>8</v>
      </c>
      <c r="B588">
        <f>COUNTIF(find!$F608:F$1207,"-")</f>
        <v>578</v>
      </c>
      <c r="C588">
        <f>COUNTIF(find!$F$22:F608,"-")</f>
        <v>579</v>
      </c>
      <c r="D588">
        <f>COUNTIF(find!$F608:$F$1207,"+")</f>
        <v>0</v>
      </c>
      <c r="E588">
        <f t="shared" si="36"/>
        <v>0.5</v>
      </c>
      <c r="F588">
        <f t="shared" si="37"/>
        <v>0.5</v>
      </c>
      <c r="G588">
        <f t="shared" si="38"/>
        <v>1</v>
      </c>
      <c r="H588">
        <f t="shared" si="39"/>
        <v>0.5</v>
      </c>
    </row>
    <row r="589" spans="1:8" x14ac:dyDescent="0.3">
      <c r="A589">
        <f>COUNTIF(find!$F$2:F609,"+")</f>
        <v>8</v>
      </c>
      <c r="B589">
        <f>COUNTIF(find!$F609:F$1207,"-")</f>
        <v>577</v>
      </c>
      <c r="C589">
        <f>COUNTIF(find!$F$22:F609,"-")</f>
        <v>580</v>
      </c>
      <c r="D589">
        <f>COUNTIF(find!$F609:$F$1207,"+")</f>
        <v>0</v>
      </c>
      <c r="E589">
        <f t="shared" si="36"/>
        <v>0.499</v>
      </c>
      <c r="F589">
        <f t="shared" si="37"/>
        <v>0.501</v>
      </c>
      <c r="G589">
        <f t="shared" si="38"/>
        <v>1</v>
      </c>
      <c r="H589">
        <f t="shared" si="39"/>
        <v>0.49900000000000011</v>
      </c>
    </row>
    <row r="590" spans="1:8" x14ac:dyDescent="0.3">
      <c r="A590">
        <f>COUNTIF(find!$F$2:F610,"+")</f>
        <v>8</v>
      </c>
      <c r="B590">
        <f>COUNTIF(find!$F610:F$1207,"-")</f>
        <v>576</v>
      </c>
      <c r="C590">
        <f>COUNTIF(find!$F$22:F610,"-")</f>
        <v>581</v>
      </c>
      <c r="D590">
        <f>COUNTIF(find!$F610:$F$1207,"+")</f>
        <v>0</v>
      </c>
      <c r="E590">
        <f t="shared" si="36"/>
        <v>0.498</v>
      </c>
      <c r="F590">
        <f t="shared" si="37"/>
        <v>0.502</v>
      </c>
      <c r="G590">
        <f t="shared" si="38"/>
        <v>1</v>
      </c>
      <c r="H590">
        <f t="shared" si="39"/>
        <v>0.498</v>
      </c>
    </row>
    <row r="591" spans="1:8" x14ac:dyDescent="0.3">
      <c r="A591">
        <f>COUNTIF(find!$F$2:F611,"+")</f>
        <v>8</v>
      </c>
      <c r="B591">
        <f>COUNTIF(find!$F611:F$1207,"-")</f>
        <v>575</v>
      </c>
      <c r="C591">
        <f>COUNTIF(find!$F$22:F611,"-")</f>
        <v>582</v>
      </c>
      <c r="D591">
        <f>COUNTIF(find!$F611:$F$1207,"+")</f>
        <v>0</v>
      </c>
      <c r="E591">
        <f t="shared" si="36"/>
        <v>0.497</v>
      </c>
      <c r="F591">
        <f t="shared" si="37"/>
        <v>0.503</v>
      </c>
      <c r="G591">
        <f t="shared" si="38"/>
        <v>1</v>
      </c>
      <c r="H591">
        <f t="shared" si="39"/>
        <v>0.49699999999999989</v>
      </c>
    </row>
    <row r="592" spans="1:8" x14ac:dyDescent="0.3">
      <c r="A592">
        <f>COUNTIF(find!$F$2:F612,"+")</f>
        <v>8</v>
      </c>
      <c r="B592">
        <f>COUNTIF(find!$F612:F$1207,"-")</f>
        <v>574</v>
      </c>
      <c r="C592">
        <f>COUNTIF(find!$F$22:F612,"-")</f>
        <v>583</v>
      </c>
      <c r="D592">
        <f>COUNTIF(find!$F612:$F$1207,"+")</f>
        <v>0</v>
      </c>
      <c r="E592">
        <f t="shared" si="36"/>
        <v>0.496</v>
      </c>
      <c r="F592">
        <f t="shared" si="37"/>
        <v>0.504</v>
      </c>
      <c r="G592">
        <f t="shared" si="38"/>
        <v>1</v>
      </c>
      <c r="H592">
        <f t="shared" si="39"/>
        <v>0.496</v>
      </c>
    </row>
    <row r="593" spans="1:8" x14ac:dyDescent="0.3">
      <c r="A593">
        <f>COUNTIF(find!$F$2:F613,"+")</f>
        <v>8</v>
      </c>
      <c r="B593">
        <f>COUNTIF(find!$F613:F$1207,"-")</f>
        <v>573</v>
      </c>
      <c r="C593">
        <f>COUNTIF(find!$F$22:F613,"-")</f>
        <v>584</v>
      </c>
      <c r="D593">
        <f>COUNTIF(find!$F613:$F$1207,"+")</f>
        <v>0</v>
      </c>
      <c r="E593">
        <f t="shared" si="36"/>
        <v>0.495</v>
      </c>
      <c r="F593">
        <f t="shared" si="37"/>
        <v>0.505</v>
      </c>
      <c r="G593">
        <f t="shared" si="38"/>
        <v>1</v>
      </c>
      <c r="H593">
        <f t="shared" si="39"/>
        <v>0.49500000000000011</v>
      </c>
    </row>
    <row r="594" spans="1:8" x14ac:dyDescent="0.3">
      <c r="A594">
        <f>COUNTIF(find!$F$2:F614,"+")</f>
        <v>8</v>
      </c>
      <c r="B594">
        <f>COUNTIF(find!$F614:F$1207,"-")</f>
        <v>572</v>
      </c>
      <c r="C594">
        <f>COUNTIF(find!$F$22:F614,"-")</f>
        <v>585</v>
      </c>
      <c r="D594">
        <f>COUNTIF(find!$F614:$F$1207,"+")</f>
        <v>0</v>
      </c>
      <c r="E594">
        <f t="shared" si="36"/>
        <v>0.49399999999999999</v>
      </c>
      <c r="F594">
        <f t="shared" si="37"/>
        <v>0.50600000000000001</v>
      </c>
      <c r="G594">
        <f t="shared" si="38"/>
        <v>1</v>
      </c>
      <c r="H594">
        <f t="shared" si="39"/>
        <v>0.49399999999999999</v>
      </c>
    </row>
    <row r="595" spans="1:8" x14ac:dyDescent="0.3">
      <c r="A595">
        <f>COUNTIF(find!$F$2:F615,"+")</f>
        <v>8</v>
      </c>
      <c r="B595">
        <f>COUNTIF(find!$F615:F$1207,"-")</f>
        <v>571</v>
      </c>
      <c r="C595">
        <f>COUNTIF(find!$F$22:F615,"-")</f>
        <v>586</v>
      </c>
      <c r="D595">
        <f>COUNTIF(find!$F615:$F$1207,"+")</f>
        <v>0</v>
      </c>
      <c r="E595">
        <f t="shared" si="36"/>
        <v>0.49399999999999999</v>
      </c>
      <c r="F595">
        <f t="shared" si="37"/>
        <v>0.50600000000000001</v>
      </c>
      <c r="G595">
        <f t="shared" si="38"/>
        <v>1</v>
      </c>
      <c r="H595">
        <f t="shared" si="39"/>
        <v>0.49399999999999999</v>
      </c>
    </row>
    <row r="596" spans="1:8" x14ac:dyDescent="0.3">
      <c r="A596">
        <f>COUNTIF(find!$F$2:F616,"+")</f>
        <v>8</v>
      </c>
      <c r="B596">
        <f>COUNTIF(find!$F616:F$1207,"-")</f>
        <v>570</v>
      </c>
      <c r="C596">
        <f>COUNTIF(find!$F$22:F616,"-")</f>
        <v>587</v>
      </c>
      <c r="D596">
        <f>COUNTIF(find!$F616:$F$1207,"+")</f>
        <v>0</v>
      </c>
      <c r="E596">
        <f t="shared" si="36"/>
        <v>0.49299999999999999</v>
      </c>
      <c r="F596">
        <f t="shared" si="37"/>
        <v>0.50700000000000001</v>
      </c>
      <c r="G596">
        <f t="shared" si="38"/>
        <v>1</v>
      </c>
      <c r="H596">
        <f t="shared" si="39"/>
        <v>0.49299999999999988</v>
      </c>
    </row>
    <row r="597" spans="1:8" x14ac:dyDescent="0.3">
      <c r="A597">
        <f>COUNTIF(find!$F$2:F617,"+")</f>
        <v>8</v>
      </c>
      <c r="B597">
        <f>COUNTIF(find!$F617:F$1207,"-")</f>
        <v>569</v>
      </c>
      <c r="C597">
        <f>COUNTIF(find!$F$22:F617,"-")</f>
        <v>588</v>
      </c>
      <c r="D597">
        <f>COUNTIF(find!$F617:$F$1207,"+")</f>
        <v>0</v>
      </c>
      <c r="E597">
        <f t="shared" si="36"/>
        <v>0.49199999999999999</v>
      </c>
      <c r="F597">
        <f t="shared" si="37"/>
        <v>0.50800000000000001</v>
      </c>
      <c r="G597">
        <f t="shared" si="38"/>
        <v>1</v>
      </c>
      <c r="H597">
        <f t="shared" si="39"/>
        <v>0.49199999999999999</v>
      </c>
    </row>
    <row r="598" spans="1:8" x14ac:dyDescent="0.3">
      <c r="A598">
        <f>COUNTIF(find!$F$2:F618,"+")</f>
        <v>8</v>
      </c>
      <c r="B598">
        <f>COUNTIF(find!$F618:F$1207,"-")</f>
        <v>568</v>
      </c>
      <c r="C598">
        <f>COUNTIF(find!$F$22:F618,"-")</f>
        <v>589</v>
      </c>
      <c r="D598">
        <f>COUNTIF(find!$F618:$F$1207,"+")</f>
        <v>0</v>
      </c>
      <c r="E598">
        <f t="shared" si="36"/>
        <v>0.49099999999999999</v>
      </c>
      <c r="F598">
        <f t="shared" si="37"/>
        <v>0.50900000000000001</v>
      </c>
      <c r="G598">
        <f t="shared" si="38"/>
        <v>1</v>
      </c>
      <c r="H598">
        <f t="shared" si="39"/>
        <v>0.4910000000000001</v>
      </c>
    </row>
    <row r="599" spans="1:8" x14ac:dyDescent="0.3">
      <c r="A599">
        <f>COUNTIF(find!$F$2:F619,"+")</f>
        <v>8</v>
      </c>
      <c r="B599">
        <f>COUNTIF(find!$F619:F$1207,"-")</f>
        <v>567</v>
      </c>
      <c r="C599">
        <f>COUNTIF(find!$F$22:F619,"-")</f>
        <v>590</v>
      </c>
      <c r="D599">
        <f>COUNTIF(find!$F619:$F$1207,"+")</f>
        <v>0</v>
      </c>
      <c r="E599">
        <f t="shared" si="36"/>
        <v>0.49</v>
      </c>
      <c r="F599">
        <f t="shared" si="37"/>
        <v>0.51</v>
      </c>
      <c r="G599">
        <f t="shared" si="38"/>
        <v>1</v>
      </c>
      <c r="H599">
        <f t="shared" si="39"/>
        <v>0.49</v>
      </c>
    </row>
    <row r="600" spans="1:8" x14ac:dyDescent="0.3">
      <c r="A600">
        <f>COUNTIF(find!$F$2:F620,"+")</f>
        <v>8</v>
      </c>
      <c r="B600">
        <f>COUNTIF(find!$F620:F$1207,"-")</f>
        <v>566</v>
      </c>
      <c r="C600">
        <f>COUNTIF(find!$F$22:F620,"-")</f>
        <v>591</v>
      </c>
      <c r="D600">
        <f>COUNTIF(find!$F620:$F$1207,"+")</f>
        <v>0</v>
      </c>
      <c r="E600">
        <f t="shared" si="36"/>
        <v>0.48899999999999999</v>
      </c>
      <c r="F600">
        <f t="shared" si="37"/>
        <v>0.51100000000000001</v>
      </c>
      <c r="G600">
        <f t="shared" si="38"/>
        <v>1</v>
      </c>
      <c r="H600">
        <f t="shared" si="39"/>
        <v>0.48899999999999988</v>
      </c>
    </row>
    <row r="601" spans="1:8" x14ac:dyDescent="0.3">
      <c r="A601">
        <f>COUNTIF(find!$F$2:F621,"+")</f>
        <v>8</v>
      </c>
      <c r="B601">
        <f>COUNTIF(find!$F621:F$1207,"-")</f>
        <v>565</v>
      </c>
      <c r="C601">
        <f>COUNTIF(find!$F$22:F621,"-")</f>
        <v>592</v>
      </c>
      <c r="D601">
        <f>COUNTIF(find!$F621:$F$1207,"+")</f>
        <v>0</v>
      </c>
      <c r="E601">
        <f t="shared" si="36"/>
        <v>0.48799999999999999</v>
      </c>
      <c r="F601">
        <f t="shared" si="37"/>
        <v>0.51200000000000001</v>
      </c>
      <c r="G601">
        <f t="shared" si="38"/>
        <v>1</v>
      </c>
      <c r="H601">
        <f t="shared" si="39"/>
        <v>0.48799999999999999</v>
      </c>
    </row>
    <row r="602" spans="1:8" x14ac:dyDescent="0.3">
      <c r="A602">
        <f>COUNTIF(find!$F$2:F622,"+")</f>
        <v>8</v>
      </c>
      <c r="B602">
        <f>COUNTIF(find!$F622:F$1207,"-")</f>
        <v>564</v>
      </c>
      <c r="C602">
        <f>COUNTIF(find!$F$22:F622,"-")</f>
        <v>593</v>
      </c>
      <c r="D602">
        <f>COUNTIF(find!$F622:$F$1207,"+")</f>
        <v>0</v>
      </c>
      <c r="E602">
        <f t="shared" si="36"/>
        <v>0.48699999999999999</v>
      </c>
      <c r="F602">
        <f t="shared" si="37"/>
        <v>0.51300000000000001</v>
      </c>
      <c r="G602">
        <f t="shared" si="38"/>
        <v>1</v>
      </c>
      <c r="H602">
        <f t="shared" si="39"/>
        <v>0.4870000000000001</v>
      </c>
    </row>
    <row r="603" spans="1:8" x14ac:dyDescent="0.3">
      <c r="A603">
        <f>COUNTIF(find!$F$2:F623,"+")</f>
        <v>8</v>
      </c>
      <c r="B603">
        <f>COUNTIF(find!$F623:F$1207,"-")</f>
        <v>563</v>
      </c>
      <c r="C603">
        <f>COUNTIF(find!$F$22:F623,"-")</f>
        <v>594</v>
      </c>
      <c r="D603">
        <f>COUNTIF(find!$F623:$F$1207,"+")</f>
        <v>0</v>
      </c>
      <c r="E603">
        <f t="shared" si="36"/>
        <v>0.48699999999999999</v>
      </c>
      <c r="F603">
        <f t="shared" si="37"/>
        <v>0.51300000000000001</v>
      </c>
      <c r="G603">
        <f t="shared" si="38"/>
        <v>1</v>
      </c>
      <c r="H603">
        <f t="shared" si="39"/>
        <v>0.4870000000000001</v>
      </c>
    </row>
    <row r="604" spans="1:8" x14ac:dyDescent="0.3">
      <c r="A604">
        <f>COUNTIF(find!$F$2:F624,"+")</f>
        <v>8</v>
      </c>
      <c r="B604">
        <f>COUNTIF(find!$F624:F$1207,"-")</f>
        <v>562</v>
      </c>
      <c r="C604">
        <f>COUNTIF(find!$F$22:F624,"-")</f>
        <v>595</v>
      </c>
      <c r="D604">
        <f>COUNTIF(find!$F624:$F$1207,"+")</f>
        <v>0</v>
      </c>
      <c r="E604">
        <f t="shared" si="36"/>
        <v>0.48599999999999999</v>
      </c>
      <c r="F604">
        <f t="shared" si="37"/>
        <v>0.51400000000000001</v>
      </c>
      <c r="G604">
        <f t="shared" si="38"/>
        <v>1</v>
      </c>
      <c r="H604">
        <f t="shared" si="39"/>
        <v>0.48599999999999999</v>
      </c>
    </row>
    <row r="605" spans="1:8" x14ac:dyDescent="0.3">
      <c r="A605">
        <f>COUNTIF(find!$F$2:F625,"+")</f>
        <v>8</v>
      </c>
      <c r="B605">
        <f>COUNTIF(find!$F625:F$1207,"-")</f>
        <v>561</v>
      </c>
      <c r="C605">
        <f>COUNTIF(find!$F$22:F625,"-")</f>
        <v>596</v>
      </c>
      <c r="D605">
        <f>COUNTIF(find!$F625:$F$1207,"+")</f>
        <v>0</v>
      </c>
      <c r="E605">
        <f t="shared" si="36"/>
        <v>0.48499999999999999</v>
      </c>
      <c r="F605">
        <f t="shared" si="37"/>
        <v>0.51500000000000001</v>
      </c>
      <c r="G605">
        <f t="shared" si="38"/>
        <v>1</v>
      </c>
      <c r="H605">
        <f t="shared" si="39"/>
        <v>0.48499999999999988</v>
      </c>
    </row>
    <row r="606" spans="1:8" x14ac:dyDescent="0.3">
      <c r="A606">
        <f>COUNTIF(find!$F$2:F626,"+")</f>
        <v>8</v>
      </c>
      <c r="B606">
        <f>COUNTIF(find!$F626:F$1207,"-")</f>
        <v>560</v>
      </c>
      <c r="C606">
        <f>COUNTIF(find!$F$22:F626,"-")</f>
        <v>597</v>
      </c>
      <c r="D606">
        <f>COUNTIF(find!$F626:$F$1207,"+")</f>
        <v>0</v>
      </c>
      <c r="E606">
        <f t="shared" si="36"/>
        <v>0.48399999999999999</v>
      </c>
      <c r="F606">
        <f t="shared" si="37"/>
        <v>0.51600000000000001</v>
      </c>
      <c r="G606">
        <f t="shared" si="38"/>
        <v>1</v>
      </c>
      <c r="H606">
        <f t="shared" si="39"/>
        <v>0.48399999999999999</v>
      </c>
    </row>
    <row r="607" spans="1:8" x14ac:dyDescent="0.3">
      <c r="A607">
        <f>COUNTIF(find!$F$2:F627,"+")</f>
        <v>8</v>
      </c>
      <c r="B607">
        <f>COUNTIF(find!$F627:F$1207,"-")</f>
        <v>559</v>
      </c>
      <c r="C607">
        <f>COUNTIF(find!$F$22:F627,"-")</f>
        <v>598</v>
      </c>
      <c r="D607">
        <f>COUNTIF(find!$F627:$F$1207,"+")</f>
        <v>0</v>
      </c>
      <c r="E607">
        <f t="shared" si="36"/>
        <v>0.48299999999999998</v>
      </c>
      <c r="F607">
        <f t="shared" si="37"/>
        <v>0.51700000000000002</v>
      </c>
      <c r="G607">
        <f t="shared" si="38"/>
        <v>1</v>
      </c>
      <c r="H607">
        <f t="shared" si="39"/>
        <v>0.4830000000000001</v>
      </c>
    </row>
    <row r="608" spans="1:8" x14ac:dyDescent="0.3">
      <c r="A608">
        <f>COUNTIF(find!$F$2:F628,"+")</f>
        <v>8</v>
      </c>
      <c r="B608">
        <f>COUNTIF(find!$F628:F$1207,"-")</f>
        <v>558</v>
      </c>
      <c r="C608">
        <f>COUNTIF(find!$F$22:F628,"-")</f>
        <v>599</v>
      </c>
      <c r="D608">
        <f>COUNTIF(find!$F628:$F$1207,"+")</f>
        <v>0</v>
      </c>
      <c r="E608">
        <f t="shared" si="36"/>
        <v>0.48199999999999998</v>
      </c>
      <c r="F608">
        <f t="shared" si="37"/>
        <v>0.51800000000000002</v>
      </c>
      <c r="G608">
        <f t="shared" si="38"/>
        <v>1</v>
      </c>
      <c r="H608">
        <f t="shared" si="39"/>
        <v>0.48199999999999998</v>
      </c>
    </row>
    <row r="609" spans="1:8" x14ac:dyDescent="0.3">
      <c r="A609">
        <f>COUNTIF(find!$F$2:F629,"+")</f>
        <v>8</v>
      </c>
      <c r="B609">
        <f>COUNTIF(find!$F629:F$1207,"-")</f>
        <v>557</v>
      </c>
      <c r="C609">
        <f>COUNTIF(find!$F$22:F629,"-")</f>
        <v>600</v>
      </c>
      <c r="D609">
        <f>COUNTIF(find!$F629:$F$1207,"+")</f>
        <v>0</v>
      </c>
      <c r="E609">
        <f t="shared" si="36"/>
        <v>0.48099999999999998</v>
      </c>
      <c r="F609">
        <f t="shared" si="37"/>
        <v>0.51900000000000002</v>
      </c>
      <c r="G609">
        <f t="shared" si="38"/>
        <v>1</v>
      </c>
      <c r="H609">
        <f t="shared" si="39"/>
        <v>0.48099999999999987</v>
      </c>
    </row>
    <row r="610" spans="1:8" x14ac:dyDescent="0.3">
      <c r="A610">
        <f>COUNTIF(find!$F$2:F630,"+")</f>
        <v>8</v>
      </c>
      <c r="B610">
        <f>COUNTIF(find!$F630:F$1207,"-")</f>
        <v>556</v>
      </c>
      <c r="C610">
        <f>COUNTIF(find!$F$22:F630,"-")</f>
        <v>601</v>
      </c>
      <c r="D610">
        <f>COUNTIF(find!$F630:$F$1207,"+")</f>
        <v>0</v>
      </c>
      <c r="E610">
        <f t="shared" si="36"/>
        <v>0.48099999999999998</v>
      </c>
      <c r="F610">
        <f t="shared" si="37"/>
        <v>0.51900000000000002</v>
      </c>
      <c r="G610">
        <f t="shared" si="38"/>
        <v>1</v>
      </c>
      <c r="H610">
        <f t="shared" si="39"/>
        <v>0.48099999999999987</v>
      </c>
    </row>
    <row r="611" spans="1:8" x14ac:dyDescent="0.3">
      <c r="A611">
        <f>COUNTIF(find!$F$2:F631,"+")</f>
        <v>8</v>
      </c>
      <c r="B611">
        <f>COUNTIF(find!$F631:F$1207,"-")</f>
        <v>555</v>
      </c>
      <c r="C611">
        <f>COUNTIF(find!$F$22:F631,"-")</f>
        <v>602</v>
      </c>
      <c r="D611">
        <f>COUNTIF(find!$F631:$F$1207,"+")</f>
        <v>0</v>
      </c>
      <c r="E611">
        <f t="shared" si="36"/>
        <v>0.48</v>
      </c>
      <c r="F611">
        <f t="shared" si="37"/>
        <v>0.52</v>
      </c>
      <c r="G611">
        <f t="shared" si="38"/>
        <v>1</v>
      </c>
      <c r="H611">
        <f t="shared" si="39"/>
        <v>0.48</v>
      </c>
    </row>
    <row r="612" spans="1:8" x14ac:dyDescent="0.3">
      <c r="A612">
        <f>COUNTIF(find!$F$2:F632,"+")</f>
        <v>8</v>
      </c>
      <c r="B612">
        <f>COUNTIF(find!$F632:F$1207,"-")</f>
        <v>554</v>
      </c>
      <c r="C612">
        <f>COUNTIF(find!$F$22:F632,"-")</f>
        <v>603</v>
      </c>
      <c r="D612">
        <f>COUNTIF(find!$F632:$F$1207,"+")</f>
        <v>0</v>
      </c>
      <c r="E612">
        <f t="shared" si="36"/>
        <v>0.47899999999999998</v>
      </c>
      <c r="F612">
        <f t="shared" si="37"/>
        <v>0.52100000000000002</v>
      </c>
      <c r="G612">
        <f t="shared" si="38"/>
        <v>1</v>
      </c>
      <c r="H612">
        <f t="shared" si="39"/>
        <v>0.47900000000000009</v>
      </c>
    </row>
    <row r="613" spans="1:8" x14ac:dyDescent="0.3">
      <c r="A613">
        <f>COUNTIF(find!$F$2:F633,"+")</f>
        <v>8</v>
      </c>
      <c r="B613">
        <f>COUNTIF(find!$F633:F$1207,"-")</f>
        <v>553</v>
      </c>
      <c r="C613">
        <f>COUNTIF(find!$F$22:F633,"-")</f>
        <v>604</v>
      </c>
      <c r="D613">
        <f>COUNTIF(find!$F633:$F$1207,"+")</f>
        <v>0</v>
      </c>
      <c r="E613">
        <f t="shared" si="36"/>
        <v>0.47799999999999998</v>
      </c>
      <c r="F613">
        <f t="shared" si="37"/>
        <v>0.52200000000000002</v>
      </c>
      <c r="G613">
        <f t="shared" si="38"/>
        <v>1</v>
      </c>
      <c r="H613">
        <f t="shared" si="39"/>
        <v>0.47799999999999998</v>
      </c>
    </row>
    <row r="614" spans="1:8" x14ac:dyDescent="0.3">
      <c r="A614">
        <f>COUNTIF(find!$F$2:F634,"+")</f>
        <v>8</v>
      </c>
      <c r="B614">
        <f>COUNTIF(find!$F634:F$1207,"-")</f>
        <v>552</v>
      </c>
      <c r="C614">
        <f>COUNTIF(find!$F$22:F634,"-")</f>
        <v>605</v>
      </c>
      <c r="D614">
        <f>COUNTIF(find!$F634:$F$1207,"+")</f>
        <v>0</v>
      </c>
      <c r="E614">
        <f t="shared" si="36"/>
        <v>0.47699999999999998</v>
      </c>
      <c r="F614">
        <f t="shared" si="37"/>
        <v>0.52300000000000002</v>
      </c>
      <c r="G614">
        <f t="shared" si="38"/>
        <v>1</v>
      </c>
      <c r="H614">
        <f t="shared" si="39"/>
        <v>0.47699999999999987</v>
      </c>
    </row>
    <row r="615" spans="1:8" x14ac:dyDescent="0.3">
      <c r="A615">
        <f>COUNTIF(find!$F$2:F635,"+")</f>
        <v>8</v>
      </c>
      <c r="B615">
        <f>COUNTIF(find!$F635:F$1207,"-")</f>
        <v>551</v>
      </c>
      <c r="C615">
        <f>COUNTIF(find!$F$22:F635,"-")</f>
        <v>606</v>
      </c>
      <c r="D615">
        <f>COUNTIF(find!$F635:$F$1207,"+")</f>
        <v>0</v>
      </c>
      <c r="E615">
        <f t="shared" si="36"/>
        <v>0.47599999999999998</v>
      </c>
      <c r="F615">
        <f t="shared" si="37"/>
        <v>0.52400000000000002</v>
      </c>
      <c r="G615">
        <f t="shared" si="38"/>
        <v>1</v>
      </c>
      <c r="H615">
        <f t="shared" si="39"/>
        <v>0.47599999999999998</v>
      </c>
    </row>
    <row r="616" spans="1:8" x14ac:dyDescent="0.3">
      <c r="A616">
        <f>COUNTIF(find!$F$2:F636,"+")</f>
        <v>8</v>
      </c>
      <c r="B616">
        <f>COUNTIF(find!$F636:F$1207,"-")</f>
        <v>550</v>
      </c>
      <c r="C616">
        <f>COUNTIF(find!$F$22:F636,"-")</f>
        <v>607</v>
      </c>
      <c r="D616">
        <f>COUNTIF(find!$F636:$F$1207,"+")</f>
        <v>0</v>
      </c>
      <c r="E616">
        <f t="shared" si="36"/>
        <v>0.47499999999999998</v>
      </c>
      <c r="F616">
        <f t="shared" si="37"/>
        <v>0.52500000000000002</v>
      </c>
      <c r="G616">
        <f t="shared" si="38"/>
        <v>1</v>
      </c>
      <c r="H616">
        <f t="shared" si="39"/>
        <v>0.47500000000000009</v>
      </c>
    </row>
    <row r="617" spans="1:8" x14ac:dyDescent="0.3">
      <c r="A617">
        <f>COUNTIF(find!$F$2:F637,"+")</f>
        <v>8</v>
      </c>
      <c r="B617">
        <f>COUNTIF(find!$F637:F$1207,"-")</f>
        <v>549</v>
      </c>
      <c r="C617">
        <f>COUNTIF(find!$F$22:F637,"-")</f>
        <v>608</v>
      </c>
      <c r="D617">
        <f>COUNTIF(find!$F637:$F$1207,"+")</f>
        <v>0</v>
      </c>
      <c r="E617">
        <f t="shared" si="36"/>
        <v>0.47499999999999998</v>
      </c>
      <c r="F617">
        <f t="shared" si="37"/>
        <v>0.52500000000000002</v>
      </c>
      <c r="G617">
        <f t="shared" si="38"/>
        <v>1</v>
      </c>
      <c r="H617">
        <f t="shared" si="39"/>
        <v>0.47500000000000009</v>
      </c>
    </row>
    <row r="618" spans="1:8" x14ac:dyDescent="0.3">
      <c r="A618">
        <f>COUNTIF(find!$F$2:F638,"+")</f>
        <v>8</v>
      </c>
      <c r="B618">
        <f>COUNTIF(find!$F638:F$1207,"-")</f>
        <v>548</v>
      </c>
      <c r="C618">
        <f>COUNTIF(find!$F$22:F638,"-")</f>
        <v>609</v>
      </c>
      <c r="D618">
        <f>COUNTIF(find!$F638:$F$1207,"+")</f>
        <v>0</v>
      </c>
      <c r="E618">
        <f t="shared" si="36"/>
        <v>0.47399999999999998</v>
      </c>
      <c r="F618">
        <f t="shared" si="37"/>
        <v>0.52600000000000002</v>
      </c>
      <c r="G618">
        <f t="shared" si="38"/>
        <v>1</v>
      </c>
      <c r="H618">
        <f t="shared" si="39"/>
        <v>0.47399999999999998</v>
      </c>
    </row>
    <row r="619" spans="1:8" x14ac:dyDescent="0.3">
      <c r="A619">
        <f>COUNTIF(find!$F$2:F639,"+")</f>
        <v>8</v>
      </c>
      <c r="B619">
        <f>COUNTIF(find!$F639:F$1207,"-")</f>
        <v>547</v>
      </c>
      <c r="C619">
        <f>COUNTIF(find!$F$22:F639,"-")</f>
        <v>610</v>
      </c>
      <c r="D619">
        <f>COUNTIF(find!$F639:$F$1207,"+")</f>
        <v>0</v>
      </c>
      <c r="E619">
        <f t="shared" si="36"/>
        <v>0.47299999999999998</v>
      </c>
      <c r="F619">
        <f t="shared" si="37"/>
        <v>0.52700000000000002</v>
      </c>
      <c r="G619">
        <f t="shared" si="38"/>
        <v>1</v>
      </c>
      <c r="H619">
        <f t="shared" si="39"/>
        <v>0.47299999999999986</v>
      </c>
    </row>
    <row r="620" spans="1:8" x14ac:dyDescent="0.3">
      <c r="A620">
        <f>COUNTIF(find!$F$2:F640,"+")</f>
        <v>8</v>
      </c>
      <c r="B620">
        <f>COUNTIF(find!$F640:F$1207,"-")</f>
        <v>546</v>
      </c>
      <c r="C620">
        <f>COUNTIF(find!$F$22:F640,"-")</f>
        <v>611</v>
      </c>
      <c r="D620">
        <f>COUNTIF(find!$F640:$F$1207,"+")</f>
        <v>0</v>
      </c>
      <c r="E620">
        <f t="shared" si="36"/>
        <v>0.47199999999999998</v>
      </c>
      <c r="F620">
        <f t="shared" si="37"/>
        <v>0.52800000000000002</v>
      </c>
      <c r="G620">
        <f t="shared" si="38"/>
        <v>1</v>
      </c>
      <c r="H620">
        <f t="shared" si="39"/>
        <v>0.47199999999999998</v>
      </c>
    </row>
    <row r="621" spans="1:8" x14ac:dyDescent="0.3">
      <c r="A621">
        <f>COUNTIF(find!$F$2:F641,"+")</f>
        <v>8</v>
      </c>
      <c r="B621">
        <f>COUNTIF(find!$F641:F$1207,"-")</f>
        <v>545</v>
      </c>
      <c r="C621">
        <f>COUNTIF(find!$F$22:F641,"-")</f>
        <v>612</v>
      </c>
      <c r="D621">
        <f>COUNTIF(find!$F641:$F$1207,"+")</f>
        <v>0</v>
      </c>
      <c r="E621">
        <f t="shared" si="36"/>
        <v>0.47099999999999997</v>
      </c>
      <c r="F621">
        <f t="shared" si="37"/>
        <v>0.52900000000000003</v>
      </c>
      <c r="G621">
        <f t="shared" si="38"/>
        <v>1</v>
      </c>
      <c r="H621">
        <f t="shared" si="39"/>
        <v>0.47100000000000009</v>
      </c>
    </row>
    <row r="622" spans="1:8" x14ac:dyDescent="0.3">
      <c r="A622">
        <f>COUNTIF(find!$F$2:F642,"+")</f>
        <v>8</v>
      </c>
      <c r="B622">
        <f>COUNTIF(find!$F642:F$1207,"-")</f>
        <v>544</v>
      </c>
      <c r="C622">
        <f>COUNTIF(find!$F$22:F642,"-")</f>
        <v>613</v>
      </c>
      <c r="D622">
        <f>COUNTIF(find!$F642:$F$1207,"+")</f>
        <v>0</v>
      </c>
      <c r="E622">
        <f t="shared" si="36"/>
        <v>0.47</v>
      </c>
      <c r="F622">
        <f t="shared" si="37"/>
        <v>0.53</v>
      </c>
      <c r="G622">
        <f t="shared" si="38"/>
        <v>1</v>
      </c>
      <c r="H622">
        <f t="shared" si="39"/>
        <v>0.47</v>
      </c>
    </row>
    <row r="623" spans="1:8" x14ac:dyDescent="0.3">
      <c r="A623">
        <f>COUNTIF(find!$F$2:F643,"+")</f>
        <v>8</v>
      </c>
      <c r="B623">
        <f>COUNTIF(find!$F643:F$1207,"-")</f>
        <v>543</v>
      </c>
      <c r="C623">
        <f>COUNTIF(find!$F$22:F643,"-")</f>
        <v>614</v>
      </c>
      <c r="D623">
        <f>COUNTIF(find!$F643:$F$1207,"+")</f>
        <v>0</v>
      </c>
      <c r="E623">
        <f t="shared" si="36"/>
        <v>0.46899999999999997</v>
      </c>
      <c r="F623">
        <f t="shared" si="37"/>
        <v>0.53100000000000003</v>
      </c>
      <c r="G623">
        <f t="shared" si="38"/>
        <v>1</v>
      </c>
      <c r="H623">
        <f t="shared" si="39"/>
        <v>0.46899999999999986</v>
      </c>
    </row>
    <row r="624" spans="1:8" x14ac:dyDescent="0.3">
      <c r="A624">
        <f>COUNTIF(find!$F$2:F644,"+")</f>
        <v>8</v>
      </c>
      <c r="B624">
        <f>COUNTIF(find!$F644:F$1207,"-")</f>
        <v>542</v>
      </c>
      <c r="C624">
        <f>COUNTIF(find!$F$22:F644,"-")</f>
        <v>615</v>
      </c>
      <c r="D624">
        <f>COUNTIF(find!$F644:$F$1207,"+")</f>
        <v>0</v>
      </c>
      <c r="E624">
        <f t="shared" si="36"/>
        <v>0.46800000000000003</v>
      </c>
      <c r="F624">
        <f t="shared" si="37"/>
        <v>0.53200000000000003</v>
      </c>
      <c r="G624">
        <f t="shared" si="38"/>
        <v>1</v>
      </c>
      <c r="H624">
        <f t="shared" si="39"/>
        <v>0.46799999999999997</v>
      </c>
    </row>
    <row r="625" spans="1:8" x14ac:dyDescent="0.3">
      <c r="A625">
        <f>COUNTIF(find!$F$2:F645,"+")</f>
        <v>8</v>
      </c>
      <c r="B625">
        <f>COUNTIF(find!$F645:F$1207,"-")</f>
        <v>541</v>
      </c>
      <c r="C625">
        <f>COUNTIF(find!$F$22:F645,"-")</f>
        <v>616</v>
      </c>
      <c r="D625">
        <f>COUNTIF(find!$F645:$F$1207,"+")</f>
        <v>0</v>
      </c>
      <c r="E625">
        <f t="shared" si="36"/>
        <v>0.46800000000000003</v>
      </c>
      <c r="F625">
        <f t="shared" si="37"/>
        <v>0.53200000000000003</v>
      </c>
      <c r="G625">
        <f t="shared" si="38"/>
        <v>1</v>
      </c>
      <c r="H625">
        <f t="shared" si="39"/>
        <v>0.46799999999999997</v>
      </c>
    </row>
    <row r="626" spans="1:8" x14ac:dyDescent="0.3">
      <c r="A626">
        <f>COUNTIF(find!$F$2:F646,"+")</f>
        <v>8</v>
      </c>
      <c r="B626">
        <f>COUNTIF(find!$F646:F$1207,"-")</f>
        <v>540</v>
      </c>
      <c r="C626">
        <f>COUNTIF(find!$F$22:F646,"-")</f>
        <v>617</v>
      </c>
      <c r="D626">
        <f>COUNTIF(find!$F646:$F$1207,"+")</f>
        <v>0</v>
      </c>
      <c r="E626">
        <f t="shared" si="36"/>
        <v>0.46700000000000003</v>
      </c>
      <c r="F626">
        <f t="shared" si="37"/>
        <v>0.53299999999999992</v>
      </c>
      <c r="G626">
        <f t="shared" si="38"/>
        <v>1</v>
      </c>
      <c r="H626">
        <f t="shared" si="39"/>
        <v>0.46700000000000008</v>
      </c>
    </row>
    <row r="627" spans="1:8" x14ac:dyDescent="0.3">
      <c r="A627">
        <f>COUNTIF(find!$F$2:F647,"+")</f>
        <v>8</v>
      </c>
      <c r="B627">
        <f>COUNTIF(find!$F647:F$1207,"-")</f>
        <v>539</v>
      </c>
      <c r="C627">
        <f>COUNTIF(find!$F$22:F647,"-")</f>
        <v>618</v>
      </c>
      <c r="D627">
        <f>COUNTIF(find!$F647:$F$1207,"+")</f>
        <v>0</v>
      </c>
      <c r="E627">
        <f t="shared" si="36"/>
        <v>0.46600000000000003</v>
      </c>
      <c r="F627">
        <f t="shared" si="37"/>
        <v>0.53400000000000003</v>
      </c>
      <c r="G627">
        <f t="shared" si="38"/>
        <v>1</v>
      </c>
      <c r="H627">
        <f t="shared" si="39"/>
        <v>0.46599999999999997</v>
      </c>
    </row>
    <row r="628" spans="1:8" x14ac:dyDescent="0.3">
      <c r="A628">
        <f>COUNTIF(find!$F$2:F648,"+")</f>
        <v>8</v>
      </c>
      <c r="B628">
        <f>COUNTIF(find!$F648:F$1207,"-")</f>
        <v>538</v>
      </c>
      <c r="C628">
        <f>COUNTIF(find!$F$22:F648,"-")</f>
        <v>619</v>
      </c>
      <c r="D628">
        <f>COUNTIF(find!$F648:$F$1207,"+")</f>
        <v>0</v>
      </c>
      <c r="E628">
        <f t="shared" si="36"/>
        <v>0.46500000000000002</v>
      </c>
      <c r="F628">
        <f t="shared" si="37"/>
        <v>0.53499999999999992</v>
      </c>
      <c r="G628">
        <f t="shared" si="38"/>
        <v>1</v>
      </c>
      <c r="H628">
        <f t="shared" si="39"/>
        <v>0.46500000000000008</v>
      </c>
    </row>
    <row r="629" spans="1:8" x14ac:dyDescent="0.3">
      <c r="A629">
        <f>COUNTIF(find!$F$2:F649,"+")</f>
        <v>8</v>
      </c>
      <c r="B629">
        <f>COUNTIF(find!$F649:F$1207,"-")</f>
        <v>537</v>
      </c>
      <c r="C629">
        <f>COUNTIF(find!$F$22:F649,"-")</f>
        <v>620</v>
      </c>
      <c r="D629">
        <f>COUNTIF(find!$F649:$F$1207,"+")</f>
        <v>0</v>
      </c>
      <c r="E629">
        <f t="shared" si="36"/>
        <v>0.46400000000000002</v>
      </c>
      <c r="F629">
        <f t="shared" si="37"/>
        <v>0.53600000000000003</v>
      </c>
      <c r="G629">
        <f t="shared" si="38"/>
        <v>1</v>
      </c>
      <c r="H629">
        <f t="shared" si="39"/>
        <v>0.46399999999999997</v>
      </c>
    </row>
    <row r="630" spans="1:8" x14ac:dyDescent="0.3">
      <c r="A630">
        <f>COUNTIF(find!$F$2:F650,"+")</f>
        <v>8</v>
      </c>
      <c r="B630">
        <f>COUNTIF(find!$F650:F$1207,"-")</f>
        <v>536</v>
      </c>
      <c r="C630">
        <f>COUNTIF(find!$F$22:F650,"-")</f>
        <v>621</v>
      </c>
      <c r="D630">
        <f>COUNTIF(find!$F650:$F$1207,"+")</f>
        <v>0</v>
      </c>
      <c r="E630">
        <f t="shared" si="36"/>
        <v>0.46300000000000002</v>
      </c>
      <c r="F630">
        <f t="shared" si="37"/>
        <v>0.53699999999999992</v>
      </c>
      <c r="G630">
        <f t="shared" si="38"/>
        <v>1</v>
      </c>
      <c r="H630">
        <f t="shared" si="39"/>
        <v>0.46300000000000008</v>
      </c>
    </row>
    <row r="631" spans="1:8" x14ac:dyDescent="0.3">
      <c r="A631">
        <f>COUNTIF(find!$F$2:F651,"+")</f>
        <v>8</v>
      </c>
      <c r="B631">
        <f>COUNTIF(find!$F651:F$1207,"-")</f>
        <v>535</v>
      </c>
      <c r="C631">
        <f>COUNTIF(find!$F$22:F651,"-")</f>
        <v>622</v>
      </c>
      <c r="D631">
        <f>COUNTIF(find!$F651:$F$1207,"+")</f>
        <v>0</v>
      </c>
      <c r="E631">
        <f t="shared" si="36"/>
        <v>0.46200000000000002</v>
      </c>
      <c r="F631">
        <f t="shared" si="37"/>
        <v>0.53800000000000003</v>
      </c>
      <c r="G631">
        <f t="shared" si="38"/>
        <v>1</v>
      </c>
      <c r="H631">
        <f t="shared" si="39"/>
        <v>0.46199999999999997</v>
      </c>
    </row>
    <row r="632" spans="1:8" x14ac:dyDescent="0.3">
      <c r="A632">
        <f>COUNTIF(find!$F$2:F652,"+")</f>
        <v>8</v>
      </c>
      <c r="B632">
        <f>COUNTIF(find!$F652:F$1207,"-")</f>
        <v>534</v>
      </c>
      <c r="C632">
        <f>COUNTIF(find!$F$22:F652,"-")</f>
        <v>623</v>
      </c>
      <c r="D632">
        <f>COUNTIF(find!$F652:$F$1207,"+")</f>
        <v>0</v>
      </c>
      <c r="E632">
        <f t="shared" si="36"/>
        <v>0.46200000000000002</v>
      </c>
      <c r="F632">
        <f t="shared" si="37"/>
        <v>0.53800000000000003</v>
      </c>
      <c r="G632">
        <f t="shared" si="38"/>
        <v>1</v>
      </c>
      <c r="H632">
        <f t="shared" si="39"/>
        <v>0.46199999999999997</v>
      </c>
    </row>
    <row r="633" spans="1:8" x14ac:dyDescent="0.3">
      <c r="A633">
        <f>COUNTIF(find!$F$2:F653,"+")</f>
        <v>8</v>
      </c>
      <c r="B633">
        <f>COUNTIF(find!$F653:F$1207,"-")</f>
        <v>533</v>
      </c>
      <c r="C633">
        <f>COUNTIF(find!$F$22:F653,"-")</f>
        <v>624</v>
      </c>
      <c r="D633">
        <f>COUNTIF(find!$F653:$F$1207,"+")</f>
        <v>0</v>
      </c>
      <c r="E633">
        <f t="shared" si="36"/>
        <v>0.46100000000000002</v>
      </c>
      <c r="F633">
        <f t="shared" si="37"/>
        <v>0.53899999999999992</v>
      </c>
      <c r="G633">
        <f t="shared" si="38"/>
        <v>1</v>
      </c>
      <c r="H633">
        <f t="shared" si="39"/>
        <v>0.46100000000000008</v>
      </c>
    </row>
    <row r="634" spans="1:8" x14ac:dyDescent="0.3">
      <c r="A634">
        <f>COUNTIF(find!$F$2:F654,"+")</f>
        <v>8</v>
      </c>
      <c r="B634">
        <f>COUNTIF(find!$F654:F$1207,"-")</f>
        <v>532</v>
      </c>
      <c r="C634">
        <f>COUNTIF(find!$F$22:F654,"-")</f>
        <v>625</v>
      </c>
      <c r="D634">
        <f>COUNTIF(find!$F654:$F$1207,"+")</f>
        <v>0</v>
      </c>
      <c r="E634">
        <f t="shared" si="36"/>
        <v>0.46</v>
      </c>
      <c r="F634">
        <f t="shared" si="37"/>
        <v>0.54</v>
      </c>
      <c r="G634">
        <f t="shared" si="38"/>
        <v>1</v>
      </c>
      <c r="H634">
        <f t="shared" si="39"/>
        <v>0.45999999999999996</v>
      </c>
    </row>
    <row r="635" spans="1:8" x14ac:dyDescent="0.3">
      <c r="A635">
        <f>COUNTIF(find!$F$2:F655,"+")</f>
        <v>8</v>
      </c>
      <c r="B635">
        <f>COUNTIF(find!$F655:F$1207,"-")</f>
        <v>531</v>
      </c>
      <c r="C635">
        <f>COUNTIF(find!$F$22:F655,"-")</f>
        <v>626</v>
      </c>
      <c r="D635">
        <f>COUNTIF(find!$F655:$F$1207,"+")</f>
        <v>0</v>
      </c>
      <c r="E635">
        <f t="shared" si="36"/>
        <v>0.45900000000000002</v>
      </c>
      <c r="F635">
        <f t="shared" si="37"/>
        <v>0.54099999999999993</v>
      </c>
      <c r="G635">
        <f t="shared" si="38"/>
        <v>1</v>
      </c>
      <c r="H635">
        <f t="shared" si="39"/>
        <v>0.45900000000000007</v>
      </c>
    </row>
    <row r="636" spans="1:8" x14ac:dyDescent="0.3">
      <c r="A636">
        <f>COUNTIF(find!$F$2:F656,"+")</f>
        <v>8</v>
      </c>
      <c r="B636">
        <f>COUNTIF(find!$F656:F$1207,"-")</f>
        <v>530</v>
      </c>
      <c r="C636">
        <f>COUNTIF(find!$F$22:F656,"-")</f>
        <v>627</v>
      </c>
      <c r="D636">
        <f>COUNTIF(find!$F656:$F$1207,"+")</f>
        <v>0</v>
      </c>
      <c r="E636">
        <f t="shared" si="36"/>
        <v>0.45800000000000002</v>
      </c>
      <c r="F636">
        <f t="shared" si="37"/>
        <v>0.54200000000000004</v>
      </c>
      <c r="G636">
        <f t="shared" si="38"/>
        <v>1</v>
      </c>
      <c r="H636">
        <f t="shared" si="39"/>
        <v>0.45799999999999996</v>
      </c>
    </row>
    <row r="637" spans="1:8" x14ac:dyDescent="0.3">
      <c r="A637">
        <f>COUNTIF(find!$F$2:F657,"+")</f>
        <v>8</v>
      </c>
      <c r="B637">
        <f>COUNTIF(find!$F657:F$1207,"-")</f>
        <v>529</v>
      </c>
      <c r="C637">
        <f>COUNTIF(find!$F$22:F657,"-")</f>
        <v>628</v>
      </c>
      <c r="D637">
        <f>COUNTIF(find!$F657:$F$1207,"+")</f>
        <v>0</v>
      </c>
      <c r="E637">
        <f t="shared" si="36"/>
        <v>0.45700000000000002</v>
      </c>
      <c r="F637">
        <f t="shared" si="37"/>
        <v>0.54299999999999993</v>
      </c>
      <c r="G637">
        <f t="shared" si="38"/>
        <v>1</v>
      </c>
      <c r="H637">
        <f t="shared" si="39"/>
        <v>0.45700000000000007</v>
      </c>
    </row>
    <row r="638" spans="1:8" x14ac:dyDescent="0.3">
      <c r="A638">
        <f>COUNTIF(find!$F$2:F658,"+")</f>
        <v>8</v>
      </c>
      <c r="B638">
        <f>COUNTIF(find!$F658:F$1207,"-")</f>
        <v>528</v>
      </c>
      <c r="C638">
        <f>COUNTIF(find!$F$22:F658,"-")</f>
        <v>629</v>
      </c>
      <c r="D638">
        <f>COUNTIF(find!$F658:$F$1207,"+")</f>
        <v>0</v>
      </c>
      <c r="E638">
        <f t="shared" si="36"/>
        <v>0.45600000000000002</v>
      </c>
      <c r="F638">
        <f t="shared" si="37"/>
        <v>0.54400000000000004</v>
      </c>
      <c r="G638">
        <f t="shared" si="38"/>
        <v>1</v>
      </c>
      <c r="H638">
        <f t="shared" si="39"/>
        <v>0.45599999999999996</v>
      </c>
    </row>
    <row r="639" spans="1:8" x14ac:dyDescent="0.3">
      <c r="A639">
        <f>COUNTIF(find!$F$2:F659,"+")</f>
        <v>8</v>
      </c>
      <c r="B639">
        <f>COUNTIF(find!$F659:F$1207,"-")</f>
        <v>527</v>
      </c>
      <c r="C639">
        <f>COUNTIF(find!$F$22:F659,"-")</f>
        <v>630</v>
      </c>
      <c r="D639">
        <f>COUNTIF(find!$F659:$F$1207,"+")</f>
        <v>0</v>
      </c>
      <c r="E639">
        <f t="shared" si="36"/>
        <v>0.45500000000000002</v>
      </c>
      <c r="F639">
        <f t="shared" si="37"/>
        <v>0.54499999999999993</v>
      </c>
      <c r="G639">
        <f t="shared" si="38"/>
        <v>1</v>
      </c>
      <c r="H639">
        <f t="shared" si="39"/>
        <v>0.45500000000000007</v>
      </c>
    </row>
    <row r="640" spans="1:8" x14ac:dyDescent="0.3">
      <c r="A640">
        <f>COUNTIF(find!$F$2:F660,"+")</f>
        <v>8</v>
      </c>
      <c r="B640">
        <f>COUNTIF(find!$F660:F$1207,"-")</f>
        <v>526</v>
      </c>
      <c r="C640">
        <f>COUNTIF(find!$F$22:F660,"-")</f>
        <v>631</v>
      </c>
      <c r="D640">
        <f>COUNTIF(find!$F660:$F$1207,"+")</f>
        <v>0</v>
      </c>
      <c r="E640">
        <f t="shared" si="36"/>
        <v>0.45500000000000002</v>
      </c>
      <c r="F640">
        <f t="shared" si="37"/>
        <v>0.54499999999999993</v>
      </c>
      <c r="G640">
        <f t="shared" si="38"/>
        <v>1</v>
      </c>
      <c r="H640">
        <f t="shared" si="39"/>
        <v>0.45500000000000007</v>
      </c>
    </row>
    <row r="641" spans="1:8" x14ac:dyDescent="0.3">
      <c r="A641">
        <f>COUNTIF(find!$F$2:F661,"+")</f>
        <v>8</v>
      </c>
      <c r="B641">
        <f>COUNTIF(find!$F661:F$1207,"-")</f>
        <v>525</v>
      </c>
      <c r="C641">
        <f>COUNTIF(find!$F$22:F661,"-")</f>
        <v>632</v>
      </c>
      <c r="D641">
        <f>COUNTIF(find!$F661:$F$1207,"+")</f>
        <v>0</v>
      </c>
      <c r="E641">
        <f t="shared" si="36"/>
        <v>0.45400000000000001</v>
      </c>
      <c r="F641">
        <f t="shared" si="37"/>
        <v>0.54600000000000004</v>
      </c>
      <c r="G641">
        <f t="shared" si="38"/>
        <v>1</v>
      </c>
      <c r="H641">
        <f t="shared" si="39"/>
        <v>0.45399999999999996</v>
      </c>
    </row>
    <row r="642" spans="1:8" x14ac:dyDescent="0.3">
      <c r="A642">
        <f>COUNTIF(find!$F$2:F662,"+")</f>
        <v>8</v>
      </c>
      <c r="B642">
        <f>COUNTIF(find!$F662:F$1207,"-")</f>
        <v>524</v>
      </c>
      <c r="C642">
        <f>COUNTIF(find!$F$22:F662,"-")</f>
        <v>633</v>
      </c>
      <c r="D642">
        <f>COUNTIF(find!$F662:$F$1207,"+")</f>
        <v>0</v>
      </c>
      <c r="E642">
        <f t="shared" si="36"/>
        <v>0.45300000000000001</v>
      </c>
      <c r="F642">
        <f t="shared" si="37"/>
        <v>0.54699999999999993</v>
      </c>
      <c r="G642">
        <f t="shared" si="38"/>
        <v>1</v>
      </c>
      <c r="H642">
        <f t="shared" si="39"/>
        <v>0.45300000000000007</v>
      </c>
    </row>
    <row r="643" spans="1:8" x14ac:dyDescent="0.3">
      <c r="A643">
        <f>COUNTIF(find!$F$2:F663,"+")</f>
        <v>8</v>
      </c>
      <c r="B643">
        <f>COUNTIF(find!$F663:F$1207,"-")</f>
        <v>523</v>
      </c>
      <c r="C643">
        <f>COUNTIF(find!$F$22:F663,"-")</f>
        <v>634</v>
      </c>
      <c r="D643">
        <f>COUNTIF(find!$F663:$F$1207,"+")</f>
        <v>0</v>
      </c>
      <c r="E643">
        <f t="shared" ref="E643:E706" si="40">ROUND(B643/(B643+C643),3)</f>
        <v>0.45200000000000001</v>
      </c>
      <c r="F643">
        <f t="shared" ref="F643:F706" si="41">1-E643</f>
        <v>0.54800000000000004</v>
      </c>
      <c r="G643">
        <f t="shared" ref="G643:G706" si="42">ROUND(A643/(A643+D643),3)</f>
        <v>1</v>
      </c>
      <c r="H643">
        <f t="shared" ref="H643:H706" si="43">G643+E643-1</f>
        <v>0.45199999999999996</v>
      </c>
    </row>
    <row r="644" spans="1:8" x14ac:dyDescent="0.3">
      <c r="A644">
        <f>COUNTIF(find!$F$2:F664,"+")</f>
        <v>8</v>
      </c>
      <c r="B644">
        <f>COUNTIF(find!$F664:F$1207,"-")</f>
        <v>522</v>
      </c>
      <c r="C644">
        <f>COUNTIF(find!$F$22:F664,"-")</f>
        <v>635</v>
      </c>
      <c r="D644">
        <f>COUNTIF(find!$F664:$F$1207,"+")</f>
        <v>0</v>
      </c>
      <c r="E644">
        <f t="shared" si="40"/>
        <v>0.45100000000000001</v>
      </c>
      <c r="F644">
        <f t="shared" si="41"/>
        <v>0.54899999999999993</v>
      </c>
      <c r="G644">
        <f t="shared" si="42"/>
        <v>1</v>
      </c>
      <c r="H644">
        <f t="shared" si="43"/>
        <v>0.45100000000000007</v>
      </c>
    </row>
    <row r="645" spans="1:8" x14ac:dyDescent="0.3">
      <c r="A645">
        <f>COUNTIF(find!$F$2:F665,"+")</f>
        <v>8</v>
      </c>
      <c r="B645">
        <f>COUNTIF(find!$F665:F$1207,"-")</f>
        <v>521</v>
      </c>
      <c r="C645">
        <f>COUNTIF(find!$F$22:F665,"-")</f>
        <v>636</v>
      </c>
      <c r="D645">
        <f>COUNTIF(find!$F665:$F$1207,"+")</f>
        <v>0</v>
      </c>
      <c r="E645">
        <f t="shared" si="40"/>
        <v>0.45</v>
      </c>
      <c r="F645">
        <f t="shared" si="41"/>
        <v>0.55000000000000004</v>
      </c>
      <c r="G645">
        <f t="shared" si="42"/>
        <v>1</v>
      </c>
      <c r="H645">
        <f t="shared" si="43"/>
        <v>0.44999999999999996</v>
      </c>
    </row>
    <row r="646" spans="1:8" x14ac:dyDescent="0.3">
      <c r="A646">
        <f>COUNTIF(find!$F$2:F666,"+")</f>
        <v>8</v>
      </c>
      <c r="B646">
        <f>COUNTIF(find!$F666:F$1207,"-")</f>
        <v>520</v>
      </c>
      <c r="C646">
        <f>COUNTIF(find!$F$22:F666,"-")</f>
        <v>637</v>
      </c>
      <c r="D646">
        <f>COUNTIF(find!$F666:$F$1207,"+")</f>
        <v>0</v>
      </c>
      <c r="E646">
        <f t="shared" si="40"/>
        <v>0.44900000000000001</v>
      </c>
      <c r="F646">
        <f t="shared" si="41"/>
        <v>0.55099999999999993</v>
      </c>
      <c r="G646">
        <f t="shared" si="42"/>
        <v>1</v>
      </c>
      <c r="H646">
        <f t="shared" si="43"/>
        <v>0.44900000000000007</v>
      </c>
    </row>
    <row r="647" spans="1:8" x14ac:dyDescent="0.3">
      <c r="A647">
        <f>COUNTIF(find!$F$2:F667,"+")</f>
        <v>8</v>
      </c>
      <c r="B647">
        <f>COUNTIF(find!$F667:F$1207,"-")</f>
        <v>519</v>
      </c>
      <c r="C647">
        <f>COUNTIF(find!$F$22:F667,"-")</f>
        <v>638</v>
      </c>
      <c r="D647">
        <f>COUNTIF(find!$F667:$F$1207,"+")</f>
        <v>0</v>
      </c>
      <c r="E647">
        <f t="shared" si="40"/>
        <v>0.44900000000000001</v>
      </c>
      <c r="F647">
        <f t="shared" si="41"/>
        <v>0.55099999999999993</v>
      </c>
      <c r="G647">
        <f t="shared" si="42"/>
        <v>1</v>
      </c>
      <c r="H647">
        <f t="shared" si="43"/>
        <v>0.44900000000000007</v>
      </c>
    </row>
    <row r="648" spans="1:8" x14ac:dyDescent="0.3">
      <c r="A648">
        <f>COUNTIF(find!$F$2:F668,"+")</f>
        <v>8</v>
      </c>
      <c r="B648">
        <f>COUNTIF(find!$F668:F$1207,"-")</f>
        <v>518</v>
      </c>
      <c r="C648">
        <f>COUNTIF(find!$F$22:F668,"-")</f>
        <v>639</v>
      </c>
      <c r="D648">
        <f>COUNTIF(find!$F668:$F$1207,"+")</f>
        <v>0</v>
      </c>
      <c r="E648">
        <f t="shared" si="40"/>
        <v>0.44800000000000001</v>
      </c>
      <c r="F648">
        <f t="shared" si="41"/>
        <v>0.55200000000000005</v>
      </c>
      <c r="G648">
        <f t="shared" si="42"/>
        <v>1</v>
      </c>
      <c r="H648">
        <f t="shared" si="43"/>
        <v>0.44799999999999995</v>
      </c>
    </row>
    <row r="649" spans="1:8" x14ac:dyDescent="0.3">
      <c r="A649">
        <f>COUNTIF(find!$F$2:F669,"+")</f>
        <v>8</v>
      </c>
      <c r="B649">
        <f>COUNTIF(find!$F669:F$1207,"-")</f>
        <v>517</v>
      </c>
      <c r="C649">
        <f>COUNTIF(find!$F$22:F669,"-")</f>
        <v>640</v>
      </c>
      <c r="D649">
        <f>COUNTIF(find!$F669:$F$1207,"+")</f>
        <v>0</v>
      </c>
      <c r="E649">
        <f t="shared" si="40"/>
        <v>0.44700000000000001</v>
      </c>
      <c r="F649">
        <f t="shared" si="41"/>
        <v>0.55299999999999994</v>
      </c>
      <c r="G649">
        <f t="shared" si="42"/>
        <v>1</v>
      </c>
      <c r="H649">
        <f t="shared" si="43"/>
        <v>0.44700000000000006</v>
      </c>
    </row>
    <row r="650" spans="1:8" x14ac:dyDescent="0.3">
      <c r="A650">
        <f>COUNTIF(find!$F$2:F670,"+")</f>
        <v>8</v>
      </c>
      <c r="B650">
        <f>COUNTIF(find!$F670:F$1207,"-")</f>
        <v>516</v>
      </c>
      <c r="C650">
        <f>COUNTIF(find!$F$22:F670,"-")</f>
        <v>641</v>
      </c>
      <c r="D650">
        <f>COUNTIF(find!$F670:$F$1207,"+")</f>
        <v>0</v>
      </c>
      <c r="E650">
        <f t="shared" si="40"/>
        <v>0.44600000000000001</v>
      </c>
      <c r="F650">
        <f t="shared" si="41"/>
        <v>0.55400000000000005</v>
      </c>
      <c r="G650">
        <f t="shared" si="42"/>
        <v>1</v>
      </c>
      <c r="H650">
        <f t="shared" si="43"/>
        <v>0.44599999999999995</v>
      </c>
    </row>
    <row r="651" spans="1:8" x14ac:dyDescent="0.3">
      <c r="A651">
        <f>COUNTIF(find!$F$2:F671,"+")</f>
        <v>8</v>
      </c>
      <c r="B651">
        <f>COUNTIF(find!$F671:F$1207,"-")</f>
        <v>515</v>
      </c>
      <c r="C651">
        <f>COUNTIF(find!$F$22:F671,"-")</f>
        <v>642</v>
      </c>
      <c r="D651">
        <f>COUNTIF(find!$F671:$F$1207,"+")</f>
        <v>0</v>
      </c>
      <c r="E651">
        <f t="shared" si="40"/>
        <v>0.44500000000000001</v>
      </c>
      <c r="F651">
        <f t="shared" si="41"/>
        <v>0.55499999999999994</v>
      </c>
      <c r="G651">
        <f t="shared" si="42"/>
        <v>1</v>
      </c>
      <c r="H651">
        <f t="shared" si="43"/>
        <v>0.44500000000000006</v>
      </c>
    </row>
    <row r="652" spans="1:8" x14ac:dyDescent="0.3">
      <c r="A652">
        <f>COUNTIF(find!$F$2:F672,"+")</f>
        <v>8</v>
      </c>
      <c r="B652">
        <f>COUNTIF(find!$F672:F$1207,"-")</f>
        <v>514</v>
      </c>
      <c r="C652">
        <f>COUNTIF(find!$F$22:F672,"-")</f>
        <v>643</v>
      </c>
      <c r="D652">
        <f>COUNTIF(find!$F672:$F$1207,"+")</f>
        <v>0</v>
      </c>
      <c r="E652">
        <f t="shared" si="40"/>
        <v>0.44400000000000001</v>
      </c>
      <c r="F652">
        <f t="shared" si="41"/>
        <v>0.55600000000000005</v>
      </c>
      <c r="G652">
        <f t="shared" si="42"/>
        <v>1</v>
      </c>
      <c r="H652">
        <f t="shared" si="43"/>
        <v>0.44399999999999995</v>
      </c>
    </row>
    <row r="653" spans="1:8" x14ac:dyDescent="0.3">
      <c r="A653">
        <f>COUNTIF(find!$F$2:F673,"+")</f>
        <v>8</v>
      </c>
      <c r="B653">
        <f>COUNTIF(find!$F673:F$1207,"-")</f>
        <v>513</v>
      </c>
      <c r="C653">
        <f>COUNTIF(find!$F$22:F673,"-")</f>
        <v>644</v>
      </c>
      <c r="D653">
        <f>COUNTIF(find!$F673:$F$1207,"+")</f>
        <v>0</v>
      </c>
      <c r="E653">
        <f t="shared" si="40"/>
        <v>0.443</v>
      </c>
      <c r="F653">
        <f t="shared" si="41"/>
        <v>0.55699999999999994</v>
      </c>
      <c r="G653">
        <f t="shared" si="42"/>
        <v>1</v>
      </c>
      <c r="H653">
        <f t="shared" si="43"/>
        <v>0.44300000000000006</v>
      </c>
    </row>
    <row r="654" spans="1:8" x14ac:dyDescent="0.3">
      <c r="A654">
        <f>COUNTIF(find!$F$2:F674,"+")</f>
        <v>8</v>
      </c>
      <c r="B654">
        <f>COUNTIF(find!$F674:F$1207,"-")</f>
        <v>512</v>
      </c>
      <c r="C654">
        <f>COUNTIF(find!$F$22:F674,"-")</f>
        <v>645</v>
      </c>
      <c r="D654">
        <f>COUNTIF(find!$F674:$F$1207,"+")</f>
        <v>0</v>
      </c>
      <c r="E654">
        <f t="shared" si="40"/>
        <v>0.443</v>
      </c>
      <c r="F654">
        <f t="shared" si="41"/>
        <v>0.55699999999999994</v>
      </c>
      <c r="G654">
        <f t="shared" si="42"/>
        <v>1</v>
      </c>
      <c r="H654">
        <f t="shared" si="43"/>
        <v>0.44300000000000006</v>
      </c>
    </row>
    <row r="655" spans="1:8" x14ac:dyDescent="0.3">
      <c r="A655">
        <f>COUNTIF(find!$F$2:F675,"+")</f>
        <v>8</v>
      </c>
      <c r="B655">
        <f>COUNTIF(find!$F675:F$1207,"-")</f>
        <v>511</v>
      </c>
      <c r="C655">
        <f>COUNTIF(find!$F$22:F675,"-")</f>
        <v>646</v>
      </c>
      <c r="D655">
        <f>COUNTIF(find!$F675:$F$1207,"+")</f>
        <v>0</v>
      </c>
      <c r="E655">
        <f t="shared" si="40"/>
        <v>0.442</v>
      </c>
      <c r="F655">
        <f t="shared" si="41"/>
        <v>0.55800000000000005</v>
      </c>
      <c r="G655">
        <f t="shared" si="42"/>
        <v>1</v>
      </c>
      <c r="H655">
        <f t="shared" si="43"/>
        <v>0.44199999999999995</v>
      </c>
    </row>
    <row r="656" spans="1:8" x14ac:dyDescent="0.3">
      <c r="A656">
        <f>COUNTIF(find!$F$2:F676,"+")</f>
        <v>8</v>
      </c>
      <c r="B656">
        <f>COUNTIF(find!$F676:F$1207,"-")</f>
        <v>510</v>
      </c>
      <c r="C656">
        <f>COUNTIF(find!$F$22:F676,"-")</f>
        <v>647</v>
      </c>
      <c r="D656">
        <f>COUNTIF(find!$F676:$F$1207,"+")</f>
        <v>0</v>
      </c>
      <c r="E656">
        <f t="shared" si="40"/>
        <v>0.441</v>
      </c>
      <c r="F656">
        <f t="shared" si="41"/>
        <v>0.55899999999999994</v>
      </c>
      <c r="G656">
        <f t="shared" si="42"/>
        <v>1</v>
      </c>
      <c r="H656">
        <f t="shared" si="43"/>
        <v>0.44100000000000006</v>
      </c>
    </row>
    <row r="657" spans="1:8" x14ac:dyDescent="0.3">
      <c r="A657">
        <f>COUNTIF(find!$F$2:F677,"+")</f>
        <v>8</v>
      </c>
      <c r="B657">
        <f>COUNTIF(find!$F677:F$1207,"-")</f>
        <v>509</v>
      </c>
      <c r="C657">
        <f>COUNTIF(find!$F$22:F677,"-")</f>
        <v>648</v>
      </c>
      <c r="D657">
        <f>COUNTIF(find!$F677:$F$1207,"+")</f>
        <v>0</v>
      </c>
      <c r="E657">
        <f t="shared" si="40"/>
        <v>0.44</v>
      </c>
      <c r="F657">
        <f t="shared" si="41"/>
        <v>0.56000000000000005</v>
      </c>
      <c r="G657">
        <f t="shared" si="42"/>
        <v>1</v>
      </c>
      <c r="H657">
        <f t="shared" si="43"/>
        <v>0.43999999999999995</v>
      </c>
    </row>
    <row r="658" spans="1:8" x14ac:dyDescent="0.3">
      <c r="A658">
        <f>COUNTIF(find!$F$2:F678,"+")</f>
        <v>8</v>
      </c>
      <c r="B658">
        <f>COUNTIF(find!$F678:F$1207,"-")</f>
        <v>508</v>
      </c>
      <c r="C658">
        <f>COUNTIF(find!$F$22:F678,"-")</f>
        <v>649</v>
      </c>
      <c r="D658">
        <f>COUNTIF(find!$F678:$F$1207,"+")</f>
        <v>0</v>
      </c>
      <c r="E658">
        <f t="shared" si="40"/>
        <v>0.439</v>
      </c>
      <c r="F658">
        <f t="shared" si="41"/>
        <v>0.56099999999999994</v>
      </c>
      <c r="G658">
        <f t="shared" si="42"/>
        <v>1</v>
      </c>
      <c r="H658">
        <f t="shared" si="43"/>
        <v>0.43900000000000006</v>
      </c>
    </row>
    <row r="659" spans="1:8" x14ac:dyDescent="0.3">
      <c r="A659">
        <f>COUNTIF(find!$F$2:F679,"+")</f>
        <v>8</v>
      </c>
      <c r="B659">
        <f>COUNTIF(find!$F679:F$1207,"-")</f>
        <v>507</v>
      </c>
      <c r="C659">
        <f>COUNTIF(find!$F$22:F679,"-")</f>
        <v>650</v>
      </c>
      <c r="D659">
        <f>COUNTIF(find!$F679:$F$1207,"+")</f>
        <v>0</v>
      </c>
      <c r="E659">
        <f t="shared" si="40"/>
        <v>0.438</v>
      </c>
      <c r="F659">
        <f t="shared" si="41"/>
        <v>0.56200000000000006</v>
      </c>
      <c r="G659">
        <f t="shared" si="42"/>
        <v>1</v>
      </c>
      <c r="H659">
        <f t="shared" si="43"/>
        <v>0.43799999999999994</v>
      </c>
    </row>
    <row r="660" spans="1:8" x14ac:dyDescent="0.3">
      <c r="A660">
        <f>COUNTIF(find!$F$2:F680,"+")</f>
        <v>8</v>
      </c>
      <c r="B660">
        <f>COUNTIF(find!$F680:F$1207,"-")</f>
        <v>506</v>
      </c>
      <c r="C660">
        <f>COUNTIF(find!$F$22:F680,"-")</f>
        <v>651</v>
      </c>
      <c r="D660">
        <f>COUNTIF(find!$F680:$F$1207,"+")</f>
        <v>0</v>
      </c>
      <c r="E660">
        <f t="shared" si="40"/>
        <v>0.437</v>
      </c>
      <c r="F660">
        <f t="shared" si="41"/>
        <v>0.56299999999999994</v>
      </c>
      <c r="G660">
        <f t="shared" si="42"/>
        <v>1</v>
      </c>
      <c r="H660">
        <f t="shared" si="43"/>
        <v>0.43700000000000006</v>
      </c>
    </row>
    <row r="661" spans="1:8" x14ac:dyDescent="0.3">
      <c r="A661">
        <f>COUNTIF(find!$F$2:F681,"+")</f>
        <v>8</v>
      </c>
      <c r="B661">
        <f>COUNTIF(find!$F681:F$1207,"-")</f>
        <v>505</v>
      </c>
      <c r="C661">
        <f>COUNTIF(find!$F$22:F681,"-")</f>
        <v>652</v>
      </c>
      <c r="D661">
        <f>COUNTIF(find!$F681:$F$1207,"+")</f>
        <v>0</v>
      </c>
      <c r="E661">
        <f t="shared" si="40"/>
        <v>0.436</v>
      </c>
      <c r="F661">
        <f t="shared" si="41"/>
        <v>0.56400000000000006</v>
      </c>
      <c r="G661">
        <f t="shared" si="42"/>
        <v>1</v>
      </c>
      <c r="H661">
        <f t="shared" si="43"/>
        <v>0.43599999999999994</v>
      </c>
    </row>
    <row r="662" spans="1:8" x14ac:dyDescent="0.3">
      <c r="A662">
        <f>COUNTIF(find!$F$2:F682,"+")</f>
        <v>8</v>
      </c>
      <c r="B662">
        <f>COUNTIF(find!$F682:F$1207,"-")</f>
        <v>504</v>
      </c>
      <c r="C662">
        <f>COUNTIF(find!$F$22:F682,"-")</f>
        <v>653</v>
      </c>
      <c r="D662">
        <f>COUNTIF(find!$F682:$F$1207,"+")</f>
        <v>0</v>
      </c>
      <c r="E662">
        <f t="shared" si="40"/>
        <v>0.436</v>
      </c>
      <c r="F662">
        <f t="shared" si="41"/>
        <v>0.56400000000000006</v>
      </c>
      <c r="G662">
        <f t="shared" si="42"/>
        <v>1</v>
      </c>
      <c r="H662">
        <f t="shared" si="43"/>
        <v>0.43599999999999994</v>
      </c>
    </row>
    <row r="663" spans="1:8" x14ac:dyDescent="0.3">
      <c r="A663">
        <f>COUNTIF(find!$F$2:F683,"+")</f>
        <v>8</v>
      </c>
      <c r="B663">
        <f>COUNTIF(find!$F683:F$1207,"-")</f>
        <v>503</v>
      </c>
      <c r="C663">
        <f>COUNTIF(find!$F$22:F683,"-")</f>
        <v>654</v>
      </c>
      <c r="D663">
        <f>COUNTIF(find!$F683:$F$1207,"+")</f>
        <v>0</v>
      </c>
      <c r="E663">
        <f t="shared" si="40"/>
        <v>0.435</v>
      </c>
      <c r="F663">
        <f t="shared" si="41"/>
        <v>0.56499999999999995</v>
      </c>
      <c r="G663">
        <f t="shared" si="42"/>
        <v>1</v>
      </c>
      <c r="H663">
        <f t="shared" si="43"/>
        <v>0.43500000000000005</v>
      </c>
    </row>
    <row r="664" spans="1:8" x14ac:dyDescent="0.3">
      <c r="A664">
        <f>COUNTIF(find!$F$2:F684,"+")</f>
        <v>8</v>
      </c>
      <c r="B664">
        <f>COUNTIF(find!$F684:F$1207,"-")</f>
        <v>502</v>
      </c>
      <c r="C664">
        <f>COUNTIF(find!$F$22:F684,"-")</f>
        <v>655</v>
      </c>
      <c r="D664">
        <f>COUNTIF(find!$F684:$F$1207,"+")</f>
        <v>0</v>
      </c>
      <c r="E664">
        <f t="shared" si="40"/>
        <v>0.434</v>
      </c>
      <c r="F664">
        <f t="shared" si="41"/>
        <v>0.56600000000000006</v>
      </c>
      <c r="G664">
        <f t="shared" si="42"/>
        <v>1</v>
      </c>
      <c r="H664">
        <f t="shared" si="43"/>
        <v>0.43399999999999994</v>
      </c>
    </row>
    <row r="665" spans="1:8" x14ac:dyDescent="0.3">
      <c r="A665">
        <f>COUNTIF(find!$F$2:F685,"+")</f>
        <v>8</v>
      </c>
      <c r="B665">
        <f>COUNTIF(find!$F685:F$1207,"-")</f>
        <v>501</v>
      </c>
      <c r="C665">
        <f>COUNTIF(find!$F$22:F685,"-")</f>
        <v>656</v>
      </c>
      <c r="D665">
        <f>COUNTIF(find!$F685:$F$1207,"+")</f>
        <v>0</v>
      </c>
      <c r="E665">
        <f t="shared" si="40"/>
        <v>0.433</v>
      </c>
      <c r="F665">
        <f t="shared" si="41"/>
        <v>0.56699999999999995</v>
      </c>
      <c r="G665">
        <f t="shared" si="42"/>
        <v>1</v>
      </c>
      <c r="H665">
        <f t="shared" si="43"/>
        <v>0.43300000000000005</v>
      </c>
    </row>
    <row r="666" spans="1:8" x14ac:dyDescent="0.3">
      <c r="A666">
        <f>COUNTIF(find!$F$2:F686,"+")</f>
        <v>8</v>
      </c>
      <c r="B666">
        <f>COUNTIF(find!$F686:F$1207,"-")</f>
        <v>500</v>
      </c>
      <c r="C666">
        <f>COUNTIF(find!$F$22:F686,"-")</f>
        <v>657</v>
      </c>
      <c r="D666">
        <f>COUNTIF(find!$F686:$F$1207,"+")</f>
        <v>0</v>
      </c>
      <c r="E666">
        <f t="shared" si="40"/>
        <v>0.432</v>
      </c>
      <c r="F666">
        <f t="shared" si="41"/>
        <v>0.56800000000000006</v>
      </c>
      <c r="G666">
        <f t="shared" si="42"/>
        <v>1</v>
      </c>
      <c r="H666">
        <f t="shared" si="43"/>
        <v>0.43199999999999994</v>
      </c>
    </row>
    <row r="667" spans="1:8" x14ac:dyDescent="0.3">
      <c r="A667">
        <f>COUNTIF(find!$F$2:F687,"+")</f>
        <v>8</v>
      </c>
      <c r="B667">
        <f>COUNTIF(find!$F687:F$1207,"-")</f>
        <v>499</v>
      </c>
      <c r="C667">
        <f>COUNTIF(find!$F$22:F687,"-")</f>
        <v>658</v>
      </c>
      <c r="D667">
        <f>COUNTIF(find!$F687:$F$1207,"+")</f>
        <v>0</v>
      </c>
      <c r="E667">
        <f t="shared" si="40"/>
        <v>0.43099999999999999</v>
      </c>
      <c r="F667">
        <f t="shared" si="41"/>
        <v>0.56899999999999995</v>
      </c>
      <c r="G667">
        <f t="shared" si="42"/>
        <v>1</v>
      </c>
      <c r="H667">
        <f t="shared" si="43"/>
        <v>0.43100000000000005</v>
      </c>
    </row>
    <row r="668" spans="1:8" x14ac:dyDescent="0.3">
      <c r="A668">
        <f>COUNTIF(find!$F$2:F688,"+")</f>
        <v>8</v>
      </c>
      <c r="B668">
        <f>COUNTIF(find!$F688:F$1207,"-")</f>
        <v>498</v>
      </c>
      <c r="C668">
        <f>COUNTIF(find!$F$22:F688,"-")</f>
        <v>659</v>
      </c>
      <c r="D668">
        <f>COUNTIF(find!$F688:$F$1207,"+")</f>
        <v>0</v>
      </c>
      <c r="E668">
        <f t="shared" si="40"/>
        <v>0.43</v>
      </c>
      <c r="F668">
        <f t="shared" si="41"/>
        <v>0.57000000000000006</v>
      </c>
      <c r="G668">
        <f t="shared" si="42"/>
        <v>1</v>
      </c>
      <c r="H668">
        <f t="shared" si="43"/>
        <v>0.42999999999999994</v>
      </c>
    </row>
    <row r="669" spans="1:8" x14ac:dyDescent="0.3">
      <c r="A669">
        <f>COUNTIF(find!$F$2:F689,"+")</f>
        <v>8</v>
      </c>
      <c r="B669">
        <f>COUNTIF(find!$F689:F$1207,"-")</f>
        <v>497</v>
      </c>
      <c r="C669">
        <f>COUNTIF(find!$F$22:F689,"-")</f>
        <v>660</v>
      </c>
      <c r="D669">
        <f>COUNTIF(find!$F689:$F$1207,"+")</f>
        <v>0</v>
      </c>
      <c r="E669">
        <f t="shared" si="40"/>
        <v>0.43</v>
      </c>
      <c r="F669">
        <f t="shared" si="41"/>
        <v>0.57000000000000006</v>
      </c>
      <c r="G669">
        <f t="shared" si="42"/>
        <v>1</v>
      </c>
      <c r="H669">
        <f t="shared" si="43"/>
        <v>0.42999999999999994</v>
      </c>
    </row>
    <row r="670" spans="1:8" x14ac:dyDescent="0.3">
      <c r="A670">
        <f>COUNTIF(find!$F$2:F690,"+")</f>
        <v>8</v>
      </c>
      <c r="B670">
        <f>COUNTIF(find!$F690:F$1207,"-")</f>
        <v>496</v>
      </c>
      <c r="C670">
        <f>COUNTIF(find!$F$22:F690,"-")</f>
        <v>661</v>
      </c>
      <c r="D670">
        <f>COUNTIF(find!$F690:$F$1207,"+")</f>
        <v>0</v>
      </c>
      <c r="E670">
        <f t="shared" si="40"/>
        <v>0.42899999999999999</v>
      </c>
      <c r="F670">
        <f t="shared" si="41"/>
        <v>0.57099999999999995</v>
      </c>
      <c r="G670">
        <f t="shared" si="42"/>
        <v>1</v>
      </c>
      <c r="H670">
        <f t="shared" si="43"/>
        <v>0.42900000000000005</v>
      </c>
    </row>
    <row r="671" spans="1:8" x14ac:dyDescent="0.3">
      <c r="A671">
        <f>COUNTIF(find!$F$2:F691,"+")</f>
        <v>8</v>
      </c>
      <c r="B671">
        <f>COUNTIF(find!$F691:F$1207,"-")</f>
        <v>495</v>
      </c>
      <c r="C671">
        <f>COUNTIF(find!$F$22:F691,"-")</f>
        <v>662</v>
      </c>
      <c r="D671">
        <f>COUNTIF(find!$F691:$F$1207,"+")</f>
        <v>0</v>
      </c>
      <c r="E671">
        <f t="shared" si="40"/>
        <v>0.42799999999999999</v>
      </c>
      <c r="F671">
        <f t="shared" si="41"/>
        <v>0.57200000000000006</v>
      </c>
      <c r="G671">
        <f t="shared" si="42"/>
        <v>1</v>
      </c>
      <c r="H671">
        <f t="shared" si="43"/>
        <v>0.42799999999999994</v>
      </c>
    </row>
    <row r="672" spans="1:8" x14ac:dyDescent="0.3">
      <c r="A672">
        <f>COUNTIF(find!$F$2:F692,"+")</f>
        <v>8</v>
      </c>
      <c r="B672">
        <f>COUNTIF(find!$F692:F$1207,"-")</f>
        <v>494</v>
      </c>
      <c r="C672">
        <f>COUNTIF(find!$F$22:F692,"-")</f>
        <v>663</v>
      </c>
      <c r="D672">
        <f>COUNTIF(find!$F692:$F$1207,"+")</f>
        <v>0</v>
      </c>
      <c r="E672">
        <f t="shared" si="40"/>
        <v>0.42699999999999999</v>
      </c>
      <c r="F672">
        <f t="shared" si="41"/>
        <v>0.57299999999999995</v>
      </c>
      <c r="G672">
        <f t="shared" si="42"/>
        <v>1</v>
      </c>
      <c r="H672">
        <f t="shared" si="43"/>
        <v>0.42700000000000005</v>
      </c>
    </row>
    <row r="673" spans="1:8" x14ac:dyDescent="0.3">
      <c r="A673">
        <f>COUNTIF(find!$F$2:F693,"+")</f>
        <v>8</v>
      </c>
      <c r="B673">
        <f>COUNTIF(find!$F693:F$1207,"-")</f>
        <v>493</v>
      </c>
      <c r="C673">
        <f>COUNTIF(find!$F$22:F693,"-")</f>
        <v>664</v>
      </c>
      <c r="D673">
        <f>COUNTIF(find!$F693:$F$1207,"+")</f>
        <v>0</v>
      </c>
      <c r="E673">
        <f t="shared" si="40"/>
        <v>0.42599999999999999</v>
      </c>
      <c r="F673">
        <f t="shared" si="41"/>
        <v>0.57400000000000007</v>
      </c>
      <c r="G673">
        <f t="shared" si="42"/>
        <v>1</v>
      </c>
      <c r="H673">
        <f t="shared" si="43"/>
        <v>0.42599999999999993</v>
      </c>
    </row>
    <row r="674" spans="1:8" x14ac:dyDescent="0.3">
      <c r="A674">
        <f>COUNTIF(find!$F$2:F694,"+")</f>
        <v>8</v>
      </c>
      <c r="B674">
        <f>COUNTIF(find!$F694:F$1207,"-")</f>
        <v>492</v>
      </c>
      <c r="C674">
        <f>COUNTIF(find!$F$22:F694,"-")</f>
        <v>665</v>
      </c>
      <c r="D674">
        <f>COUNTIF(find!$F694:$F$1207,"+")</f>
        <v>0</v>
      </c>
      <c r="E674">
        <f t="shared" si="40"/>
        <v>0.42499999999999999</v>
      </c>
      <c r="F674">
        <f t="shared" si="41"/>
        <v>0.57499999999999996</v>
      </c>
      <c r="G674">
        <f t="shared" si="42"/>
        <v>1</v>
      </c>
      <c r="H674">
        <f t="shared" si="43"/>
        <v>0.42500000000000004</v>
      </c>
    </row>
    <row r="675" spans="1:8" x14ac:dyDescent="0.3">
      <c r="A675">
        <f>COUNTIF(find!$F$2:F695,"+")</f>
        <v>8</v>
      </c>
      <c r="B675">
        <f>COUNTIF(find!$F695:F$1207,"-")</f>
        <v>491</v>
      </c>
      <c r="C675">
        <f>COUNTIF(find!$F$22:F695,"-")</f>
        <v>666</v>
      </c>
      <c r="D675">
        <f>COUNTIF(find!$F695:$F$1207,"+")</f>
        <v>0</v>
      </c>
      <c r="E675">
        <f t="shared" si="40"/>
        <v>0.42399999999999999</v>
      </c>
      <c r="F675">
        <f t="shared" si="41"/>
        <v>0.57600000000000007</v>
      </c>
      <c r="G675">
        <f t="shared" si="42"/>
        <v>1</v>
      </c>
      <c r="H675">
        <f t="shared" si="43"/>
        <v>0.42399999999999993</v>
      </c>
    </row>
    <row r="676" spans="1:8" x14ac:dyDescent="0.3">
      <c r="A676">
        <f>COUNTIF(find!$F$2:F696,"+")</f>
        <v>8</v>
      </c>
      <c r="B676">
        <f>COUNTIF(find!$F696:F$1207,"-")</f>
        <v>490</v>
      </c>
      <c r="C676">
        <f>COUNTIF(find!$F$22:F696,"-")</f>
        <v>667</v>
      </c>
      <c r="D676">
        <f>COUNTIF(find!$F696:$F$1207,"+")</f>
        <v>0</v>
      </c>
      <c r="E676">
        <f t="shared" si="40"/>
        <v>0.42399999999999999</v>
      </c>
      <c r="F676">
        <f t="shared" si="41"/>
        <v>0.57600000000000007</v>
      </c>
      <c r="G676">
        <f t="shared" si="42"/>
        <v>1</v>
      </c>
      <c r="H676">
        <f t="shared" si="43"/>
        <v>0.42399999999999993</v>
      </c>
    </row>
    <row r="677" spans="1:8" x14ac:dyDescent="0.3">
      <c r="A677">
        <f>COUNTIF(find!$F$2:F697,"+")</f>
        <v>8</v>
      </c>
      <c r="B677">
        <f>COUNTIF(find!$F697:F$1207,"-")</f>
        <v>489</v>
      </c>
      <c r="C677">
        <f>COUNTIF(find!$F$22:F697,"-")</f>
        <v>668</v>
      </c>
      <c r="D677">
        <f>COUNTIF(find!$F697:$F$1207,"+")</f>
        <v>0</v>
      </c>
      <c r="E677">
        <f t="shared" si="40"/>
        <v>0.42299999999999999</v>
      </c>
      <c r="F677">
        <f t="shared" si="41"/>
        <v>0.57699999999999996</v>
      </c>
      <c r="G677">
        <f t="shared" si="42"/>
        <v>1</v>
      </c>
      <c r="H677">
        <f t="shared" si="43"/>
        <v>0.42300000000000004</v>
      </c>
    </row>
    <row r="678" spans="1:8" x14ac:dyDescent="0.3">
      <c r="A678">
        <f>COUNTIF(find!$F$2:F698,"+")</f>
        <v>8</v>
      </c>
      <c r="B678">
        <f>COUNTIF(find!$F698:F$1207,"-")</f>
        <v>488</v>
      </c>
      <c r="C678">
        <f>COUNTIF(find!$F$22:F698,"-")</f>
        <v>669</v>
      </c>
      <c r="D678">
        <f>COUNTIF(find!$F698:$F$1207,"+")</f>
        <v>0</v>
      </c>
      <c r="E678">
        <f t="shared" si="40"/>
        <v>0.42199999999999999</v>
      </c>
      <c r="F678">
        <f t="shared" si="41"/>
        <v>0.57800000000000007</v>
      </c>
      <c r="G678">
        <f t="shared" si="42"/>
        <v>1</v>
      </c>
      <c r="H678">
        <f t="shared" si="43"/>
        <v>0.42199999999999993</v>
      </c>
    </row>
    <row r="679" spans="1:8" x14ac:dyDescent="0.3">
      <c r="A679">
        <f>COUNTIF(find!$F$2:F699,"+")</f>
        <v>8</v>
      </c>
      <c r="B679">
        <f>COUNTIF(find!$F699:F$1207,"-")</f>
        <v>487</v>
      </c>
      <c r="C679">
        <f>COUNTIF(find!$F$22:F699,"-")</f>
        <v>670</v>
      </c>
      <c r="D679">
        <f>COUNTIF(find!$F699:$F$1207,"+")</f>
        <v>0</v>
      </c>
      <c r="E679">
        <f t="shared" si="40"/>
        <v>0.42099999999999999</v>
      </c>
      <c r="F679">
        <f t="shared" si="41"/>
        <v>0.57899999999999996</v>
      </c>
      <c r="G679">
        <f t="shared" si="42"/>
        <v>1</v>
      </c>
      <c r="H679">
        <f t="shared" si="43"/>
        <v>0.42100000000000004</v>
      </c>
    </row>
    <row r="680" spans="1:8" x14ac:dyDescent="0.3">
      <c r="A680">
        <f>COUNTIF(find!$F$2:F700,"+")</f>
        <v>8</v>
      </c>
      <c r="B680">
        <f>COUNTIF(find!$F700:F$1207,"-")</f>
        <v>486</v>
      </c>
      <c r="C680">
        <f>COUNTIF(find!$F$22:F700,"-")</f>
        <v>671</v>
      </c>
      <c r="D680">
        <f>COUNTIF(find!$F700:$F$1207,"+")</f>
        <v>0</v>
      </c>
      <c r="E680">
        <f t="shared" si="40"/>
        <v>0.42</v>
      </c>
      <c r="F680">
        <f t="shared" si="41"/>
        <v>0.58000000000000007</v>
      </c>
      <c r="G680">
        <f t="shared" si="42"/>
        <v>1</v>
      </c>
      <c r="H680">
        <f t="shared" si="43"/>
        <v>0.41999999999999993</v>
      </c>
    </row>
    <row r="681" spans="1:8" x14ac:dyDescent="0.3">
      <c r="A681">
        <f>COUNTIF(find!$F$2:F701,"+")</f>
        <v>8</v>
      </c>
      <c r="B681">
        <f>COUNTIF(find!$F701:F$1207,"-")</f>
        <v>485</v>
      </c>
      <c r="C681">
        <f>COUNTIF(find!$F$22:F701,"-")</f>
        <v>672</v>
      </c>
      <c r="D681">
        <f>COUNTIF(find!$F701:$F$1207,"+")</f>
        <v>0</v>
      </c>
      <c r="E681">
        <f t="shared" si="40"/>
        <v>0.41899999999999998</v>
      </c>
      <c r="F681">
        <f t="shared" si="41"/>
        <v>0.58099999999999996</v>
      </c>
      <c r="G681">
        <f t="shared" si="42"/>
        <v>1</v>
      </c>
      <c r="H681">
        <f t="shared" si="43"/>
        <v>0.41900000000000004</v>
      </c>
    </row>
    <row r="682" spans="1:8" x14ac:dyDescent="0.3">
      <c r="A682">
        <f>COUNTIF(find!$F$2:F702,"+")</f>
        <v>8</v>
      </c>
      <c r="B682">
        <f>COUNTIF(find!$F702:F$1207,"-")</f>
        <v>484</v>
      </c>
      <c r="C682">
        <f>COUNTIF(find!$F$22:F702,"-")</f>
        <v>673</v>
      </c>
      <c r="D682">
        <f>COUNTIF(find!$F702:$F$1207,"+")</f>
        <v>0</v>
      </c>
      <c r="E682">
        <f t="shared" si="40"/>
        <v>0.41799999999999998</v>
      </c>
      <c r="F682">
        <f t="shared" si="41"/>
        <v>0.58200000000000007</v>
      </c>
      <c r="G682">
        <f t="shared" si="42"/>
        <v>1</v>
      </c>
      <c r="H682">
        <f t="shared" si="43"/>
        <v>0.41799999999999993</v>
      </c>
    </row>
    <row r="683" spans="1:8" x14ac:dyDescent="0.3">
      <c r="A683">
        <f>COUNTIF(find!$F$2:F703,"+")</f>
        <v>8</v>
      </c>
      <c r="B683">
        <f>COUNTIF(find!$F703:F$1207,"-")</f>
        <v>483</v>
      </c>
      <c r="C683">
        <f>COUNTIF(find!$F$22:F703,"-")</f>
        <v>674</v>
      </c>
      <c r="D683">
        <f>COUNTIF(find!$F703:$F$1207,"+")</f>
        <v>0</v>
      </c>
      <c r="E683">
        <f t="shared" si="40"/>
        <v>0.41699999999999998</v>
      </c>
      <c r="F683">
        <f t="shared" si="41"/>
        <v>0.58299999999999996</v>
      </c>
      <c r="G683">
        <f t="shared" si="42"/>
        <v>1</v>
      </c>
      <c r="H683">
        <f t="shared" si="43"/>
        <v>0.41700000000000004</v>
      </c>
    </row>
    <row r="684" spans="1:8" x14ac:dyDescent="0.3">
      <c r="A684">
        <f>COUNTIF(find!$F$2:F704,"+")</f>
        <v>8</v>
      </c>
      <c r="B684">
        <f>COUNTIF(find!$F704:F$1207,"-")</f>
        <v>482</v>
      </c>
      <c r="C684">
        <f>COUNTIF(find!$F$22:F704,"-")</f>
        <v>675</v>
      </c>
      <c r="D684">
        <f>COUNTIF(find!$F704:$F$1207,"+")</f>
        <v>0</v>
      </c>
      <c r="E684">
        <f t="shared" si="40"/>
        <v>0.41699999999999998</v>
      </c>
      <c r="F684">
        <f t="shared" si="41"/>
        <v>0.58299999999999996</v>
      </c>
      <c r="G684">
        <f t="shared" si="42"/>
        <v>1</v>
      </c>
      <c r="H684">
        <f t="shared" si="43"/>
        <v>0.41700000000000004</v>
      </c>
    </row>
    <row r="685" spans="1:8" x14ac:dyDescent="0.3">
      <c r="A685">
        <f>COUNTIF(find!$F$2:F705,"+")</f>
        <v>8</v>
      </c>
      <c r="B685">
        <f>COUNTIF(find!$F705:F$1207,"-")</f>
        <v>481</v>
      </c>
      <c r="C685">
        <f>COUNTIF(find!$F$22:F705,"-")</f>
        <v>676</v>
      </c>
      <c r="D685">
        <f>COUNTIF(find!$F705:$F$1207,"+")</f>
        <v>0</v>
      </c>
      <c r="E685">
        <f t="shared" si="40"/>
        <v>0.41599999999999998</v>
      </c>
      <c r="F685">
        <f t="shared" si="41"/>
        <v>0.58400000000000007</v>
      </c>
      <c r="G685">
        <f t="shared" si="42"/>
        <v>1</v>
      </c>
      <c r="H685">
        <f t="shared" si="43"/>
        <v>0.41599999999999993</v>
      </c>
    </row>
    <row r="686" spans="1:8" x14ac:dyDescent="0.3">
      <c r="A686">
        <f>COUNTIF(find!$F$2:F706,"+")</f>
        <v>8</v>
      </c>
      <c r="B686">
        <f>COUNTIF(find!$F706:F$1207,"-")</f>
        <v>480</v>
      </c>
      <c r="C686">
        <f>COUNTIF(find!$F$22:F706,"-")</f>
        <v>677</v>
      </c>
      <c r="D686">
        <f>COUNTIF(find!$F706:$F$1207,"+")</f>
        <v>0</v>
      </c>
      <c r="E686">
        <f t="shared" si="40"/>
        <v>0.41499999999999998</v>
      </c>
      <c r="F686">
        <f t="shared" si="41"/>
        <v>0.58499999999999996</v>
      </c>
      <c r="G686">
        <f t="shared" si="42"/>
        <v>1</v>
      </c>
      <c r="H686">
        <f t="shared" si="43"/>
        <v>0.41500000000000004</v>
      </c>
    </row>
    <row r="687" spans="1:8" x14ac:dyDescent="0.3">
      <c r="A687">
        <f>COUNTIF(find!$F$2:F707,"+")</f>
        <v>8</v>
      </c>
      <c r="B687">
        <f>COUNTIF(find!$F707:F$1207,"-")</f>
        <v>479</v>
      </c>
      <c r="C687">
        <f>COUNTIF(find!$F$22:F707,"-")</f>
        <v>678</v>
      </c>
      <c r="D687">
        <f>COUNTIF(find!$F707:$F$1207,"+")</f>
        <v>0</v>
      </c>
      <c r="E687">
        <f t="shared" si="40"/>
        <v>0.41399999999999998</v>
      </c>
      <c r="F687">
        <f t="shared" si="41"/>
        <v>0.58600000000000008</v>
      </c>
      <c r="G687">
        <f t="shared" si="42"/>
        <v>1</v>
      </c>
      <c r="H687">
        <f t="shared" si="43"/>
        <v>0.41399999999999992</v>
      </c>
    </row>
    <row r="688" spans="1:8" x14ac:dyDescent="0.3">
      <c r="A688">
        <f>COUNTIF(find!$F$2:F708,"+")</f>
        <v>8</v>
      </c>
      <c r="B688">
        <f>COUNTIF(find!$F708:F$1207,"-")</f>
        <v>478</v>
      </c>
      <c r="C688">
        <f>COUNTIF(find!$F$22:F708,"-")</f>
        <v>679</v>
      </c>
      <c r="D688">
        <f>COUNTIF(find!$F708:$F$1207,"+")</f>
        <v>0</v>
      </c>
      <c r="E688">
        <f t="shared" si="40"/>
        <v>0.41299999999999998</v>
      </c>
      <c r="F688">
        <f t="shared" si="41"/>
        <v>0.58699999999999997</v>
      </c>
      <c r="G688">
        <f t="shared" si="42"/>
        <v>1</v>
      </c>
      <c r="H688">
        <f t="shared" si="43"/>
        <v>0.41300000000000003</v>
      </c>
    </row>
    <row r="689" spans="1:8" x14ac:dyDescent="0.3">
      <c r="A689">
        <f>COUNTIF(find!$F$2:F709,"+")</f>
        <v>8</v>
      </c>
      <c r="B689">
        <f>COUNTIF(find!$F709:F$1207,"-")</f>
        <v>477</v>
      </c>
      <c r="C689">
        <f>COUNTIF(find!$F$22:F709,"-")</f>
        <v>680</v>
      </c>
      <c r="D689">
        <f>COUNTIF(find!$F709:$F$1207,"+")</f>
        <v>0</v>
      </c>
      <c r="E689">
        <f t="shared" si="40"/>
        <v>0.41199999999999998</v>
      </c>
      <c r="F689">
        <f t="shared" si="41"/>
        <v>0.58800000000000008</v>
      </c>
      <c r="G689">
        <f t="shared" si="42"/>
        <v>1</v>
      </c>
      <c r="H689">
        <f t="shared" si="43"/>
        <v>0.41199999999999992</v>
      </c>
    </row>
    <row r="690" spans="1:8" x14ac:dyDescent="0.3">
      <c r="A690">
        <f>COUNTIF(find!$F$2:F710,"+")</f>
        <v>8</v>
      </c>
      <c r="B690">
        <f>COUNTIF(find!$F710:F$1207,"-")</f>
        <v>476</v>
      </c>
      <c r="C690">
        <f>COUNTIF(find!$F$22:F710,"-")</f>
        <v>681</v>
      </c>
      <c r="D690">
        <f>COUNTIF(find!$F710:$F$1207,"+")</f>
        <v>0</v>
      </c>
      <c r="E690">
        <f t="shared" si="40"/>
        <v>0.41099999999999998</v>
      </c>
      <c r="F690">
        <f t="shared" si="41"/>
        <v>0.58899999999999997</v>
      </c>
      <c r="G690">
        <f t="shared" si="42"/>
        <v>1</v>
      </c>
      <c r="H690">
        <f t="shared" si="43"/>
        <v>0.41100000000000003</v>
      </c>
    </row>
    <row r="691" spans="1:8" x14ac:dyDescent="0.3">
      <c r="A691">
        <f>COUNTIF(find!$F$2:F711,"+")</f>
        <v>8</v>
      </c>
      <c r="B691">
        <f>COUNTIF(find!$F711:F$1207,"-")</f>
        <v>475</v>
      </c>
      <c r="C691">
        <f>COUNTIF(find!$F$22:F711,"-")</f>
        <v>682</v>
      </c>
      <c r="D691">
        <f>COUNTIF(find!$F711:$F$1207,"+")</f>
        <v>0</v>
      </c>
      <c r="E691">
        <f t="shared" si="40"/>
        <v>0.41099999999999998</v>
      </c>
      <c r="F691">
        <f t="shared" si="41"/>
        <v>0.58899999999999997</v>
      </c>
      <c r="G691">
        <f t="shared" si="42"/>
        <v>1</v>
      </c>
      <c r="H691">
        <f t="shared" si="43"/>
        <v>0.41100000000000003</v>
      </c>
    </row>
    <row r="692" spans="1:8" x14ac:dyDescent="0.3">
      <c r="A692">
        <f>COUNTIF(find!$F$2:F712,"+")</f>
        <v>8</v>
      </c>
      <c r="B692">
        <f>COUNTIF(find!$F712:F$1207,"-")</f>
        <v>474</v>
      </c>
      <c r="C692">
        <f>COUNTIF(find!$F$22:F712,"-")</f>
        <v>683</v>
      </c>
      <c r="D692">
        <f>COUNTIF(find!$F712:$F$1207,"+")</f>
        <v>0</v>
      </c>
      <c r="E692">
        <f t="shared" si="40"/>
        <v>0.41</v>
      </c>
      <c r="F692">
        <f t="shared" si="41"/>
        <v>0.59000000000000008</v>
      </c>
      <c r="G692">
        <f t="shared" si="42"/>
        <v>1</v>
      </c>
      <c r="H692">
        <f t="shared" si="43"/>
        <v>0.40999999999999992</v>
      </c>
    </row>
    <row r="693" spans="1:8" x14ac:dyDescent="0.3">
      <c r="A693">
        <f>COUNTIF(find!$F$2:F713,"+")</f>
        <v>8</v>
      </c>
      <c r="B693">
        <f>COUNTIF(find!$F713:F$1207,"-")</f>
        <v>473</v>
      </c>
      <c r="C693">
        <f>COUNTIF(find!$F$22:F713,"-")</f>
        <v>684</v>
      </c>
      <c r="D693">
        <f>COUNTIF(find!$F713:$F$1207,"+")</f>
        <v>0</v>
      </c>
      <c r="E693">
        <f t="shared" si="40"/>
        <v>0.40899999999999997</v>
      </c>
      <c r="F693">
        <f t="shared" si="41"/>
        <v>0.59099999999999997</v>
      </c>
      <c r="G693">
        <f t="shared" si="42"/>
        <v>1</v>
      </c>
      <c r="H693">
        <f t="shared" si="43"/>
        <v>0.40900000000000003</v>
      </c>
    </row>
    <row r="694" spans="1:8" x14ac:dyDescent="0.3">
      <c r="A694">
        <f>COUNTIF(find!$F$2:F714,"+")</f>
        <v>8</v>
      </c>
      <c r="B694">
        <f>COUNTIF(find!$F714:F$1207,"-")</f>
        <v>472</v>
      </c>
      <c r="C694">
        <f>COUNTIF(find!$F$22:F714,"-")</f>
        <v>685</v>
      </c>
      <c r="D694">
        <f>COUNTIF(find!$F714:$F$1207,"+")</f>
        <v>0</v>
      </c>
      <c r="E694">
        <f t="shared" si="40"/>
        <v>0.40799999999999997</v>
      </c>
      <c r="F694">
        <f t="shared" si="41"/>
        <v>0.59200000000000008</v>
      </c>
      <c r="G694">
        <f t="shared" si="42"/>
        <v>1</v>
      </c>
      <c r="H694">
        <f t="shared" si="43"/>
        <v>0.40799999999999992</v>
      </c>
    </row>
    <row r="695" spans="1:8" x14ac:dyDescent="0.3">
      <c r="A695">
        <f>COUNTIF(find!$F$2:F715,"+")</f>
        <v>8</v>
      </c>
      <c r="B695">
        <f>COUNTIF(find!$F715:F$1207,"-")</f>
        <v>471</v>
      </c>
      <c r="C695">
        <f>COUNTIF(find!$F$22:F715,"-")</f>
        <v>686</v>
      </c>
      <c r="D695">
        <f>COUNTIF(find!$F715:$F$1207,"+")</f>
        <v>0</v>
      </c>
      <c r="E695">
        <f t="shared" si="40"/>
        <v>0.40699999999999997</v>
      </c>
      <c r="F695">
        <f t="shared" si="41"/>
        <v>0.59299999999999997</v>
      </c>
      <c r="G695">
        <f t="shared" si="42"/>
        <v>1</v>
      </c>
      <c r="H695">
        <f t="shared" si="43"/>
        <v>0.40700000000000003</v>
      </c>
    </row>
    <row r="696" spans="1:8" x14ac:dyDescent="0.3">
      <c r="A696">
        <f>COUNTIF(find!$F$2:F716,"+")</f>
        <v>8</v>
      </c>
      <c r="B696">
        <f>COUNTIF(find!$F716:F$1207,"-")</f>
        <v>470</v>
      </c>
      <c r="C696">
        <f>COUNTIF(find!$F$22:F716,"-")</f>
        <v>687</v>
      </c>
      <c r="D696">
        <f>COUNTIF(find!$F716:$F$1207,"+")</f>
        <v>0</v>
      </c>
      <c r="E696">
        <f t="shared" si="40"/>
        <v>0.40600000000000003</v>
      </c>
      <c r="F696">
        <f t="shared" si="41"/>
        <v>0.59399999999999997</v>
      </c>
      <c r="G696">
        <f t="shared" si="42"/>
        <v>1</v>
      </c>
      <c r="H696">
        <f t="shared" si="43"/>
        <v>0.40600000000000014</v>
      </c>
    </row>
    <row r="697" spans="1:8" x14ac:dyDescent="0.3">
      <c r="A697">
        <f>COUNTIF(find!$F$2:F717,"+")</f>
        <v>8</v>
      </c>
      <c r="B697">
        <f>COUNTIF(find!$F717:F$1207,"-")</f>
        <v>469</v>
      </c>
      <c r="C697">
        <f>COUNTIF(find!$F$22:F717,"-")</f>
        <v>688</v>
      </c>
      <c r="D697">
        <f>COUNTIF(find!$F717:$F$1207,"+")</f>
        <v>0</v>
      </c>
      <c r="E697">
        <f t="shared" si="40"/>
        <v>0.40500000000000003</v>
      </c>
      <c r="F697">
        <f t="shared" si="41"/>
        <v>0.59499999999999997</v>
      </c>
      <c r="G697">
        <f t="shared" si="42"/>
        <v>1</v>
      </c>
      <c r="H697">
        <f t="shared" si="43"/>
        <v>0.40500000000000003</v>
      </c>
    </row>
    <row r="698" spans="1:8" x14ac:dyDescent="0.3">
      <c r="A698">
        <f>COUNTIF(find!$F$2:F718,"+")</f>
        <v>8</v>
      </c>
      <c r="B698">
        <f>COUNTIF(find!$F718:F$1207,"-")</f>
        <v>468</v>
      </c>
      <c r="C698">
        <f>COUNTIF(find!$F$22:F718,"-")</f>
        <v>689</v>
      </c>
      <c r="D698">
        <f>COUNTIF(find!$F718:$F$1207,"+")</f>
        <v>0</v>
      </c>
      <c r="E698">
        <f t="shared" si="40"/>
        <v>0.40400000000000003</v>
      </c>
      <c r="F698">
        <f t="shared" si="41"/>
        <v>0.59599999999999997</v>
      </c>
      <c r="G698">
        <f t="shared" si="42"/>
        <v>1</v>
      </c>
      <c r="H698">
        <f t="shared" si="43"/>
        <v>0.40399999999999991</v>
      </c>
    </row>
    <row r="699" spans="1:8" x14ac:dyDescent="0.3">
      <c r="A699">
        <f>COUNTIF(find!$F$2:F719,"+")</f>
        <v>8</v>
      </c>
      <c r="B699">
        <f>COUNTIF(find!$F719:F$1207,"-")</f>
        <v>467</v>
      </c>
      <c r="C699">
        <f>COUNTIF(find!$F$22:F719,"-")</f>
        <v>690</v>
      </c>
      <c r="D699">
        <f>COUNTIF(find!$F719:$F$1207,"+")</f>
        <v>0</v>
      </c>
      <c r="E699">
        <f t="shared" si="40"/>
        <v>0.40400000000000003</v>
      </c>
      <c r="F699">
        <f t="shared" si="41"/>
        <v>0.59599999999999997</v>
      </c>
      <c r="G699">
        <f t="shared" si="42"/>
        <v>1</v>
      </c>
      <c r="H699">
        <f t="shared" si="43"/>
        <v>0.40399999999999991</v>
      </c>
    </row>
    <row r="700" spans="1:8" x14ac:dyDescent="0.3">
      <c r="A700">
        <f>COUNTIF(find!$F$2:F720,"+")</f>
        <v>8</v>
      </c>
      <c r="B700">
        <f>COUNTIF(find!$F720:F$1207,"-")</f>
        <v>466</v>
      </c>
      <c r="C700">
        <f>COUNTIF(find!$F$22:F720,"-")</f>
        <v>691</v>
      </c>
      <c r="D700">
        <f>COUNTIF(find!$F720:$F$1207,"+")</f>
        <v>0</v>
      </c>
      <c r="E700">
        <f t="shared" si="40"/>
        <v>0.40300000000000002</v>
      </c>
      <c r="F700">
        <f t="shared" si="41"/>
        <v>0.59699999999999998</v>
      </c>
      <c r="G700">
        <f t="shared" si="42"/>
        <v>1</v>
      </c>
      <c r="H700">
        <f t="shared" si="43"/>
        <v>0.40300000000000002</v>
      </c>
    </row>
    <row r="701" spans="1:8" x14ac:dyDescent="0.3">
      <c r="A701">
        <f>COUNTIF(find!$F$2:F721,"+")</f>
        <v>8</v>
      </c>
      <c r="B701">
        <f>COUNTIF(find!$F721:F$1207,"-")</f>
        <v>465</v>
      </c>
      <c r="C701">
        <f>COUNTIF(find!$F$22:F721,"-")</f>
        <v>692</v>
      </c>
      <c r="D701">
        <f>COUNTIF(find!$F721:$F$1207,"+")</f>
        <v>0</v>
      </c>
      <c r="E701">
        <f t="shared" si="40"/>
        <v>0.40200000000000002</v>
      </c>
      <c r="F701">
        <f t="shared" si="41"/>
        <v>0.59799999999999998</v>
      </c>
      <c r="G701">
        <f t="shared" si="42"/>
        <v>1</v>
      </c>
      <c r="H701">
        <f t="shared" si="43"/>
        <v>0.40200000000000014</v>
      </c>
    </row>
    <row r="702" spans="1:8" x14ac:dyDescent="0.3">
      <c r="A702">
        <f>COUNTIF(find!$F$2:F722,"+")</f>
        <v>8</v>
      </c>
      <c r="B702">
        <f>COUNTIF(find!$F722:F$1207,"-")</f>
        <v>464</v>
      </c>
      <c r="C702">
        <f>COUNTIF(find!$F$22:F722,"-")</f>
        <v>693</v>
      </c>
      <c r="D702">
        <f>COUNTIF(find!$F722:$F$1207,"+")</f>
        <v>0</v>
      </c>
      <c r="E702">
        <f t="shared" si="40"/>
        <v>0.40100000000000002</v>
      </c>
      <c r="F702">
        <f t="shared" si="41"/>
        <v>0.59899999999999998</v>
      </c>
      <c r="G702">
        <f t="shared" si="42"/>
        <v>1</v>
      </c>
      <c r="H702">
        <f t="shared" si="43"/>
        <v>0.40100000000000002</v>
      </c>
    </row>
    <row r="703" spans="1:8" x14ac:dyDescent="0.3">
      <c r="A703">
        <f>COUNTIF(find!$F$2:F723,"+")</f>
        <v>8</v>
      </c>
      <c r="B703">
        <f>COUNTIF(find!$F723:F$1207,"-")</f>
        <v>463</v>
      </c>
      <c r="C703">
        <f>COUNTIF(find!$F$22:F723,"-")</f>
        <v>694</v>
      </c>
      <c r="D703">
        <f>COUNTIF(find!$F723:$F$1207,"+")</f>
        <v>0</v>
      </c>
      <c r="E703">
        <f t="shared" si="40"/>
        <v>0.4</v>
      </c>
      <c r="F703">
        <f t="shared" si="41"/>
        <v>0.6</v>
      </c>
      <c r="G703">
        <f t="shared" si="42"/>
        <v>1</v>
      </c>
      <c r="H703">
        <f t="shared" si="43"/>
        <v>0.39999999999999991</v>
      </c>
    </row>
    <row r="704" spans="1:8" x14ac:dyDescent="0.3">
      <c r="A704">
        <f>COUNTIF(find!$F$2:F724,"+")</f>
        <v>8</v>
      </c>
      <c r="B704">
        <f>COUNTIF(find!$F724:F$1207,"-")</f>
        <v>462</v>
      </c>
      <c r="C704">
        <f>COUNTIF(find!$F$22:F724,"-")</f>
        <v>695</v>
      </c>
      <c r="D704">
        <f>COUNTIF(find!$F724:$F$1207,"+")</f>
        <v>0</v>
      </c>
      <c r="E704">
        <f t="shared" si="40"/>
        <v>0.39900000000000002</v>
      </c>
      <c r="F704">
        <f t="shared" si="41"/>
        <v>0.60099999999999998</v>
      </c>
      <c r="G704">
        <f t="shared" si="42"/>
        <v>1</v>
      </c>
      <c r="H704">
        <f t="shared" si="43"/>
        <v>0.39900000000000002</v>
      </c>
    </row>
    <row r="705" spans="1:8" x14ac:dyDescent="0.3">
      <c r="A705">
        <f>COUNTIF(find!$F$2:F725,"+")</f>
        <v>8</v>
      </c>
      <c r="B705">
        <f>COUNTIF(find!$F725:F$1207,"-")</f>
        <v>461</v>
      </c>
      <c r="C705">
        <f>COUNTIF(find!$F$22:F725,"-")</f>
        <v>696</v>
      </c>
      <c r="D705">
        <f>COUNTIF(find!$F725:$F$1207,"+")</f>
        <v>0</v>
      </c>
      <c r="E705">
        <f t="shared" si="40"/>
        <v>0.39800000000000002</v>
      </c>
      <c r="F705">
        <f t="shared" si="41"/>
        <v>0.60199999999999998</v>
      </c>
      <c r="G705">
        <f t="shared" si="42"/>
        <v>1</v>
      </c>
      <c r="H705">
        <f t="shared" si="43"/>
        <v>0.39800000000000013</v>
      </c>
    </row>
    <row r="706" spans="1:8" x14ac:dyDescent="0.3">
      <c r="A706">
        <f>COUNTIF(find!$F$2:F726,"+")</f>
        <v>8</v>
      </c>
      <c r="B706">
        <f>COUNTIF(find!$F726:F$1207,"-")</f>
        <v>460</v>
      </c>
      <c r="C706">
        <f>COUNTIF(find!$F$22:F726,"-")</f>
        <v>697</v>
      </c>
      <c r="D706">
        <f>COUNTIF(find!$F726:$F$1207,"+")</f>
        <v>0</v>
      </c>
      <c r="E706">
        <f t="shared" si="40"/>
        <v>0.39800000000000002</v>
      </c>
      <c r="F706">
        <f t="shared" si="41"/>
        <v>0.60199999999999998</v>
      </c>
      <c r="G706">
        <f t="shared" si="42"/>
        <v>1</v>
      </c>
      <c r="H706">
        <f t="shared" si="43"/>
        <v>0.39800000000000013</v>
      </c>
    </row>
    <row r="707" spans="1:8" x14ac:dyDescent="0.3">
      <c r="A707">
        <f>COUNTIF(find!$F$2:F727,"+")</f>
        <v>8</v>
      </c>
      <c r="B707">
        <f>COUNTIF(find!$F727:F$1207,"-")</f>
        <v>459</v>
      </c>
      <c r="C707">
        <f>COUNTIF(find!$F$22:F727,"-")</f>
        <v>698</v>
      </c>
      <c r="D707">
        <f>COUNTIF(find!$F727:$F$1207,"+")</f>
        <v>0</v>
      </c>
      <c r="E707">
        <f t="shared" ref="E707:E770" si="44">ROUND(B707/(B707+C707),3)</f>
        <v>0.39700000000000002</v>
      </c>
      <c r="F707">
        <f t="shared" ref="F707:F770" si="45">1-E707</f>
        <v>0.60299999999999998</v>
      </c>
      <c r="G707">
        <f t="shared" ref="G707:G770" si="46">ROUND(A707/(A707+D707),3)</f>
        <v>1</v>
      </c>
      <c r="H707">
        <f t="shared" ref="H707:H770" si="47">G707+E707-1</f>
        <v>0.39700000000000002</v>
      </c>
    </row>
    <row r="708" spans="1:8" x14ac:dyDescent="0.3">
      <c r="A708">
        <f>COUNTIF(find!$F$2:F728,"+")</f>
        <v>8</v>
      </c>
      <c r="B708">
        <f>COUNTIF(find!$F728:F$1207,"-")</f>
        <v>458</v>
      </c>
      <c r="C708">
        <f>COUNTIF(find!$F$22:F728,"-")</f>
        <v>699</v>
      </c>
      <c r="D708">
        <f>COUNTIF(find!$F728:$F$1207,"+")</f>
        <v>0</v>
      </c>
      <c r="E708">
        <f t="shared" si="44"/>
        <v>0.39600000000000002</v>
      </c>
      <c r="F708">
        <f t="shared" si="45"/>
        <v>0.60399999999999998</v>
      </c>
      <c r="G708">
        <f t="shared" si="46"/>
        <v>1</v>
      </c>
      <c r="H708">
        <f t="shared" si="47"/>
        <v>0.39599999999999991</v>
      </c>
    </row>
    <row r="709" spans="1:8" x14ac:dyDescent="0.3">
      <c r="A709">
        <f>COUNTIF(find!$F$2:F729,"+")</f>
        <v>8</v>
      </c>
      <c r="B709">
        <f>COUNTIF(find!$F729:F$1207,"-")</f>
        <v>457</v>
      </c>
      <c r="C709">
        <f>COUNTIF(find!$F$22:F729,"-")</f>
        <v>700</v>
      </c>
      <c r="D709">
        <f>COUNTIF(find!$F729:$F$1207,"+")</f>
        <v>0</v>
      </c>
      <c r="E709">
        <f t="shared" si="44"/>
        <v>0.39500000000000002</v>
      </c>
      <c r="F709">
        <f t="shared" si="45"/>
        <v>0.60499999999999998</v>
      </c>
      <c r="G709">
        <f t="shared" si="46"/>
        <v>1</v>
      </c>
      <c r="H709">
        <f t="shared" si="47"/>
        <v>0.39500000000000002</v>
      </c>
    </row>
    <row r="710" spans="1:8" x14ac:dyDescent="0.3">
      <c r="A710">
        <f>COUNTIF(find!$F$2:F730,"+")</f>
        <v>8</v>
      </c>
      <c r="B710">
        <f>COUNTIF(find!$F730:F$1207,"-")</f>
        <v>456</v>
      </c>
      <c r="C710">
        <f>COUNTIF(find!$F$22:F730,"-")</f>
        <v>701</v>
      </c>
      <c r="D710">
        <f>COUNTIF(find!$F730:$F$1207,"+")</f>
        <v>0</v>
      </c>
      <c r="E710">
        <f t="shared" si="44"/>
        <v>0.39400000000000002</v>
      </c>
      <c r="F710">
        <f t="shared" si="45"/>
        <v>0.60599999999999998</v>
      </c>
      <c r="G710">
        <f t="shared" si="46"/>
        <v>1</v>
      </c>
      <c r="H710">
        <f t="shared" si="47"/>
        <v>0.39400000000000013</v>
      </c>
    </row>
    <row r="711" spans="1:8" x14ac:dyDescent="0.3">
      <c r="A711">
        <f>COUNTIF(find!$F$2:F731,"+")</f>
        <v>8</v>
      </c>
      <c r="B711">
        <f>COUNTIF(find!$F731:F$1207,"-")</f>
        <v>455</v>
      </c>
      <c r="C711">
        <f>COUNTIF(find!$F$22:F731,"-")</f>
        <v>702</v>
      </c>
      <c r="D711">
        <f>COUNTIF(find!$F731:$F$1207,"+")</f>
        <v>0</v>
      </c>
      <c r="E711">
        <f t="shared" si="44"/>
        <v>0.39300000000000002</v>
      </c>
      <c r="F711">
        <f t="shared" si="45"/>
        <v>0.60699999999999998</v>
      </c>
      <c r="G711">
        <f t="shared" si="46"/>
        <v>1</v>
      </c>
      <c r="H711">
        <f t="shared" si="47"/>
        <v>0.39300000000000002</v>
      </c>
    </row>
    <row r="712" spans="1:8" x14ac:dyDescent="0.3">
      <c r="A712">
        <f>COUNTIF(find!$F$2:F732,"+")</f>
        <v>8</v>
      </c>
      <c r="B712">
        <f>COUNTIF(find!$F732:F$1207,"-")</f>
        <v>454</v>
      </c>
      <c r="C712">
        <f>COUNTIF(find!$F$22:F732,"-")</f>
        <v>703</v>
      </c>
      <c r="D712">
        <f>COUNTIF(find!$F732:$F$1207,"+")</f>
        <v>0</v>
      </c>
      <c r="E712">
        <f t="shared" si="44"/>
        <v>0.39200000000000002</v>
      </c>
      <c r="F712">
        <f t="shared" si="45"/>
        <v>0.60799999999999998</v>
      </c>
      <c r="G712">
        <f t="shared" si="46"/>
        <v>1</v>
      </c>
      <c r="H712">
        <f t="shared" si="47"/>
        <v>0.3919999999999999</v>
      </c>
    </row>
    <row r="713" spans="1:8" x14ac:dyDescent="0.3">
      <c r="A713">
        <f>COUNTIF(find!$F$2:F733,"+")</f>
        <v>8</v>
      </c>
      <c r="B713">
        <f>COUNTIF(find!$F733:F$1207,"-")</f>
        <v>453</v>
      </c>
      <c r="C713">
        <f>COUNTIF(find!$F$22:F733,"-")</f>
        <v>704</v>
      </c>
      <c r="D713">
        <f>COUNTIF(find!$F733:$F$1207,"+")</f>
        <v>0</v>
      </c>
      <c r="E713">
        <f t="shared" si="44"/>
        <v>0.39200000000000002</v>
      </c>
      <c r="F713">
        <f t="shared" si="45"/>
        <v>0.60799999999999998</v>
      </c>
      <c r="G713">
        <f t="shared" si="46"/>
        <v>1</v>
      </c>
      <c r="H713">
        <f t="shared" si="47"/>
        <v>0.3919999999999999</v>
      </c>
    </row>
    <row r="714" spans="1:8" x14ac:dyDescent="0.3">
      <c r="A714">
        <f>COUNTIF(find!$F$2:F734,"+")</f>
        <v>8</v>
      </c>
      <c r="B714">
        <f>COUNTIF(find!$F734:F$1207,"-")</f>
        <v>452</v>
      </c>
      <c r="C714">
        <f>COUNTIF(find!$F$22:F734,"-")</f>
        <v>705</v>
      </c>
      <c r="D714">
        <f>COUNTIF(find!$F734:$F$1207,"+")</f>
        <v>0</v>
      </c>
      <c r="E714">
        <f t="shared" si="44"/>
        <v>0.39100000000000001</v>
      </c>
      <c r="F714">
        <f t="shared" si="45"/>
        <v>0.60899999999999999</v>
      </c>
      <c r="G714">
        <f t="shared" si="46"/>
        <v>1</v>
      </c>
      <c r="H714">
        <f t="shared" si="47"/>
        <v>0.39100000000000001</v>
      </c>
    </row>
    <row r="715" spans="1:8" x14ac:dyDescent="0.3">
      <c r="A715">
        <f>COUNTIF(find!$F$2:F735,"+")</f>
        <v>8</v>
      </c>
      <c r="B715">
        <f>COUNTIF(find!$F735:F$1207,"-")</f>
        <v>451</v>
      </c>
      <c r="C715">
        <f>COUNTIF(find!$F$22:F735,"-")</f>
        <v>706</v>
      </c>
      <c r="D715">
        <f>COUNTIF(find!$F735:$F$1207,"+")</f>
        <v>0</v>
      </c>
      <c r="E715">
        <f t="shared" si="44"/>
        <v>0.39</v>
      </c>
      <c r="F715">
        <f t="shared" si="45"/>
        <v>0.61</v>
      </c>
      <c r="G715">
        <f t="shared" si="46"/>
        <v>1</v>
      </c>
      <c r="H715">
        <f t="shared" si="47"/>
        <v>0.39000000000000012</v>
      </c>
    </row>
    <row r="716" spans="1:8" x14ac:dyDescent="0.3">
      <c r="A716">
        <f>COUNTIF(find!$F$2:F736,"+")</f>
        <v>8</v>
      </c>
      <c r="B716">
        <f>COUNTIF(find!$F736:F$1207,"-")</f>
        <v>450</v>
      </c>
      <c r="C716">
        <f>COUNTIF(find!$F$22:F736,"-")</f>
        <v>707</v>
      </c>
      <c r="D716">
        <f>COUNTIF(find!$F736:$F$1207,"+")</f>
        <v>0</v>
      </c>
      <c r="E716">
        <f t="shared" si="44"/>
        <v>0.38900000000000001</v>
      </c>
      <c r="F716">
        <f t="shared" si="45"/>
        <v>0.61099999999999999</v>
      </c>
      <c r="G716">
        <f t="shared" si="46"/>
        <v>1</v>
      </c>
      <c r="H716">
        <f t="shared" si="47"/>
        <v>0.38900000000000001</v>
      </c>
    </row>
    <row r="717" spans="1:8" x14ac:dyDescent="0.3">
      <c r="A717">
        <f>COUNTIF(find!$F$2:F737,"+")</f>
        <v>8</v>
      </c>
      <c r="B717">
        <f>COUNTIF(find!$F737:F$1207,"-")</f>
        <v>449</v>
      </c>
      <c r="C717">
        <f>COUNTIF(find!$F$22:F737,"-")</f>
        <v>708</v>
      </c>
      <c r="D717">
        <f>COUNTIF(find!$F737:$F$1207,"+")</f>
        <v>0</v>
      </c>
      <c r="E717">
        <f t="shared" si="44"/>
        <v>0.38800000000000001</v>
      </c>
      <c r="F717">
        <f t="shared" si="45"/>
        <v>0.61199999999999999</v>
      </c>
      <c r="G717">
        <f t="shared" si="46"/>
        <v>1</v>
      </c>
      <c r="H717">
        <f t="shared" si="47"/>
        <v>0.3879999999999999</v>
      </c>
    </row>
    <row r="718" spans="1:8" x14ac:dyDescent="0.3">
      <c r="A718">
        <f>COUNTIF(find!$F$2:F738,"+")</f>
        <v>8</v>
      </c>
      <c r="B718">
        <f>COUNTIF(find!$F738:F$1207,"-")</f>
        <v>448</v>
      </c>
      <c r="C718">
        <f>COUNTIF(find!$F$22:F738,"-")</f>
        <v>709</v>
      </c>
      <c r="D718">
        <f>COUNTIF(find!$F738:$F$1207,"+")</f>
        <v>0</v>
      </c>
      <c r="E718">
        <f t="shared" si="44"/>
        <v>0.38700000000000001</v>
      </c>
      <c r="F718">
        <f t="shared" si="45"/>
        <v>0.61299999999999999</v>
      </c>
      <c r="G718">
        <f t="shared" si="46"/>
        <v>1</v>
      </c>
      <c r="H718">
        <f t="shared" si="47"/>
        <v>0.38700000000000001</v>
      </c>
    </row>
    <row r="719" spans="1:8" x14ac:dyDescent="0.3">
      <c r="A719">
        <f>COUNTIF(find!$F$2:F739,"+")</f>
        <v>8</v>
      </c>
      <c r="B719">
        <f>COUNTIF(find!$F739:F$1207,"-")</f>
        <v>447</v>
      </c>
      <c r="C719">
        <f>COUNTIF(find!$F$22:F739,"-")</f>
        <v>710</v>
      </c>
      <c r="D719">
        <f>COUNTIF(find!$F739:$F$1207,"+")</f>
        <v>0</v>
      </c>
      <c r="E719">
        <f t="shared" si="44"/>
        <v>0.38600000000000001</v>
      </c>
      <c r="F719">
        <f t="shared" si="45"/>
        <v>0.61399999999999999</v>
      </c>
      <c r="G719">
        <f t="shared" si="46"/>
        <v>1</v>
      </c>
      <c r="H719">
        <f t="shared" si="47"/>
        <v>0.38600000000000012</v>
      </c>
    </row>
    <row r="720" spans="1:8" x14ac:dyDescent="0.3">
      <c r="A720">
        <f>COUNTIF(find!$F$2:F740,"+")</f>
        <v>8</v>
      </c>
      <c r="B720">
        <f>COUNTIF(find!$F740:F$1207,"-")</f>
        <v>446</v>
      </c>
      <c r="C720">
        <f>COUNTIF(find!$F$22:F740,"-")</f>
        <v>711</v>
      </c>
      <c r="D720">
        <f>COUNTIF(find!$F740:$F$1207,"+")</f>
        <v>0</v>
      </c>
      <c r="E720">
        <f t="shared" si="44"/>
        <v>0.38500000000000001</v>
      </c>
      <c r="F720">
        <f t="shared" si="45"/>
        <v>0.61499999999999999</v>
      </c>
      <c r="G720">
        <f t="shared" si="46"/>
        <v>1</v>
      </c>
      <c r="H720">
        <f t="shared" si="47"/>
        <v>0.38500000000000001</v>
      </c>
    </row>
    <row r="721" spans="1:8" x14ac:dyDescent="0.3">
      <c r="A721">
        <f>COUNTIF(find!$F$2:F741,"+")</f>
        <v>8</v>
      </c>
      <c r="B721">
        <f>COUNTIF(find!$F741:F$1207,"-")</f>
        <v>445</v>
      </c>
      <c r="C721">
        <f>COUNTIF(find!$F$22:F741,"-")</f>
        <v>712</v>
      </c>
      <c r="D721">
        <f>COUNTIF(find!$F741:$F$1207,"+")</f>
        <v>0</v>
      </c>
      <c r="E721">
        <f t="shared" si="44"/>
        <v>0.38500000000000001</v>
      </c>
      <c r="F721">
        <f t="shared" si="45"/>
        <v>0.61499999999999999</v>
      </c>
      <c r="G721">
        <f t="shared" si="46"/>
        <v>1</v>
      </c>
      <c r="H721">
        <f t="shared" si="47"/>
        <v>0.38500000000000001</v>
      </c>
    </row>
    <row r="722" spans="1:8" x14ac:dyDescent="0.3">
      <c r="A722">
        <f>COUNTIF(find!$F$2:F742,"+")</f>
        <v>8</v>
      </c>
      <c r="B722">
        <f>COUNTIF(find!$F742:F$1207,"-")</f>
        <v>444</v>
      </c>
      <c r="C722">
        <f>COUNTIF(find!$F$22:F742,"-")</f>
        <v>713</v>
      </c>
      <c r="D722">
        <f>COUNTIF(find!$F742:$F$1207,"+")</f>
        <v>0</v>
      </c>
      <c r="E722">
        <f t="shared" si="44"/>
        <v>0.38400000000000001</v>
      </c>
      <c r="F722">
        <f t="shared" si="45"/>
        <v>0.61599999999999999</v>
      </c>
      <c r="G722">
        <f t="shared" si="46"/>
        <v>1</v>
      </c>
      <c r="H722">
        <f t="shared" si="47"/>
        <v>0.3839999999999999</v>
      </c>
    </row>
    <row r="723" spans="1:8" x14ac:dyDescent="0.3">
      <c r="A723">
        <f>COUNTIF(find!$F$2:F743,"+")</f>
        <v>8</v>
      </c>
      <c r="B723">
        <f>COUNTIF(find!$F743:F$1207,"-")</f>
        <v>443</v>
      </c>
      <c r="C723">
        <f>COUNTIF(find!$F$22:F743,"-")</f>
        <v>714</v>
      </c>
      <c r="D723">
        <f>COUNTIF(find!$F743:$F$1207,"+")</f>
        <v>0</v>
      </c>
      <c r="E723">
        <f t="shared" si="44"/>
        <v>0.38300000000000001</v>
      </c>
      <c r="F723">
        <f t="shared" si="45"/>
        <v>0.61699999999999999</v>
      </c>
      <c r="G723">
        <f t="shared" si="46"/>
        <v>1</v>
      </c>
      <c r="H723">
        <f t="shared" si="47"/>
        <v>0.38300000000000001</v>
      </c>
    </row>
    <row r="724" spans="1:8" x14ac:dyDescent="0.3">
      <c r="A724">
        <f>COUNTIF(find!$F$2:F744,"+")</f>
        <v>8</v>
      </c>
      <c r="B724">
        <f>COUNTIF(find!$F744:F$1207,"-")</f>
        <v>442</v>
      </c>
      <c r="C724">
        <f>COUNTIF(find!$F$22:F744,"-")</f>
        <v>715</v>
      </c>
      <c r="D724">
        <f>COUNTIF(find!$F744:$F$1207,"+")</f>
        <v>0</v>
      </c>
      <c r="E724">
        <f t="shared" si="44"/>
        <v>0.38200000000000001</v>
      </c>
      <c r="F724">
        <f t="shared" si="45"/>
        <v>0.61799999999999999</v>
      </c>
      <c r="G724">
        <f t="shared" si="46"/>
        <v>1</v>
      </c>
      <c r="H724">
        <f t="shared" si="47"/>
        <v>0.38200000000000012</v>
      </c>
    </row>
    <row r="725" spans="1:8" x14ac:dyDescent="0.3">
      <c r="A725">
        <f>COUNTIF(find!$F$2:F745,"+")</f>
        <v>8</v>
      </c>
      <c r="B725">
        <f>COUNTIF(find!$F745:F$1207,"-")</f>
        <v>441</v>
      </c>
      <c r="C725">
        <f>COUNTIF(find!$F$22:F745,"-")</f>
        <v>716</v>
      </c>
      <c r="D725">
        <f>COUNTIF(find!$F745:$F$1207,"+")</f>
        <v>0</v>
      </c>
      <c r="E725">
        <f t="shared" si="44"/>
        <v>0.38100000000000001</v>
      </c>
      <c r="F725">
        <f t="shared" si="45"/>
        <v>0.61899999999999999</v>
      </c>
      <c r="G725">
        <f t="shared" si="46"/>
        <v>1</v>
      </c>
      <c r="H725">
        <f t="shared" si="47"/>
        <v>0.38100000000000001</v>
      </c>
    </row>
    <row r="726" spans="1:8" x14ac:dyDescent="0.3">
      <c r="A726">
        <f>COUNTIF(find!$F$2:F746,"+")</f>
        <v>8</v>
      </c>
      <c r="B726">
        <f>COUNTIF(find!$F746:F$1207,"-")</f>
        <v>440</v>
      </c>
      <c r="C726">
        <f>COUNTIF(find!$F$22:F746,"-")</f>
        <v>717</v>
      </c>
      <c r="D726">
        <f>COUNTIF(find!$F746:$F$1207,"+")</f>
        <v>0</v>
      </c>
      <c r="E726">
        <f t="shared" si="44"/>
        <v>0.38</v>
      </c>
      <c r="F726">
        <f t="shared" si="45"/>
        <v>0.62</v>
      </c>
      <c r="G726">
        <f t="shared" si="46"/>
        <v>1</v>
      </c>
      <c r="H726">
        <f t="shared" si="47"/>
        <v>0.37999999999999989</v>
      </c>
    </row>
    <row r="727" spans="1:8" x14ac:dyDescent="0.3">
      <c r="A727">
        <f>COUNTIF(find!$F$2:F747,"+")</f>
        <v>8</v>
      </c>
      <c r="B727">
        <f>COUNTIF(find!$F747:F$1207,"-")</f>
        <v>439</v>
      </c>
      <c r="C727">
        <f>COUNTIF(find!$F$22:F747,"-")</f>
        <v>718</v>
      </c>
      <c r="D727">
        <f>COUNTIF(find!$F747:$F$1207,"+")</f>
        <v>0</v>
      </c>
      <c r="E727">
        <f t="shared" si="44"/>
        <v>0.379</v>
      </c>
      <c r="F727">
        <f t="shared" si="45"/>
        <v>0.621</v>
      </c>
      <c r="G727">
        <f t="shared" si="46"/>
        <v>1</v>
      </c>
      <c r="H727">
        <f t="shared" si="47"/>
        <v>0.379</v>
      </c>
    </row>
    <row r="728" spans="1:8" x14ac:dyDescent="0.3">
      <c r="A728">
        <f>COUNTIF(find!$F$2:F748,"+")</f>
        <v>8</v>
      </c>
      <c r="B728">
        <f>COUNTIF(find!$F748:F$1207,"-")</f>
        <v>438</v>
      </c>
      <c r="C728">
        <f>COUNTIF(find!$F$22:F748,"-")</f>
        <v>719</v>
      </c>
      <c r="D728">
        <f>COUNTIF(find!$F748:$F$1207,"+")</f>
        <v>0</v>
      </c>
      <c r="E728">
        <f t="shared" si="44"/>
        <v>0.379</v>
      </c>
      <c r="F728">
        <f t="shared" si="45"/>
        <v>0.621</v>
      </c>
      <c r="G728">
        <f t="shared" si="46"/>
        <v>1</v>
      </c>
      <c r="H728">
        <f t="shared" si="47"/>
        <v>0.379</v>
      </c>
    </row>
    <row r="729" spans="1:8" x14ac:dyDescent="0.3">
      <c r="A729">
        <f>COUNTIF(find!$F$2:F749,"+")</f>
        <v>8</v>
      </c>
      <c r="B729">
        <f>COUNTIF(find!$F749:F$1207,"-")</f>
        <v>437</v>
      </c>
      <c r="C729">
        <f>COUNTIF(find!$F$22:F749,"-")</f>
        <v>720</v>
      </c>
      <c r="D729">
        <f>COUNTIF(find!$F749:$F$1207,"+")</f>
        <v>0</v>
      </c>
      <c r="E729">
        <f t="shared" si="44"/>
        <v>0.378</v>
      </c>
      <c r="F729">
        <f t="shared" si="45"/>
        <v>0.622</v>
      </c>
      <c r="G729">
        <f t="shared" si="46"/>
        <v>1</v>
      </c>
      <c r="H729">
        <f t="shared" si="47"/>
        <v>0.37800000000000011</v>
      </c>
    </row>
    <row r="730" spans="1:8" x14ac:dyDescent="0.3">
      <c r="A730">
        <f>COUNTIF(find!$F$2:F750,"+")</f>
        <v>8</v>
      </c>
      <c r="B730">
        <f>COUNTIF(find!$F750:F$1207,"-")</f>
        <v>436</v>
      </c>
      <c r="C730">
        <f>COUNTIF(find!$F$22:F750,"-")</f>
        <v>721</v>
      </c>
      <c r="D730">
        <f>COUNTIF(find!$F750:$F$1207,"+")</f>
        <v>0</v>
      </c>
      <c r="E730">
        <f t="shared" si="44"/>
        <v>0.377</v>
      </c>
      <c r="F730">
        <f t="shared" si="45"/>
        <v>0.623</v>
      </c>
      <c r="G730">
        <f t="shared" si="46"/>
        <v>1</v>
      </c>
      <c r="H730">
        <f t="shared" si="47"/>
        <v>0.377</v>
      </c>
    </row>
    <row r="731" spans="1:8" x14ac:dyDescent="0.3">
      <c r="A731">
        <f>COUNTIF(find!$F$2:F751,"+")</f>
        <v>8</v>
      </c>
      <c r="B731">
        <f>COUNTIF(find!$F751:F$1207,"-")</f>
        <v>435</v>
      </c>
      <c r="C731">
        <f>COUNTIF(find!$F$22:F751,"-")</f>
        <v>722</v>
      </c>
      <c r="D731">
        <f>COUNTIF(find!$F751:$F$1207,"+")</f>
        <v>0</v>
      </c>
      <c r="E731">
        <f t="shared" si="44"/>
        <v>0.376</v>
      </c>
      <c r="F731">
        <f t="shared" si="45"/>
        <v>0.624</v>
      </c>
      <c r="G731">
        <f t="shared" si="46"/>
        <v>1</v>
      </c>
      <c r="H731">
        <f t="shared" si="47"/>
        <v>0.37599999999999989</v>
      </c>
    </row>
    <row r="732" spans="1:8" x14ac:dyDescent="0.3">
      <c r="A732">
        <f>COUNTIF(find!$F$2:F752,"+")</f>
        <v>8</v>
      </c>
      <c r="B732">
        <f>COUNTIF(find!$F752:F$1207,"-")</f>
        <v>434</v>
      </c>
      <c r="C732">
        <f>COUNTIF(find!$F$22:F752,"-")</f>
        <v>723</v>
      </c>
      <c r="D732">
        <f>COUNTIF(find!$F752:$F$1207,"+")</f>
        <v>0</v>
      </c>
      <c r="E732">
        <f t="shared" si="44"/>
        <v>0.375</v>
      </c>
      <c r="F732">
        <f t="shared" si="45"/>
        <v>0.625</v>
      </c>
      <c r="G732">
        <f t="shared" si="46"/>
        <v>1</v>
      </c>
      <c r="H732">
        <f t="shared" si="47"/>
        <v>0.375</v>
      </c>
    </row>
    <row r="733" spans="1:8" x14ac:dyDescent="0.3">
      <c r="A733">
        <f>COUNTIF(find!$F$2:F753,"+")</f>
        <v>8</v>
      </c>
      <c r="B733">
        <f>COUNTIF(find!$F753:F$1207,"-")</f>
        <v>433</v>
      </c>
      <c r="C733">
        <f>COUNTIF(find!$F$22:F753,"-")</f>
        <v>724</v>
      </c>
      <c r="D733">
        <f>COUNTIF(find!$F753:$F$1207,"+")</f>
        <v>0</v>
      </c>
      <c r="E733">
        <f t="shared" si="44"/>
        <v>0.374</v>
      </c>
      <c r="F733">
        <f t="shared" si="45"/>
        <v>0.626</v>
      </c>
      <c r="G733">
        <f t="shared" si="46"/>
        <v>1</v>
      </c>
      <c r="H733">
        <f t="shared" si="47"/>
        <v>0.37400000000000011</v>
      </c>
    </row>
    <row r="734" spans="1:8" x14ac:dyDescent="0.3">
      <c r="A734">
        <f>COUNTIF(find!$F$2:F754,"+")</f>
        <v>8</v>
      </c>
      <c r="B734">
        <f>COUNTIF(find!$F754:F$1207,"-")</f>
        <v>432</v>
      </c>
      <c r="C734">
        <f>COUNTIF(find!$F$22:F754,"-")</f>
        <v>725</v>
      </c>
      <c r="D734">
        <f>COUNTIF(find!$F754:$F$1207,"+")</f>
        <v>0</v>
      </c>
      <c r="E734">
        <f t="shared" si="44"/>
        <v>0.373</v>
      </c>
      <c r="F734">
        <f t="shared" si="45"/>
        <v>0.627</v>
      </c>
      <c r="G734">
        <f t="shared" si="46"/>
        <v>1</v>
      </c>
      <c r="H734">
        <f t="shared" si="47"/>
        <v>0.373</v>
      </c>
    </row>
    <row r="735" spans="1:8" x14ac:dyDescent="0.3">
      <c r="A735">
        <f>COUNTIF(find!$F$2:F755,"+")</f>
        <v>8</v>
      </c>
      <c r="B735">
        <f>COUNTIF(find!$F755:F$1207,"-")</f>
        <v>431</v>
      </c>
      <c r="C735">
        <f>COUNTIF(find!$F$22:F755,"-")</f>
        <v>726</v>
      </c>
      <c r="D735">
        <f>COUNTIF(find!$F755:$F$1207,"+")</f>
        <v>0</v>
      </c>
      <c r="E735">
        <f t="shared" si="44"/>
        <v>0.373</v>
      </c>
      <c r="F735">
        <f t="shared" si="45"/>
        <v>0.627</v>
      </c>
      <c r="G735">
        <f t="shared" si="46"/>
        <v>1</v>
      </c>
      <c r="H735">
        <f t="shared" si="47"/>
        <v>0.373</v>
      </c>
    </row>
    <row r="736" spans="1:8" x14ac:dyDescent="0.3">
      <c r="A736">
        <f>COUNTIF(find!$F$2:F756,"+")</f>
        <v>8</v>
      </c>
      <c r="B736">
        <f>COUNTIF(find!$F756:F$1207,"-")</f>
        <v>430</v>
      </c>
      <c r="C736">
        <f>COUNTIF(find!$F$22:F756,"-")</f>
        <v>727</v>
      </c>
      <c r="D736">
        <f>COUNTIF(find!$F756:$F$1207,"+")</f>
        <v>0</v>
      </c>
      <c r="E736">
        <f t="shared" si="44"/>
        <v>0.372</v>
      </c>
      <c r="F736">
        <f t="shared" si="45"/>
        <v>0.628</v>
      </c>
      <c r="G736">
        <f t="shared" si="46"/>
        <v>1</v>
      </c>
      <c r="H736">
        <f t="shared" si="47"/>
        <v>0.37199999999999989</v>
      </c>
    </row>
    <row r="737" spans="1:8" x14ac:dyDescent="0.3">
      <c r="A737">
        <f>COUNTIF(find!$F$2:F757,"+")</f>
        <v>8</v>
      </c>
      <c r="B737">
        <f>COUNTIF(find!$F757:F$1207,"-")</f>
        <v>429</v>
      </c>
      <c r="C737">
        <f>COUNTIF(find!$F$22:F757,"-")</f>
        <v>728</v>
      </c>
      <c r="D737">
        <f>COUNTIF(find!$F757:$F$1207,"+")</f>
        <v>0</v>
      </c>
      <c r="E737">
        <f t="shared" si="44"/>
        <v>0.371</v>
      </c>
      <c r="F737">
        <f t="shared" si="45"/>
        <v>0.629</v>
      </c>
      <c r="G737">
        <f t="shared" si="46"/>
        <v>1</v>
      </c>
      <c r="H737">
        <f t="shared" si="47"/>
        <v>0.371</v>
      </c>
    </row>
    <row r="738" spans="1:8" x14ac:dyDescent="0.3">
      <c r="A738">
        <f>COUNTIF(find!$F$2:F758,"+")</f>
        <v>8</v>
      </c>
      <c r="B738">
        <f>COUNTIF(find!$F758:F$1207,"-")</f>
        <v>428</v>
      </c>
      <c r="C738">
        <f>COUNTIF(find!$F$22:F758,"-")</f>
        <v>729</v>
      </c>
      <c r="D738">
        <f>COUNTIF(find!$F758:$F$1207,"+")</f>
        <v>0</v>
      </c>
      <c r="E738">
        <f t="shared" si="44"/>
        <v>0.37</v>
      </c>
      <c r="F738">
        <f t="shared" si="45"/>
        <v>0.63</v>
      </c>
      <c r="G738">
        <f t="shared" si="46"/>
        <v>1</v>
      </c>
      <c r="H738">
        <f t="shared" si="47"/>
        <v>0.37000000000000011</v>
      </c>
    </row>
    <row r="739" spans="1:8" x14ac:dyDescent="0.3">
      <c r="A739">
        <f>COUNTIF(find!$F$2:F759,"+")</f>
        <v>8</v>
      </c>
      <c r="B739">
        <f>COUNTIF(find!$F759:F$1207,"-")</f>
        <v>427</v>
      </c>
      <c r="C739">
        <f>COUNTIF(find!$F$22:F759,"-")</f>
        <v>730</v>
      </c>
      <c r="D739">
        <f>COUNTIF(find!$F759:$F$1207,"+")</f>
        <v>0</v>
      </c>
      <c r="E739">
        <f t="shared" si="44"/>
        <v>0.36899999999999999</v>
      </c>
      <c r="F739">
        <f t="shared" si="45"/>
        <v>0.63100000000000001</v>
      </c>
      <c r="G739">
        <f t="shared" si="46"/>
        <v>1</v>
      </c>
      <c r="H739">
        <f t="shared" si="47"/>
        <v>0.36899999999999999</v>
      </c>
    </row>
    <row r="740" spans="1:8" x14ac:dyDescent="0.3">
      <c r="A740">
        <f>COUNTIF(find!$F$2:F760,"+")</f>
        <v>8</v>
      </c>
      <c r="B740">
        <f>COUNTIF(find!$F760:F$1207,"-")</f>
        <v>426</v>
      </c>
      <c r="C740">
        <f>COUNTIF(find!$F$22:F760,"-")</f>
        <v>731</v>
      </c>
      <c r="D740">
        <f>COUNTIF(find!$F760:$F$1207,"+")</f>
        <v>0</v>
      </c>
      <c r="E740">
        <f t="shared" si="44"/>
        <v>0.36799999999999999</v>
      </c>
      <c r="F740">
        <f t="shared" si="45"/>
        <v>0.63200000000000001</v>
      </c>
      <c r="G740">
        <f t="shared" si="46"/>
        <v>1</v>
      </c>
      <c r="H740">
        <f t="shared" si="47"/>
        <v>0.36799999999999988</v>
      </c>
    </row>
    <row r="741" spans="1:8" x14ac:dyDescent="0.3">
      <c r="A741">
        <f>COUNTIF(find!$F$2:F761,"+")</f>
        <v>8</v>
      </c>
      <c r="B741">
        <f>COUNTIF(find!$F761:F$1207,"-")</f>
        <v>425</v>
      </c>
      <c r="C741">
        <f>COUNTIF(find!$F$22:F761,"-")</f>
        <v>732</v>
      </c>
      <c r="D741">
        <f>COUNTIF(find!$F761:$F$1207,"+")</f>
        <v>0</v>
      </c>
      <c r="E741">
        <f t="shared" si="44"/>
        <v>0.36699999999999999</v>
      </c>
      <c r="F741">
        <f t="shared" si="45"/>
        <v>0.63300000000000001</v>
      </c>
      <c r="G741">
        <f t="shared" si="46"/>
        <v>1</v>
      </c>
      <c r="H741">
        <f t="shared" si="47"/>
        <v>0.36699999999999999</v>
      </c>
    </row>
    <row r="742" spans="1:8" x14ac:dyDescent="0.3">
      <c r="A742">
        <f>COUNTIF(find!$F$2:F762,"+")</f>
        <v>8</v>
      </c>
      <c r="B742">
        <f>COUNTIF(find!$F762:F$1207,"-")</f>
        <v>424</v>
      </c>
      <c r="C742">
        <f>COUNTIF(find!$F$22:F762,"-")</f>
        <v>733</v>
      </c>
      <c r="D742">
        <f>COUNTIF(find!$F762:$F$1207,"+")</f>
        <v>0</v>
      </c>
      <c r="E742">
        <f t="shared" si="44"/>
        <v>0.36599999999999999</v>
      </c>
      <c r="F742">
        <f t="shared" si="45"/>
        <v>0.63400000000000001</v>
      </c>
      <c r="G742">
        <f t="shared" si="46"/>
        <v>1</v>
      </c>
      <c r="H742">
        <f t="shared" si="47"/>
        <v>0.3660000000000001</v>
      </c>
    </row>
    <row r="743" spans="1:8" x14ac:dyDescent="0.3">
      <c r="A743">
        <f>COUNTIF(find!$F$2:F763,"+")</f>
        <v>8</v>
      </c>
      <c r="B743">
        <f>COUNTIF(find!$F763:F$1207,"-")</f>
        <v>423</v>
      </c>
      <c r="C743">
        <f>COUNTIF(find!$F$22:F763,"-")</f>
        <v>734</v>
      </c>
      <c r="D743">
        <f>COUNTIF(find!$F763:$F$1207,"+")</f>
        <v>0</v>
      </c>
      <c r="E743">
        <f t="shared" si="44"/>
        <v>0.36599999999999999</v>
      </c>
      <c r="F743">
        <f t="shared" si="45"/>
        <v>0.63400000000000001</v>
      </c>
      <c r="G743">
        <f t="shared" si="46"/>
        <v>1</v>
      </c>
      <c r="H743">
        <f t="shared" si="47"/>
        <v>0.3660000000000001</v>
      </c>
    </row>
    <row r="744" spans="1:8" x14ac:dyDescent="0.3">
      <c r="A744">
        <f>COUNTIF(find!$F$2:F764,"+")</f>
        <v>8</v>
      </c>
      <c r="B744">
        <f>COUNTIF(find!$F764:F$1207,"-")</f>
        <v>422</v>
      </c>
      <c r="C744">
        <f>COUNTIF(find!$F$22:F764,"-")</f>
        <v>735</v>
      </c>
      <c r="D744">
        <f>COUNTIF(find!$F764:$F$1207,"+")</f>
        <v>0</v>
      </c>
      <c r="E744">
        <f t="shared" si="44"/>
        <v>0.36499999999999999</v>
      </c>
      <c r="F744">
        <f t="shared" si="45"/>
        <v>0.63500000000000001</v>
      </c>
      <c r="G744">
        <f t="shared" si="46"/>
        <v>1</v>
      </c>
      <c r="H744">
        <f t="shared" si="47"/>
        <v>0.36499999999999999</v>
      </c>
    </row>
    <row r="745" spans="1:8" x14ac:dyDescent="0.3">
      <c r="A745">
        <f>COUNTIF(find!$F$2:F765,"+")</f>
        <v>8</v>
      </c>
      <c r="B745">
        <f>COUNTIF(find!$F765:F$1207,"-")</f>
        <v>421</v>
      </c>
      <c r="C745">
        <f>COUNTIF(find!$F$22:F765,"-")</f>
        <v>736</v>
      </c>
      <c r="D745">
        <f>COUNTIF(find!$F765:$F$1207,"+")</f>
        <v>0</v>
      </c>
      <c r="E745">
        <f t="shared" si="44"/>
        <v>0.36399999999999999</v>
      </c>
      <c r="F745">
        <f t="shared" si="45"/>
        <v>0.63600000000000001</v>
      </c>
      <c r="G745">
        <f t="shared" si="46"/>
        <v>1</v>
      </c>
      <c r="H745">
        <f t="shared" si="47"/>
        <v>0.36399999999999988</v>
      </c>
    </row>
    <row r="746" spans="1:8" x14ac:dyDescent="0.3">
      <c r="A746">
        <f>COUNTIF(find!$F$2:F766,"+")</f>
        <v>8</v>
      </c>
      <c r="B746">
        <f>COUNTIF(find!$F766:F$1207,"-")</f>
        <v>420</v>
      </c>
      <c r="C746">
        <f>COUNTIF(find!$F$22:F766,"-")</f>
        <v>737</v>
      </c>
      <c r="D746">
        <f>COUNTIF(find!$F766:$F$1207,"+")</f>
        <v>0</v>
      </c>
      <c r="E746">
        <f t="shared" si="44"/>
        <v>0.36299999999999999</v>
      </c>
      <c r="F746">
        <f t="shared" si="45"/>
        <v>0.63700000000000001</v>
      </c>
      <c r="G746">
        <f t="shared" si="46"/>
        <v>1</v>
      </c>
      <c r="H746">
        <f t="shared" si="47"/>
        <v>0.36299999999999999</v>
      </c>
    </row>
    <row r="747" spans="1:8" x14ac:dyDescent="0.3">
      <c r="A747">
        <f>COUNTIF(find!$F$2:F767,"+")</f>
        <v>8</v>
      </c>
      <c r="B747">
        <f>COUNTIF(find!$F767:F$1207,"-")</f>
        <v>419</v>
      </c>
      <c r="C747">
        <f>COUNTIF(find!$F$22:F767,"-")</f>
        <v>738</v>
      </c>
      <c r="D747">
        <f>COUNTIF(find!$F767:$F$1207,"+")</f>
        <v>0</v>
      </c>
      <c r="E747">
        <f t="shared" si="44"/>
        <v>0.36199999999999999</v>
      </c>
      <c r="F747">
        <f t="shared" si="45"/>
        <v>0.63800000000000001</v>
      </c>
      <c r="G747">
        <f t="shared" si="46"/>
        <v>1</v>
      </c>
      <c r="H747">
        <f t="shared" si="47"/>
        <v>0.3620000000000001</v>
      </c>
    </row>
    <row r="748" spans="1:8" x14ac:dyDescent="0.3">
      <c r="A748">
        <f>COUNTIF(find!$F$2:F768,"+")</f>
        <v>8</v>
      </c>
      <c r="B748">
        <f>COUNTIF(find!$F768:F$1207,"-")</f>
        <v>418</v>
      </c>
      <c r="C748">
        <f>COUNTIF(find!$F$22:F768,"-")</f>
        <v>739</v>
      </c>
      <c r="D748">
        <f>COUNTIF(find!$F768:$F$1207,"+")</f>
        <v>0</v>
      </c>
      <c r="E748">
        <f t="shared" si="44"/>
        <v>0.36099999999999999</v>
      </c>
      <c r="F748">
        <f t="shared" si="45"/>
        <v>0.63900000000000001</v>
      </c>
      <c r="G748">
        <f t="shared" si="46"/>
        <v>1</v>
      </c>
      <c r="H748">
        <f t="shared" si="47"/>
        <v>0.36099999999999999</v>
      </c>
    </row>
    <row r="749" spans="1:8" x14ac:dyDescent="0.3">
      <c r="A749">
        <f>COUNTIF(find!$F$2:F769,"+")</f>
        <v>8</v>
      </c>
      <c r="B749">
        <f>COUNTIF(find!$F769:F$1207,"-")</f>
        <v>417</v>
      </c>
      <c r="C749">
        <f>COUNTIF(find!$F$22:F769,"-")</f>
        <v>740</v>
      </c>
      <c r="D749">
        <f>COUNTIF(find!$F769:$F$1207,"+")</f>
        <v>0</v>
      </c>
      <c r="E749">
        <f t="shared" si="44"/>
        <v>0.36</v>
      </c>
      <c r="F749">
        <f t="shared" si="45"/>
        <v>0.64</v>
      </c>
      <c r="G749">
        <f t="shared" si="46"/>
        <v>1</v>
      </c>
      <c r="H749">
        <f t="shared" si="47"/>
        <v>0.35999999999999988</v>
      </c>
    </row>
    <row r="750" spans="1:8" x14ac:dyDescent="0.3">
      <c r="A750">
        <f>COUNTIF(find!$F$2:F770,"+")</f>
        <v>8</v>
      </c>
      <c r="B750">
        <f>COUNTIF(find!$F770:F$1207,"-")</f>
        <v>416</v>
      </c>
      <c r="C750">
        <f>COUNTIF(find!$F$22:F770,"-")</f>
        <v>741</v>
      </c>
      <c r="D750">
        <f>COUNTIF(find!$F770:$F$1207,"+")</f>
        <v>0</v>
      </c>
      <c r="E750">
        <f t="shared" si="44"/>
        <v>0.36</v>
      </c>
      <c r="F750">
        <f t="shared" si="45"/>
        <v>0.64</v>
      </c>
      <c r="G750">
        <f t="shared" si="46"/>
        <v>1</v>
      </c>
      <c r="H750">
        <f t="shared" si="47"/>
        <v>0.35999999999999988</v>
      </c>
    </row>
    <row r="751" spans="1:8" x14ac:dyDescent="0.3">
      <c r="A751">
        <f>COUNTIF(find!$F$2:F771,"+")</f>
        <v>8</v>
      </c>
      <c r="B751">
        <f>COUNTIF(find!$F771:F$1207,"-")</f>
        <v>415</v>
      </c>
      <c r="C751">
        <f>COUNTIF(find!$F$22:F771,"-")</f>
        <v>742</v>
      </c>
      <c r="D751">
        <f>COUNTIF(find!$F771:$F$1207,"+")</f>
        <v>0</v>
      </c>
      <c r="E751">
        <f t="shared" si="44"/>
        <v>0.35899999999999999</v>
      </c>
      <c r="F751">
        <f t="shared" si="45"/>
        <v>0.64100000000000001</v>
      </c>
      <c r="G751">
        <f t="shared" si="46"/>
        <v>1</v>
      </c>
      <c r="H751">
        <f t="shared" si="47"/>
        <v>0.35899999999999999</v>
      </c>
    </row>
    <row r="752" spans="1:8" x14ac:dyDescent="0.3">
      <c r="A752">
        <f>COUNTIF(find!$F$2:F772,"+")</f>
        <v>8</v>
      </c>
      <c r="B752">
        <f>COUNTIF(find!$F772:F$1207,"-")</f>
        <v>414</v>
      </c>
      <c r="C752">
        <f>COUNTIF(find!$F$22:F772,"-")</f>
        <v>743</v>
      </c>
      <c r="D752">
        <f>COUNTIF(find!$F772:$F$1207,"+")</f>
        <v>0</v>
      </c>
      <c r="E752">
        <f t="shared" si="44"/>
        <v>0.35799999999999998</v>
      </c>
      <c r="F752">
        <f t="shared" si="45"/>
        <v>0.64200000000000002</v>
      </c>
      <c r="G752">
        <f t="shared" si="46"/>
        <v>1</v>
      </c>
      <c r="H752">
        <f t="shared" si="47"/>
        <v>0.3580000000000001</v>
      </c>
    </row>
    <row r="753" spans="1:8" x14ac:dyDescent="0.3">
      <c r="A753">
        <f>COUNTIF(find!$F$2:F773,"+")</f>
        <v>8</v>
      </c>
      <c r="B753">
        <f>COUNTIF(find!$F773:F$1207,"-")</f>
        <v>413</v>
      </c>
      <c r="C753">
        <f>COUNTIF(find!$F$22:F773,"-")</f>
        <v>744</v>
      </c>
      <c r="D753">
        <f>COUNTIF(find!$F773:$F$1207,"+")</f>
        <v>0</v>
      </c>
      <c r="E753">
        <f t="shared" si="44"/>
        <v>0.35699999999999998</v>
      </c>
      <c r="F753">
        <f t="shared" si="45"/>
        <v>0.64300000000000002</v>
      </c>
      <c r="G753">
        <f t="shared" si="46"/>
        <v>1</v>
      </c>
      <c r="H753">
        <f t="shared" si="47"/>
        <v>0.35699999999999998</v>
      </c>
    </row>
    <row r="754" spans="1:8" x14ac:dyDescent="0.3">
      <c r="A754">
        <f>COUNTIF(find!$F$2:F774,"+")</f>
        <v>8</v>
      </c>
      <c r="B754">
        <f>COUNTIF(find!$F774:F$1207,"-")</f>
        <v>412</v>
      </c>
      <c r="C754">
        <f>COUNTIF(find!$F$22:F774,"-")</f>
        <v>745</v>
      </c>
      <c r="D754">
        <f>COUNTIF(find!$F774:$F$1207,"+")</f>
        <v>0</v>
      </c>
      <c r="E754">
        <f t="shared" si="44"/>
        <v>0.35599999999999998</v>
      </c>
      <c r="F754">
        <f t="shared" si="45"/>
        <v>0.64400000000000002</v>
      </c>
      <c r="G754">
        <f t="shared" si="46"/>
        <v>1</v>
      </c>
      <c r="H754">
        <f t="shared" si="47"/>
        <v>0.35599999999999987</v>
      </c>
    </row>
    <row r="755" spans="1:8" x14ac:dyDescent="0.3">
      <c r="A755">
        <f>COUNTIF(find!$F$2:F775,"+")</f>
        <v>8</v>
      </c>
      <c r="B755">
        <f>COUNTIF(find!$F775:F$1207,"-")</f>
        <v>411</v>
      </c>
      <c r="C755">
        <f>COUNTIF(find!$F$22:F775,"-")</f>
        <v>746</v>
      </c>
      <c r="D755">
        <f>COUNTIF(find!$F775:$F$1207,"+")</f>
        <v>0</v>
      </c>
      <c r="E755">
        <f t="shared" si="44"/>
        <v>0.35499999999999998</v>
      </c>
      <c r="F755">
        <f t="shared" si="45"/>
        <v>0.64500000000000002</v>
      </c>
      <c r="G755">
        <f t="shared" si="46"/>
        <v>1</v>
      </c>
      <c r="H755">
        <f t="shared" si="47"/>
        <v>0.35499999999999998</v>
      </c>
    </row>
    <row r="756" spans="1:8" x14ac:dyDescent="0.3">
      <c r="A756">
        <f>COUNTIF(find!$F$2:F776,"+")</f>
        <v>8</v>
      </c>
      <c r="B756">
        <f>COUNTIF(find!$F776:F$1207,"-")</f>
        <v>410</v>
      </c>
      <c r="C756">
        <f>COUNTIF(find!$F$22:F776,"-")</f>
        <v>747</v>
      </c>
      <c r="D756">
        <f>COUNTIF(find!$F776:$F$1207,"+")</f>
        <v>0</v>
      </c>
      <c r="E756">
        <f t="shared" si="44"/>
        <v>0.35399999999999998</v>
      </c>
      <c r="F756">
        <f t="shared" si="45"/>
        <v>0.64600000000000002</v>
      </c>
      <c r="G756">
        <f t="shared" si="46"/>
        <v>1</v>
      </c>
      <c r="H756">
        <f t="shared" si="47"/>
        <v>0.35400000000000009</v>
      </c>
    </row>
    <row r="757" spans="1:8" x14ac:dyDescent="0.3">
      <c r="A757">
        <f>COUNTIF(find!$F$2:F777,"+")</f>
        <v>8</v>
      </c>
      <c r="B757">
        <f>COUNTIF(find!$F777:F$1207,"-")</f>
        <v>409</v>
      </c>
      <c r="C757">
        <f>COUNTIF(find!$F$22:F777,"-")</f>
        <v>748</v>
      </c>
      <c r="D757">
        <f>COUNTIF(find!$F777:$F$1207,"+")</f>
        <v>0</v>
      </c>
      <c r="E757">
        <f t="shared" si="44"/>
        <v>0.35399999999999998</v>
      </c>
      <c r="F757">
        <f t="shared" si="45"/>
        <v>0.64600000000000002</v>
      </c>
      <c r="G757">
        <f t="shared" si="46"/>
        <v>1</v>
      </c>
      <c r="H757">
        <f t="shared" si="47"/>
        <v>0.35400000000000009</v>
      </c>
    </row>
    <row r="758" spans="1:8" x14ac:dyDescent="0.3">
      <c r="A758">
        <f>COUNTIF(find!$F$2:F778,"+")</f>
        <v>8</v>
      </c>
      <c r="B758">
        <f>COUNTIF(find!$F778:F$1207,"-")</f>
        <v>408</v>
      </c>
      <c r="C758">
        <f>COUNTIF(find!$F$22:F778,"-")</f>
        <v>749</v>
      </c>
      <c r="D758">
        <f>COUNTIF(find!$F778:$F$1207,"+")</f>
        <v>0</v>
      </c>
      <c r="E758">
        <f t="shared" si="44"/>
        <v>0.35299999999999998</v>
      </c>
      <c r="F758">
        <f t="shared" si="45"/>
        <v>0.64700000000000002</v>
      </c>
      <c r="G758">
        <f t="shared" si="46"/>
        <v>1</v>
      </c>
      <c r="H758">
        <f t="shared" si="47"/>
        <v>0.35299999999999998</v>
      </c>
    </row>
    <row r="759" spans="1:8" x14ac:dyDescent="0.3">
      <c r="A759">
        <f>COUNTIF(find!$F$2:F779,"+")</f>
        <v>8</v>
      </c>
      <c r="B759">
        <f>COUNTIF(find!$F779:F$1207,"-")</f>
        <v>407</v>
      </c>
      <c r="C759">
        <f>COUNTIF(find!$F$22:F779,"-")</f>
        <v>750</v>
      </c>
      <c r="D759">
        <f>COUNTIF(find!$F779:$F$1207,"+")</f>
        <v>0</v>
      </c>
      <c r="E759">
        <f t="shared" si="44"/>
        <v>0.35199999999999998</v>
      </c>
      <c r="F759">
        <f t="shared" si="45"/>
        <v>0.64800000000000002</v>
      </c>
      <c r="G759">
        <f t="shared" si="46"/>
        <v>1</v>
      </c>
      <c r="H759">
        <f t="shared" si="47"/>
        <v>0.35199999999999987</v>
      </c>
    </row>
    <row r="760" spans="1:8" x14ac:dyDescent="0.3">
      <c r="A760">
        <f>COUNTIF(find!$F$2:F780,"+")</f>
        <v>8</v>
      </c>
      <c r="B760">
        <f>COUNTIF(find!$F780:F$1207,"-")</f>
        <v>406</v>
      </c>
      <c r="C760">
        <f>COUNTIF(find!$F$22:F780,"-")</f>
        <v>751</v>
      </c>
      <c r="D760">
        <f>COUNTIF(find!$F780:$F$1207,"+")</f>
        <v>0</v>
      </c>
      <c r="E760">
        <f t="shared" si="44"/>
        <v>0.35099999999999998</v>
      </c>
      <c r="F760">
        <f t="shared" si="45"/>
        <v>0.64900000000000002</v>
      </c>
      <c r="G760">
        <f t="shared" si="46"/>
        <v>1</v>
      </c>
      <c r="H760">
        <f t="shared" si="47"/>
        <v>0.35099999999999998</v>
      </c>
    </row>
    <row r="761" spans="1:8" x14ac:dyDescent="0.3">
      <c r="A761">
        <f>COUNTIF(find!$F$2:F781,"+")</f>
        <v>8</v>
      </c>
      <c r="B761">
        <f>COUNTIF(find!$F781:F$1207,"-")</f>
        <v>405</v>
      </c>
      <c r="C761">
        <f>COUNTIF(find!$F$22:F781,"-")</f>
        <v>752</v>
      </c>
      <c r="D761">
        <f>COUNTIF(find!$F781:$F$1207,"+")</f>
        <v>0</v>
      </c>
      <c r="E761">
        <f t="shared" si="44"/>
        <v>0.35</v>
      </c>
      <c r="F761">
        <f t="shared" si="45"/>
        <v>0.65</v>
      </c>
      <c r="G761">
        <f t="shared" si="46"/>
        <v>1</v>
      </c>
      <c r="H761">
        <f t="shared" si="47"/>
        <v>0.35000000000000009</v>
      </c>
    </row>
    <row r="762" spans="1:8" x14ac:dyDescent="0.3">
      <c r="A762">
        <f>COUNTIF(find!$F$2:F782,"+")</f>
        <v>8</v>
      </c>
      <c r="B762">
        <f>COUNTIF(find!$F782:F$1207,"-")</f>
        <v>404</v>
      </c>
      <c r="C762">
        <f>COUNTIF(find!$F$22:F782,"-")</f>
        <v>753</v>
      </c>
      <c r="D762">
        <f>COUNTIF(find!$F782:$F$1207,"+")</f>
        <v>0</v>
      </c>
      <c r="E762">
        <f t="shared" si="44"/>
        <v>0.34899999999999998</v>
      </c>
      <c r="F762">
        <f t="shared" si="45"/>
        <v>0.65100000000000002</v>
      </c>
      <c r="G762">
        <f t="shared" si="46"/>
        <v>1</v>
      </c>
      <c r="H762">
        <f t="shared" si="47"/>
        <v>0.34899999999999998</v>
      </c>
    </row>
    <row r="763" spans="1:8" x14ac:dyDescent="0.3">
      <c r="A763">
        <f>COUNTIF(find!$F$2:F783,"+")</f>
        <v>8</v>
      </c>
      <c r="B763">
        <f>COUNTIF(find!$F783:F$1207,"-")</f>
        <v>403</v>
      </c>
      <c r="C763">
        <f>COUNTIF(find!$F$22:F783,"-")</f>
        <v>754</v>
      </c>
      <c r="D763">
        <f>COUNTIF(find!$F783:$F$1207,"+")</f>
        <v>0</v>
      </c>
      <c r="E763">
        <f t="shared" si="44"/>
        <v>0.34799999999999998</v>
      </c>
      <c r="F763">
        <f t="shared" si="45"/>
        <v>0.65200000000000002</v>
      </c>
      <c r="G763">
        <f t="shared" si="46"/>
        <v>1</v>
      </c>
      <c r="H763">
        <f t="shared" si="47"/>
        <v>0.34799999999999986</v>
      </c>
    </row>
    <row r="764" spans="1:8" x14ac:dyDescent="0.3">
      <c r="A764">
        <f>COUNTIF(find!$F$2:F784,"+")</f>
        <v>8</v>
      </c>
      <c r="B764">
        <f>COUNTIF(find!$F784:F$1207,"-")</f>
        <v>402</v>
      </c>
      <c r="C764">
        <f>COUNTIF(find!$F$22:F784,"-")</f>
        <v>755</v>
      </c>
      <c r="D764">
        <f>COUNTIF(find!$F784:$F$1207,"+")</f>
        <v>0</v>
      </c>
      <c r="E764">
        <f t="shared" si="44"/>
        <v>0.34699999999999998</v>
      </c>
      <c r="F764">
        <f t="shared" si="45"/>
        <v>0.65300000000000002</v>
      </c>
      <c r="G764">
        <f t="shared" si="46"/>
        <v>1</v>
      </c>
      <c r="H764">
        <f t="shared" si="47"/>
        <v>0.34699999999999998</v>
      </c>
    </row>
    <row r="765" spans="1:8" x14ac:dyDescent="0.3">
      <c r="A765">
        <f>COUNTIF(find!$F$2:F785,"+")</f>
        <v>8</v>
      </c>
      <c r="B765">
        <f>COUNTIF(find!$F785:F$1207,"-")</f>
        <v>401</v>
      </c>
      <c r="C765">
        <f>COUNTIF(find!$F$22:F785,"-")</f>
        <v>756</v>
      </c>
      <c r="D765">
        <f>COUNTIF(find!$F785:$F$1207,"+")</f>
        <v>0</v>
      </c>
      <c r="E765">
        <f t="shared" si="44"/>
        <v>0.34699999999999998</v>
      </c>
      <c r="F765">
        <f t="shared" si="45"/>
        <v>0.65300000000000002</v>
      </c>
      <c r="G765">
        <f t="shared" si="46"/>
        <v>1</v>
      </c>
      <c r="H765">
        <f t="shared" si="47"/>
        <v>0.34699999999999998</v>
      </c>
    </row>
    <row r="766" spans="1:8" x14ac:dyDescent="0.3">
      <c r="A766">
        <f>COUNTIF(find!$F$2:F786,"+")</f>
        <v>8</v>
      </c>
      <c r="B766">
        <f>COUNTIF(find!$F786:F$1207,"-")</f>
        <v>400</v>
      </c>
      <c r="C766">
        <f>COUNTIF(find!$F$22:F786,"-")</f>
        <v>757</v>
      </c>
      <c r="D766">
        <f>COUNTIF(find!$F786:$F$1207,"+")</f>
        <v>0</v>
      </c>
      <c r="E766">
        <f t="shared" si="44"/>
        <v>0.34599999999999997</v>
      </c>
      <c r="F766">
        <f t="shared" si="45"/>
        <v>0.65400000000000003</v>
      </c>
      <c r="G766">
        <f t="shared" si="46"/>
        <v>1</v>
      </c>
      <c r="H766">
        <f t="shared" si="47"/>
        <v>0.34600000000000009</v>
      </c>
    </row>
    <row r="767" spans="1:8" x14ac:dyDescent="0.3">
      <c r="A767">
        <f>COUNTIF(find!$F$2:F787,"+")</f>
        <v>8</v>
      </c>
      <c r="B767">
        <f>COUNTIF(find!$F787:F$1207,"-")</f>
        <v>399</v>
      </c>
      <c r="C767">
        <f>COUNTIF(find!$F$22:F787,"-")</f>
        <v>758</v>
      </c>
      <c r="D767">
        <f>COUNTIF(find!$F787:$F$1207,"+")</f>
        <v>0</v>
      </c>
      <c r="E767">
        <f t="shared" si="44"/>
        <v>0.34499999999999997</v>
      </c>
      <c r="F767">
        <f t="shared" si="45"/>
        <v>0.65500000000000003</v>
      </c>
      <c r="G767">
        <f t="shared" si="46"/>
        <v>1</v>
      </c>
      <c r="H767">
        <f t="shared" si="47"/>
        <v>0.34499999999999997</v>
      </c>
    </row>
    <row r="768" spans="1:8" x14ac:dyDescent="0.3">
      <c r="A768">
        <f>COUNTIF(find!$F$2:F788,"+")</f>
        <v>8</v>
      </c>
      <c r="B768">
        <f>COUNTIF(find!$F788:F$1207,"-")</f>
        <v>398</v>
      </c>
      <c r="C768">
        <f>COUNTIF(find!$F$22:F788,"-")</f>
        <v>759</v>
      </c>
      <c r="D768">
        <f>COUNTIF(find!$F788:$F$1207,"+")</f>
        <v>0</v>
      </c>
      <c r="E768">
        <f t="shared" si="44"/>
        <v>0.34399999999999997</v>
      </c>
      <c r="F768">
        <f t="shared" si="45"/>
        <v>0.65600000000000003</v>
      </c>
      <c r="G768">
        <f t="shared" si="46"/>
        <v>1</v>
      </c>
      <c r="H768">
        <f t="shared" si="47"/>
        <v>0.34399999999999986</v>
      </c>
    </row>
    <row r="769" spans="1:8" x14ac:dyDescent="0.3">
      <c r="A769">
        <f>COUNTIF(find!$F$2:F789,"+")</f>
        <v>8</v>
      </c>
      <c r="B769">
        <f>COUNTIF(find!$F789:F$1207,"-")</f>
        <v>397</v>
      </c>
      <c r="C769">
        <f>COUNTIF(find!$F$22:F789,"-")</f>
        <v>760</v>
      </c>
      <c r="D769">
        <f>COUNTIF(find!$F789:$F$1207,"+")</f>
        <v>0</v>
      </c>
      <c r="E769">
        <f t="shared" si="44"/>
        <v>0.34300000000000003</v>
      </c>
      <c r="F769">
        <f t="shared" si="45"/>
        <v>0.65700000000000003</v>
      </c>
      <c r="G769">
        <f t="shared" si="46"/>
        <v>1</v>
      </c>
      <c r="H769">
        <f t="shared" si="47"/>
        <v>0.34299999999999997</v>
      </c>
    </row>
    <row r="770" spans="1:8" x14ac:dyDescent="0.3">
      <c r="A770">
        <f>COUNTIF(find!$F$2:F790,"+")</f>
        <v>8</v>
      </c>
      <c r="B770">
        <f>COUNTIF(find!$F790:F$1207,"-")</f>
        <v>396</v>
      </c>
      <c r="C770">
        <f>COUNTIF(find!$F$22:F790,"-")</f>
        <v>761</v>
      </c>
      <c r="D770">
        <f>COUNTIF(find!$F790:$F$1207,"+")</f>
        <v>0</v>
      </c>
      <c r="E770">
        <f t="shared" si="44"/>
        <v>0.34200000000000003</v>
      </c>
      <c r="F770">
        <f t="shared" si="45"/>
        <v>0.65799999999999992</v>
      </c>
      <c r="G770">
        <f t="shared" si="46"/>
        <v>1</v>
      </c>
      <c r="H770">
        <f t="shared" si="47"/>
        <v>0.34200000000000008</v>
      </c>
    </row>
    <row r="771" spans="1:8" x14ac:dyDescent="0.3">
      <c r="A771">
        <f>COUNTIF(find!$F$2:F791,"+")</f>
        <v>8</v>
      </c>
      <c r="B771">
        <f>COUNTIF(find!$F791:F$1207,"-")</f>
        <v>395</v>
      </c>
      <c r="C771">
        <f>COUNTIF(find!$F$22:F791,"-")</f>
        <v>762</v>
      </c>
      <c r="D771">
        <f>COUNTIF(find!$F791:$F$1207,"+")</f>
        <v>0</v>
      </c>
      <c r="E771">
        <f t="shared" ref="E771:E834" si="48">ROUND(B771/(B771+C771),3)</f>
        <v>0.34100000000000003</v>
      </c>
      <c r="F771">
        <f t="shared" ref="F771:F834" si="49">1-E771</f>
        <v>0.65900000000000003</v>
      </c>
      <c r="G771">
        <f t="shared" ref="G771:G834" si="50">ROUND(A771/(A771+D771),3)</f>
        <v>1</v>
      </c>
      <c r="H771">
        <f t="shared" ref="H771:H834" si="51">G771+E771-1</f>
        <v>0.34099999999999997</v>
      </c>
    </row>
    <row r="772" spans="1:8" x14ac:dyDescent="0.3">
      <c r="A772">
        <f>COUNTIF(find!$F$2:F792,"+")</f>
        <v>8</v>
      </c>
      <c r="B772">
        <f>COUNTIF(find!$F792:F$1207,"-")</f>
        <v>394</v>
      </c>
      <c r="C772">
        <f>COUNTIF(find!$F$22:F792,"-")</f>
        <v>763</v>
      </c>
      <c r="D772">
        <f>COUNTIF(find!$F792:$F$1207,"+")</f>
        <v>0</v>
      </c>
      <c r="E772">
        <f t="shared" si="48"/>
        <v>0.34100000000000003</v>
      </c>
      <c r="F772">
        <f t="shared" si="49"/>
        <v>0.65900000000000003</v>
      </c>
      <c r="G772">
        <f t="shared" si="50"/>
        <v>1</v>
      </c>
      <c r="H772">
        <f t="shared" si="51"/>
        <v>0.34099999999999997</v>
      </c>
    </row>
    <row r="773" spans="1:8" x14ac:dyDescent="0.3">
      <c r="A773">
        <f>COUNTIF(find!$F$2:F793,"+")</f>
        <v>8</v>
      </c>
      <c r="B773">
        <f>COUNTIF(find!$F793:F$1207,"-")</f>
        <v>393</v>
      </c>
      <c r="C773">
        <f>COUNTIF(find!$F$22:F793,"-")</f>
        <v>764</v>
      </c>
      <c r="D773">
        <f>COUNTIF(find!$F793:$F$1207,"+")</f>
        <v>0</v>
      </c>
      <c r="E773">
        <f t="shared" si="48"/>
        <v>0.34</v>
      </c>
      <c r="F773">
        <f t="shared" si="49"/>
        <v>0.65999999999999992</v>
      </c>
      <c r="G773">
        <f t="shared" si="50"/>
        <v>1</v>
      </c>
      <c r="H773">
        <f t="shared" si="51"/>
        <v>0.34000000000000008</v>
      </c>
    </row>
    <row r="774" spans="1:8" x14ac:dyDescent="0.3">
      <c r="A774">
        <f>COUNTIF(find!$F$2:F794,"+")</f>
        <v>8</v>
      </c>
      <c r="B774">
        <f>COUNTIF(find!$F794:F$1207,"-")</f>
        <v>392</v>
      </c>
      <c r="C774">
        <f>COUNTIF(find!$F$22:F794,"-")</f>
        <v>765</v>
      </c>
      <c r="D774">
        <f>COUNTIF(find!$F794:$F$1207,"+")</f>
        <v>0</v>
      </c>
      <c r="E774">
        <f t="shared" si="48"/>
        <v>0.33900000000000002</v>
      </c>
      <c r="F774">
        <f t="shared" si="49"/>
        <v>0.66100000000000003</v>
      </c>
      <c r="G774">
        <f t="shared" si="50"/>
        <v>1</v>
      </c>
      <c r="H774">
        <f t="shared" si="51"/>
        <v>0.33899999999999997</v>
      </c>
    </row>
    <row r="775" spans="1:8" x14ac:dyDescent="0.3">
      <c r="A775">
        <f>COUNTIF(find!$F$2:F795,"+")</f>
        <v>8</v>
      </c>
      <c r="B775">
        <f>COUNTIF(find!$F795:F$1207,"-")</f>
        <v>391</v>
      </c>
      <c r="C775">
        <f>COUNTIF(find!$F$22:F795,"-")</f>
        <v>766</v>
      </c>
      <c r="D775">
        <f>COUNTIF(find!$F795:$F$1207,"+")</f>
        <v>0</v>
      </c>
      <c r="E775">
        <f t="shared" si="48"/>
        <v>0.33800000000000002</v>
      </c>
      <c r="F775">
        <f t="shared" si="49"/>
        <v>0.66199999999999992</v>
      </c>
      <c r="G775">
        <f t="shared" si="50"/>
        <v>1</v>
      </c>
      <c r="H775">
        <f t="shared" si="51"/>
        <v>0.33800000000000008</v>
      </c>
    </row>
    <row r="776" spans="1:8" x14ac:dyDescent="0.3">
      <c r="A776">
        <f>COUNTIF(find!$F$2:F796,"+")</f>
        <v>8</v>
      </c>
      <c r="B776">
        <f>COUNTIF(find!$F796:F$1207,"-")</f>
        <v>390</v>
      </c>
      <c r="C776">
        <f>COUNTIF(find!$F$22:F796,"-")</f>
        <v>767</v>
      </c>
      <c r="D776">
        <f>COUNTIF(find!$F796:$F$1207,"+")</f>
        <v>0</v>
      </c>
      <c r="E776">
        <f t="shared" si="48"/>
        <v>0.33700000000000002</v>
      </c>
      <c r="F776">
        <f t="shared" si="49"/>
        <v>0.66300000000000003</v>
      </c>
      <c r="G776">
        <f t="shared" si="50"/>
        <v>1</v>
      </c>
      <c r="H776">
        <f t="shared" si="51"/>
        <v>0.33699999999999997</v>
      </c>
    </row>
    <row r="777" spans="1:8" x14ac:dyDescent="0.3">
      <c r="A777">
        <f>COUNTIF(find!$F$2:F797,"+")</f>
        <v>8</v>
      </c>
      <c r="B777">
        <f>COUNTIF(find!$F797:F$1207,"-")</f>
        <v>389</v>
      </c>
      <c r="C777">
        <f>COUNTIF(find!$F$22:F797,"-")</f>
        <v>768</v>
      </c>
      <c r="D777">
        <f>COUNTIF(find!$F797:$F$1207,"+")</f>
        <v>0</v>
      </c>
      <c r="E777">
        <f t="shared" si="48"/>
        <v>0.33600000000000002</v>
      </c>
      <c r="F777">
        <f t="shared" si="49"/>
        <v>0.66399999999999992</v>
      </c>
      <c r="G777">
        <f t="shared" si="50"/>
        <v>1</v>
      </c>
      <c r="H777">
        <f t="shared" si="51"/>
        <v>0.33600000000000008</v>
      </c>
    </row>
    <row r="778" spans="1:8" x14ac:dyDescent="0.3">
      <c r="A778">
        <f>COUNTIF(find!$F$2:F798,"+")</f>
        <v>8</v>
      </c>
      <c r="B778">
        <f>COUNTIF(find!$F798:F$1207,"-")</f>
        <v>388</v>
      </c>
      <c r="C778">
        <f>COUNTIF(find!$F$22:F798,"-")</f>
        <v>769</v>
      </c>
      <c r="D778">
        <f>COUNTIF(find!$F798:$F$1207,"+")</f>
        <v>0</v>
      </c>
      <c r="E778">
        <f t="shared" si="48"/>
        <v>0.33500000000000002</v>
      </c>
      <c r="F778">
        <f t="shared" si="49"/>
        <v>0.66500000000000004</v>
      </c>
      <c r="G778">
        <f t="shared" si="50"/>
        <v>1</v>
      </c>
      <c r="H778">
        <f t="shared" si="51"/>
        <v>0.33499999999999996</v>
      </c>
    </row>
    <row r="779" spans="1:8" x14ac:dyDescent="0.3">
      <c r="A779">
        <f>COUNTIF(find!$F$2:F799,"+")</f>
        <v>8</v>
      </c>
      <c r="B779">
        <f>COUNTIF(find!$F799:F$1207,"-")</f>
        <v>387</v>
      </c>
      <c r="C779">
        <f>COUNTIF(find!$F$22:F799,"-")</f>
        <v>770</v>
      </c>
      <c r="D779">
        <f>COUNTIF(find!$F799:$F$1207,"+")</f>
        <v>0</v>
      </c>
      <c r="E779">
        <f t="shared" si="48"/>
        <v>0.33400000000000002</v>
      </c>
      <c r="F779">
        <f t="shared" si="49"/>
        <v>0.66599999999999993</v>
      </c>
      <c r="G779">
        <f t="shared" si="50"/>
        <v>1</v>
      </c>
      <c r="H779">
        <f t="shared" si="51"/>
        <v>0.33400000000000007</v>
      </c>
    </row>
    <row r="780" spans="1:8" x14ac:dyDescent="0.3">
      <c r="A780">
        <f>COUNTIF(find!$F$2:F800,"+")</f>
        <v>8</v>
      </c>
      <c r="B780">
        <f>COUNTIF(find!$F800:F$1207,"-")</f>
        <v>386</v>
      </c>
      <c r="C780">
        <f>COUNTIF(find!$F$22:F800,"-")</f>
        <v>771</v>
      </c>
      <c r="D780">
        <f>COUNTIF(find!$F800:$F$1207,"+")</f>
        <v>0</v>
      </c>
      <c r="E780">
        <f t="shared" si="48"/>
        <v>0.33400000000000002</v>
      </c>
      <c r="F780">
        <f t="shared" si="49"/>
        <v>0.66599999999999993</v>
      </c>
      <c r="G780">
        <f t="shared" si="50"/>
        <v>1</v>
      </c>
      <c r="H780">
        <f t="shared" si="51"/>
        <v>0.33400000000000007</v>
      </c>
    </row>
    <row r="781" spans="1:8" x14ac:dyDescent="0.3">
      <c r="A781">
        <f>COUNTIF(find!$F$2:F801,"+")</f>
        <v>8</v>
      </c>
      <c r="B781">
        <f>COUNTIF(find!$F801:F$1207,"-")</f>
        <v>385</v>
      </c>
      <c r="C781">
        <f>COUNTIF(find!$F$22:F801,"-")</f>
        <v>772</v>
      </c>
      <c r="D781">
        <f>COUNTIF(find!$F801:$F$1207,"+")</f>
        <v>0</v>
      </c>
      <c r="E781">
        <f t="shared" si="48"/>
        <v>0.33300000000000002</v>
      </c>
      <c r="F781">
        <f t="shared" si="49"/>
        <v>0.66700000000000004</v>
      </c>
      <c r="G781">
        <f t="shared" si="50"/>
        <v>1</v>
      </c>
      <c r="H781">
        <f t="shared" si="51"/>
        <v>0.33299999999999996</v>
      </c>
    </row>
    <row r="782" spans="1:8" x14ac:dyDescent="0.3">
      <c r="A782">
        <f>COUNTIF(find!$F$2:F802,"+")</f>
        <v>8</v>
      </c>
      <c r="B782">
        <f>COUNTIF(find!$F802:F$1207,"-")</f>
        <v>384</v>
      </c>
      <c r="C782">
        <f>COUNTIF(find!$F$22:F802,"-")</f>
        <v>773</v>
      </c>
      <c r="D782">
        <f>COUNTIF(find!$F802:$F$1207,"+")</f>
        <v>0</v>
      </c>
      <c r="E782">
        <f t="shared" si="48"/>
        <v>0.33200000000000002</v>
      </c>
      <c r="F782">
        <f t="shared" si="49"/>
        <v>0.66799999999999993</v>
      </c>
      <c r="G782">
        <f t="shared" si="50"/>
        <v>1</v>
      </c>
      <c r="H782">
        <f t="shared" si="51"/>
        <v>0.33200000000000007</v>
      </c>
    </row>
    <row r="783" spans="1:8" x14ac:dyDescent="0.3">
      <c r="A783">
        <f>COUNTIF(find!$F$2:F803,"+")</f>
        <v>8</v>
      </c>
      <c r="B783">
        <f>COUNTIF(find!$F803:F$1207,"-")</f>
        <v>383</v>
      </c>
      <c r="C783">
        <f>COUNTIF(find!$F$22:F803,"-")</f>
        <v>774</v>
      </c>
      <c r="D783">
        <f>COUNTIF(find!$F803:$F$1207,"+")</f>
        <v>0</v>
      </c>
      <c r="E783">
        <f t="shared" si="48"/>
        <v>0.33100000000000002</v>
      </c>
      <c r="F783">
        <f t="shared" si="49"/>
        <v>0.66900000000000004</v>
      </c>
      <c r="G783">
        <f t="shared" si="50"/>
        <v>1</v>
      </c>
      <c r="H783">
        <f t="shared" si="51"/>
        <v>0.33099999999999996</v>
      </c>
    </row>
    <row r="784" spans="1:8" x14ac:dyDescent="0.3">
      <c r="A784">
        <f>COUNTIF(find!$F$2:F804,"+")</f>
        <v>8</v>
      </c>
      <c r="B784">
        <f>COUNTIF(find!$F804:F$1207,"-")</f>
        <v>382</v>
      </c>
      <c r="C784">
        <f>COUNTIF(find!$F$22:F804,"-")</f>
        <v>775</v>
      </c>
      <c r="D784">
        <f>COUNTIF(find!$F804:$F$1207,"+")</f>
        <v>0</v>
      </c>
      <c r="E784">
        <f t="shared" si="48"/>
        <v>0.33</v>
      </c>
      <c r="F784">
        <f t="shared" si="49"/>
        <v>0.66999999999999993</v>
      </c>
      <c r="G784">
        <f t="shared" si="50"/>
        <v>1</v>
      </c>
      <c r="H784">
        <f t="shared" si="51"/>
        <v>0.33000000000000007</v>
      </c>
    </row>
    <row r="785" spans="1:8" x14ac:dyDescent="0.3">
      <c r="A785">
        <f>COUNTIF(find!$F$2:F805,"+")</f>
        <v>8</v>
      </c>
      <c r="B785">
        <f>COUNTIF(find!$F805:F$1207,"-")</f>
        <v>381</v>
      </c>
      <c r="C785">
        <f>COUNTIF(find!$F$22:F805,"-")</f>
        <v>776</v>
      </c>
      <c r="D785">
        <f>COUNTIF(find!$F805:$F$1207,"+")</f>
        <v>0</v>
      </c>
      <c r="E785">
        <f t="shared" si="48"/>
        <v>0.32900000000000001</v>
      </c>
      <c r="F785">
        <f t="shared" si="49"/>
        <v>0.67100000000000004</v>
      </c>
      <c r="G785">
        <f t="shared" si="50"/>
        <v>1</v>
      </c>
      <c r="H785">
        <f t="shared" si="51"/>
        <v>0.32899999999999996</v>
      </c>
    </row>
    <row r="786" spans="1:8" x14ac:dyDescent="0.3">
      <c r="A786">
        <f>COUNTIF(find!$F$2:F806,"+")</f>
        <v>8</v>
      </c>
      <c r="B786">
        <f>COUNTIF(find!$F806:F$1207,"-")</f>
        <v>380</v>
      </c>
      <c r="C786">
        <f>COUNTIF(find!$F$22:F806,"-")</f>
        <v>777</v>
      </c>
      <c r="D786">
        <f>COUNTIF(find!$F806:$F$1207,"+")</f>
        <v>0</v>
      </c>
      <c r="E786">
        <f t="shared" si="48"/>
        <v>0.32800000000000001</v>
      </c>
      <c r="F786">
        <f t="shared" si="49"/>
        <v>0.67199999999999993</v>
      </c>
      <c r="G786">
        <f t="shared" si="50"/>
        <v>1</v>
      </c>
      <c r="H786">
        <f t="shared" si="51"/>
        <v>0.32800000000000007</v>
      </c>
    </row>
    <row r="787" spans="1:8" x14ac:dyDescent="0.3">
      <c r="A787">
        <f>COUNTIF(find!$F$2:F807,"+")</f>
        <v>8</v>
      </c>
      <c r="B787">
        <f>COUNTIF(find!$F807:F$1207,"-")</f>
        <v>379</v>
      </c>
      <c r="C787">
        <f>COUNTIF(find!$F$22:F807,"-")</f>
        <v>778</v>
      </c>
      <c r="D787">
        <f>COUNTIF(find!$F807:$F$1207,"+")</f>
        <v>0</v>
      </c>
      <c r="E787">
        <f t="shared" si="48"/>
        <v>0.32800000000000001</v>
      </c>
      <c r="F787">
        <f t="shared" si="49"/>
        <v>0.67199999999999993</v>
      </c>
      <c r="G787">
        <f t="shared" si="50"/>
        <v>1</v>
      </c>
      <c r="H787">
        <f t="shared" si="51"/>
        <v>0.32800000000000007</v>
      </c>
    </row>
    <row r="788" spans="1:8" x14ac:dyDescent="0.3">
      <c r="A788">
        <f>COUNTIF(find!$F$2:F808,"+")</f>
        <v>8</v>
      </c>
      <c r="B788">
        <f>COUNTIF(find!$F808:F$1207,"-")</f>
        <v>378</v>
      </c>
      <c r="C788">
        <f>COUNTIF(find!$F$22:F808,"-")</f>
        <v>779</v>
      </c>
      <c r="D788">
        <f>COUNTIF(find!$F808:$F$1207,"+")</f>
        <v>0</v>
      </c>
      <c r="E788">
        <f t="shared" si="48"/>
        <v>0.32700000000000001</v>
      </c>
      <c r="F788">
        <f t="shared" si="49"/>
        <v>0.67300000000000004</v>
      </c>
      <c r="G788">
        <f t="shared" si="50"/>
        <v>1</v>
      </c>
      <c r="H788">
        <f t="shared" si="51"/>
        <v>0.32699999999999996</v>
      </c>
    </row>
    <row r="789" spans="1:8" x14ac:dyDescent="0.3">
      <c r="A789">
        <f>COUNTIF(find!$F$2:F809,"+")</f>
        <v>8</v>
      </c>
      <c r="B789">
        <f>COUNTIF(find!$F809:F$1207,"-")</f>
        <v>377</v>
      </c>
      <c r="C789">
        <f>COUNTIF(find!$F$22:F809,"-")</f>
        <v>780</v>
      </c>
      <c r="D789">
        <f>COUNTIF(find!$F809:$F$1207,"+")</f>
        <v>0</v>
      </c>
      <c r="E789">
        <f t="shared" si="48"/>
        <v>0.32600000000000001</v>
      </c>
      <c r="F789">
        <f t="shared" si="49"/>
        <v>0.67399999999999993</v>
      </c>
      <c r="G789">
        <f t="shared" si="50"/>
        <v>1</v>
      </c>
      <c r="H789">
        <f t="shared" si="51"/>
        <v>0.32600000000000007</v>
      </c>
    </row>
    <row r="790" spans="1:8" x14ac:dyDescent="0.3">
      <c r="A790">
        <f>COUNTIF(find!$F$2:F810,"+")</f>
        <v>8</v>
      </c>
      <c r="B790">
        <f>COUNTIF(find!$F810:F$1207,"-")</f>
        <v>376</v>
      </c>
      <c r="C790">
        <f>COUNTIF(find!$F$22:F810,"-")</f>
        <v>781</v>
      </c>
      <c r="D790">
        <f>COUNTIF(find!$F810:$F$1207,"+")</f>
        <v>0</v>
      </c>
      <c r="E790">
        <f t="shared" si="48"/>
        <v>0.32500000000000001</v>
      </c>
      <c r="F790">
        <f t="shared" si="49"/>
        <v>0.67500000000000004</v>
      </c>
      <c r="G790">
        <f t="shared" si="50"/>
        <v>1</v>
      </c>
      <c r="H790">
        <f t="shared" si="51"/>
        <v>0.32499999999999996</v>
      </c>
    </row>
    <row r="791" spans="1:8" x14ac:dyDescent="0.3">
      <c r="A791">
        <f>COUNTIF(find!$F$2:F811,"+")</f>
        <v>8</v>
      </c>
      <c r="B791">
        <f>COUNTIF(find!$F811:F$1207,"-")</f>
        <v>375</v>
      </c>
      <c r="C791">
        <f>COUNTIF(find!$F$22:F811,"-")</f>
        <v>782</v>
      </c>
      <c r="D791">
        <f>COUNTIF(find!$F811:$F$1207,"+")</f>
        <v>0</v>
      </c>
      <c r="E791">
        <f t="shared" si="48"/>
        <v>0.32400000000000001</v>
      </c>
      <c r="F791">
        <f t="shared" si="49"/>
        <v>0.67599999999999993</v>
      </c>
      <c r="G791">
        <f t="shared" si="50"/>
        <v>1</v>
      </c>
      <c r="H791">
        <f t="shared" si="51"/>
        <v>0.32400000000000007</v>
      </c>
    </row>
    <row r="792" spans="1:8" x14ac:dyDescent="0.3">
      <c r="A792">
        <f>COUNTIF(find!$F$2:F812,"+")</f>
        <v>8</v>
      </c>
      <c r="B792">
        <f>COUNTIF(find!$F812:F$1207,"-")</f>
        <v>374</v>
      </c>
      <c r="C792">
        <f>COUNTIF(find!$F$22:F812,"-")</f>
        <v>783</v>
      </c>
      <c r="D792">
        <f>COUNTIF(find!$F812:$F$1207,"+")</f>
        <v>0</v>
      </c>
      <c r="E792">
        <f t="shared" si="48"/>
        <v>0.32300000000000001</v>
      </c>
      <c r="F792">
        <f t="shared" si="49"/>
        <v>0.67700000000000005</v>
      </c>
      <c r="G792">
        <f t="shared" si="50"/>
        <v>1</v>
      </c>
      <c r="H792">
        <f t="shared" si="51"/>
        <v>0.32299999999999995</v>
      </c>
    </row>
    <row r="793" spans="1:8" x14ac:dyDescent="0.3">
      <c r="A793">
        <f>COUNTIF(find!$F$2:F813,"+")</f>
        <v>8</v>
      </c>
      <c r="B793">
        <f>COUNTIF(find!$F813:F$1207,"-")</f>
        <v>373</v>
      </c>
      <c r="C793">
        <f>COUNTIF(find!$F$22:F813,"-")</f>
        <v>784</v>
      </c>
      <c r="D793">
        <f>COUNTIF(find!$F813:$F$1207,"+")</f>
        <v>0</v>
      </c>
      <c r="E793">
        <f t="shared" si="48"/>
        <v>0.32200000000000001</v>
      </c>
      <c r="F793">
        <f t="shared" si="49"/>
        <v>0.67799999999999994</v>
      </c>
      <c r="G793">
        <f t="shared" si="50"/>
        <v>1</v>
      </c>
      <c r="H793">
        <f t="shared" si="51"/>
        <v>0.32200000000000006</v>
      </c>
    </row>
    <row r="794" spans="1:8" x14ac:dyDescent="0.3">
      <c r="A794">
        <f>COUNTIF(find!$F$2:F814,"+")</f>
        <v>8</v>
      </c>
      <c r="B794">
        <f>COUNTIF(find!$F814:F$1207,"-")</f>
        <v>372</v>
      </c>
      <c r="C794">
        <f>COUNTIF(find!$F$22:F814,"-")</f>
        <v>785</v>
      </c>
      <c r="D794">
        <f>COUNTIF(find!$F814:$F$1207,"+")</f>
        <v>0</v>
      </c>
      <c r="E794">
        <f t="shared" si="48"/>
        <v>0.32200000000000001</v>
      </c>
      <c r="F794">
        <f t="shared" si="49"/>
        <v>0.67799999999999994</v>
      </c>
      <c r="G794">
        <f t="shared" si="50"/>
        <v>1</v>
      </c>
      <c r="H794">
        <f t="shared" si="51"/>
        <v>0.32200000000000006</v>
      </c>
    </row>
    <row r="795" spans="1:8" x14ac:dyDescent="0.3">
      <c r="A795">
        <f>COUNTIF(find!$F$2:F815,"+")</f>
        <v>8</v>
      </c>
      <c r="B795">
        <f>COUNTIF(find!$F815:F$1207,"-")</f>
        <v>371</v>
      </c>
      <c r="C795">
        <f>COUNTIF(find!$F$22:F815,"-")</f>
        <v>786</v>
      </c>
      <c r="D795">
        <f>COUNTIF(find!$F815:$F$1207,"+")</f>
        <v>0</v>
      </c>
      <c r="E795">
        <f t="shared" si="48"/>
        <v>0.32100000000000001</v>
      </c>
      <c r="F795">
        <f t="shared" si="49"/>
        <v>0.67900000000000005</v>
      </c>
      <c r="G795">
        <f t="shared" si="50"/>
        <v>1</v>
      </c>
      <c r="H795">
        <f t="shared" si="51"/>
        <v>0.32099999999999995</v>
      </c>
    </row>
    <row r="796" spans="1:8" x14ac:dyDescent="0.3">
      <c r="A796">
        <f>COUNTIF(find!$F$2:F816,"+")</f>
        <v>8</v>
      </c>
      <c r="B796">
        <f>COUNTIF(find!$F816:F$1207,"-")</f>
        <v>370</v>
      </c>
      <c r="C796">
        <f>COUNTIF(find!$F$22:F816,"-")</f>
        <v>787</v>
      </c>
      <c r="D796">
        <f>COUNTIF(find!$F816:$F$1207,"+")</f>
        <v>0</v>
      </c>
      <c r="E796">
        <f t="shared" si="48"/>
        <v>0.32</v>
      </c>
      <c r="F796">
        <f t="shared" si="49"/>
        <v>0.67999999999999994</v>
      </c>
      <c r="G796">
        <f t="shared" si="50"/>
        <v>1</v>
      </c>
      <c r="H796">
        <f t="shared" si="51"/>
        <v>0.32000000000000006</v>
      </c>
    </row>
    <row r="797" spans="1:8" x14ac:dyDescent="0.3">
      <c r="A797">
        <f>COUNTIF(find!$F$2:F817,"+")</f>
        <v>8</v>
      </c>
      <c r="B797">
        <f>COUNTIF(find!$F817:F$1207,"-")</f>
        <v>369</v>
      </c>
      <c r="C797">
        <f>COUNTIF(find!$F$22:F817,"-")</f>
        <v>788</v>
      </c>
      <c r="D797">
        <f>COUNTIF(find!$F817:$F$1207,"+")</f>
        <v>0</v>
      </c>
      <c r="E797">
        <f t="shared" si="48"/>
        <v>0.31900000000000001</v>
      </c>
      <c r="F797">
        <f t="shared" si="49"/>
        <v>0.68100000000000005</v>
      </c>
      <c r="G797">
        <f t="shared" si="50"/>
        <v>1</v>
      </c>
      <c r="H797">
        <f t="shared" si="51"/>
        <v>0.31899999999999995</v>
      </c>
    </row>
    <row r="798" spans="1:8" x14ac:dyDescent="0.3">
      <c r="A798">
        <f>COUNTIF(find!$F$2:F818,"+")</f>
        <v>8</v>
      </c>
      <c r="B798">
        <f>COUNTIF(find!$F818:F$1207,"-")</f>
        <v>368</v>
      </c>
      <c r="C798">
        <f>COUNTIF(find!$F$22:F818,"-")</f>
        <v>789</v>
      </c>
      <c r="D798">
        <f>COUNTIF(find!$F818:$F$1207,"+")</f>
        <v>0</v>
      </c>
      <c r="E798">
        <f t="shared" si="48"/>
        <v>0.318</v>
      </c>
      <c r="F798">
        <f t="shared" si="49"/>
        <v>0.68199999999999994</v>
      </c>
      <c r="G798">
        <f t="shared" si="50"/>
        <v>1</v>
      </c>
      <c r="H798">
        <f t="shared" si="51"/>
        <v>0.31800000000000006</v>
      </c>
    </row>
    <row r="799" spans="1:8" x14ac:dyDescent="0.3">
      <c r="A799">
        <f>COUNTIF(find!$F$2:F819,"+")</f>
        <v>8</v>
      </c>
      <c r="B799">
        <f>COUNTIF(find!$F819:F$1207,"-")</f>
        <v>367</v>
      </c>
      <c r="C799">
        <f>COUNTIF(find!$F$22:F819,"-")</f>
        <v>790</v>
      </c>
      <c r="D799">
        <f>COUNTIF(find!$F819:$F$1207,"+")</f>
        <v>0</v>
      </c>
      <c r="E799">
        <f t="shared" si="48"/>
        <v>0.317</v>
      </c>
      <c r="F799">
        <f t="shared" si="49"/>
        <v>0.68300000000000005</v>
      </c>
      <c r="G799">
        <f t="shared" si="50"/>
        <v>1</v>
      </c>
      <c r="H799">
        <f t="shared" si="51"/>
        <v>0.31699999999999995</v>
      </c>
    </row>
    <row r="800" spans="1:8" x14ac:dyDescent="0.3">
      <c r="A800">
        <f>COUNTIF(find!$F$2:F820,"+")</f>
        <v>8</v>
      </c>
      <c r="B800">
        <f>COUNTIF(find!$F820:F$1207,"-")</f>
        <v>366</v>
      </c>
      <c r="C800">
        <f>COUNTIF(find!$F$22:F820,"-")</f>
        <v>791</v>
      </c>
      <c r="D800">
        <f>COUNTIF(find!$F820:$F$1207,"+")</f>
        <v>0</v>
      </c>
      <c r="E800">
        <f t="shared" si="48"/>
        <v>0.316</v>
      </c>
      <c r="F800">
        <f t="shared" si="49"/>
        <v>0.68399999999999994</v>
      </c>
      <c r="G800">
        <f t="shared" si="50"/>
        <v>1</v>
      </c>
      <c r="H800">
        <f t="shared" si="51"/>
        <v>0.31600000000000006</v>
      </c>
    </row>
    <row r="801" spans="1:8" x14ac:dyDescent="0.3">
      <c r="A801">
        <f>COUNTIF(find!$F$2:F821,"+")</f>
        <v>8</v>
      </c>
      <c r="B801">
        <f>COUNTIF(find!$F821:F$1207,"-")</f>
        <v>365</v>
      </c>
      <c r="C801">
        <f>COUNTIF(find!$F$22:F821,"-")</f>
        <v>792</v>
      </c>
      <c r="D801">
        <f>COUNTIF(find!$F821:$F$1207,"+")</f>
        <v>0</v>
      </c>
      <c r="E801">
        <f t="shared" si="48"/>
        <v>0.315</v>
      </c>
      <c r="F801">
        <f t="shared" si="49"/>
        <v>0.68500000000000005</v>
      </c>
      <c r="G801">
        <f t="shared" si="50"/>
        <v>1</v>
      </c>
      <c r="H801">
        <f t="shared" si="51"/>
        <v>0.31499999999999995</v>
      </c>
    </row>
    <row r="802" spans="1:8" x14ac:dyDescent="0.3">
      <c r="A802">
        <f>COUNTIF(find!$F$2:F822,"+")</f>
        <v>8</v>
      </c>
      <c r="B802">
        <f>COUNTIF(find!$F822:F$1207,"-")</f>
        <v>364</v>
      </c>
      <c r="C802">
        <f>COUNTIF(find!$F$22:F822,"-")</f>
        <v>793</v>
      </c>
      <c r="D802">
        <f>COUNTIF(find!$F822:$F$1207,"+")</f>
        <v>0</v>
      </c>
      <c r="E802">
        <f t="shared" si="48"/>
        <v>0.315</v>
      </c>
      <c r="F802">
        <f t="shared" si="49"/>
        <v>0.68500000000000005</v>
      </c>
      <c r="G802">
        <f t="shared" si="50"/>
        <v>1</v>
      </c>
      <c r="H802">
        <f t="shared" si="51"/>
        <v>0.31499999999999995</v>
      </c>
    </row>
    <row r="803" spans="1:8" x14ac:dyDescent="0.3">
      <c r="A803">
        <f>COUNTIF(find!$F$2:F823,"+")</f>
        <v>8</v>
      </c>
      <c r="B803">
        <f>COUNTIF(find!$F823:F$1207,"-")</f>
        <v>363</v>
      </c>
      <c r="C803">
        <f>COUNTIF(find!$F$22:F823,"-")</f>
        <v>794</v>
      </c>
      <c r="D803">
        <f>COUNTIF(find!$F823:$F$1207,"+")</f>
        <v>0</v>
      </c>
      <c r="E803">
        <f t="shared" si="48"/>
        <v>0.314</v>
      </c>
      <c r="F803">
        <f t="shared" si="49"/>
        <v>0.68599999999999994</v>
      </c>
      <c r="G803">
        <f t="shared" si="50"/>
        <v>1</v>
      </c>
      <c r="H803">
        <f t="shared" si="51"/>
        <v>0.31400000000000006</v>
      </c>
    </row>
    <row r="804" spans="1:8" x14ac:dyDescent="0.3">
      <c r="A804">
        <f>COUNTIF(find!$F$2:F824,"+")</f>
        <v>8</v>
      </c>
      <c r="B804">
        <f>COUNTIF(find!$F824:F$1207,"-")</f>
        <v>362</v>
      </c>
      <c r="C804">
        <f>COUNTIF(find!$F$22:F824,"-")</f>
        <v>795</v>
      </c>
      <c r="D804">
        <f>COUNTIF(find!$F824:$F$1207,"+")</f>
        <v>0</v>
      </c>
      <c r="E804">
        <f t="shared" si="48"/>
        <v>0.313</v>
      </c>
      <c r="F804">
        <f t="shared" si="49"/>
        <v>0.68700000000000006</v>
      </c>
      <c r="G804">
        <f t="shared" si="50"/>
        <v>1</v>
      </c>
      <c r="H804">
        <f t="shared" si="51"/>
        <v>0.31299999999999994</v>
      </c>
    </row>
    <row r="805" spans="1:8" x14ac:dyDescent="0.3">
      <c r="A805">
        <f>COUNTIF(find!$F$2:F825,"+")</f>
        <v>8</v>
      </c>
      <c r="B805">
        <f>COUNTIF(find!$F825:F$1207,"-")</f>
        <v>361</v>
      </c>
      <c r="C805">
        <f>COUNTIF(find!$F$22:F825,"-")</f>
        <v>796</v>
      </c>
      <c r="D805">
        <f>COUNTIF(find!$F825:$F$1207,"+")</f>
        <v>0</v>
      </c>
      <c r="E805">
        <f t="shared" si="48"/>
        <v>0.312</v>
      </c>
      <c r="F805">
        <f t="shared" si="49"/>
        <v>0.68799999999999994</v>
      </c>
      <c r="G805">
        <f t="shared" si="50"/>
        <v>1</v>
      </c>
      <c r="H805">
        <f t="shared" si="51"/>
        <v>0.31200000000000006</v>
      </c>
    </row>
    <row r="806" spans="1:8" x14ac:dyDescent="0.3">
      <c r="A806">
        <f>COUNTIF(find!$F$2:F826,"+")</f>
        <v>8</v>
      </c>
      <c r="B806">
        <f>COUNTIF(find!$F826:F$1207,"-")</f>
        <v>360</v>
      </c>
      <c r="C806">
        <f>COUNTIF(find!$F$22:F826,"-")</f>
        <v>797</v>
      </c>
      <c r="D806">
        <f>COUNTIF(find!$F826:$F$1207,"+")</f>
        <v>0</v>
      </c>
      <c r="E806">
        <f t="shared" si="48"/>
        <v>0.311</v>
      </c>
      <c r="F806">
        <f t="shared" si="49"/>
        <v>0.68900000000000006</v>
      </c>
      <c r="G806">
        <f t="shared" si="50"/>
        <v>1</v>
      </c>
      <c r="H806">
        <f t="shared" si="51"/>
        <v>0.31099999999999994</v>
      </c>
    </row>
    <row r="807" spans="1:8" x14ac:dyDescent="0.3">
      <c r="A807">
        <f>COUNTIF(find!$F$2:F827,"+")</f>
        <v>8</v>
      </c>
      <c r="B807">
        <f>COUNTIF(find!$F827:F$1207,"-")</f>
        <v>359</v>
      </c>
      <c r="C807">
        <f>COUNTIF(find!$F$22:F827,"-")</f>
        <v>798</v>
      </c>
      <c r="D807">
        <f>COUNTIF(find!$F827:$F$1207,"+")</f>
        <v>0</v>
      </c>
      <c r="E807">
        <f t="shared" si="48"/>
        <v>0.31</v>
      </c>
      <c r="F807">
        <f t="shared" si="49"/>
        <v>0.69</v>
      </c>
      <c r="G807">
        <f t="shared" si="50"/>
        <v>1</v>
      </c>
      <c r="H807">
        <f t="shared" si="51"/>
        <v>0.31000000000000005</v>
      </c>
    </row>
    <row r="808" spans="1:8" x14ac:dyDescent="0.3">
      <c r="A808">
        <f>COUNTIF(find!$F$2:F828,"+")</f>
        <v>8</v>
      </c>
      <c r="B808">
        <f>COUNTIF(find!$F828:F$1207,"-")</f>
        <v>358</v>
      </c>
      <c r="C808">
        <f>COUNTIF(find!$F$22:F828,"-")</f>
        <v>799</v>
      </c>
      <c r="D808">
        <f>COUNTIF(find!$F828:$F$1207,"+")</f>
        <v>0</v>
      </c>
      <c r="E808">
        <f t="shared" si="48"/>
        <v>0.309</v>
      </c>
      <c r="F808">
        <f t="shared" si="49"/>
        <v>0.69100000000000006</v>
      </c>
      <c r="G808">
        <f t="shared" si="50"/>
        <v>1</v>
      </c>
      <c r="H808">
        <f t="shared" si="51"/>
        <v>0.30899999999999994</v>
      </c>
    </row>
    <row r="809" spans="1:8" x14ac:dyDescent="0.3">
      <c r="A809">
        <f>COUNTIF(find!$F$2:F829,"+")</f>
        <v>8</v>
      </c>
      <c r="B809">
        <f>COUNTIF(find!$F829:F$1207,"-")</f>
        <v>357</v>
      </c>
      <c r="C809">
        <f>COUNTIF(find!$F$22:F829,"-")</f>
        <v>800</v>
      </c>
      <c r="D809">
        <f>COUNTIF(find!$F829:$F$1207,"+")</f>
        <v>0</v>
      </c>
      <c r="E809">
        <f t="shared" si="48"/>
        <v>0.309</v>
      </c>
      <c r="F809">
        <f t="shared" si="49"/>
        <v>0.69100000000000006</v>
      </c>
      <c r="G809">
        <f t="shared" si="50"/>
        <v>1</v>
      </c>
      <c r="H809">
        <f t="shared" si="51"/>
        <v>0.30899999999999994</v>
      </c>
    </row>
    <row r="810" spans="1:8" x14ac:dyDescent="0.3">
      <c r="A810">
        <f>COUNTIF(find!$F$2:F830,"+")</f>
        <v>8</v>
      </c>
      <c r="B810">
        <f>COUNTIF(find!$F830:F$1207,"-")</f>
        <v>356</v>
      </c>
      <c r="C810">
        <f>COUNTIF(find!$F$22:F830,"-")</f>
        <v>801</v>
      </c>
      <c r="D810">
        <f>COUNTIF(find!$F830:$F$1207,"+")</f>
        <v>0</v>
      </c>
      <c r="E810">
        <f t="shared" si="48"/>
        <v>0.308</v>
      </c>
      <c r="F810">
        <f t="shared" si="49"/>
        <v>0.69199999999999995</v>
      </c>
      <c r="G810">
        <f t="shared" si="50"/>
        <v>1</v>
      </c>
      <c r="H810">
        <f t="shared" si="51"/>
        <v>0.30800000000000005</v>
      </c>
    </row>
    <row r="811" spans="1:8" x14ac:dyDescent="0.3">
      <c r="A811">
        <f>COUNTIF(find!$F$2:F831,"+")</f>
        <v>8</v>
      </c>
      <c r="B811">
        <f>COUNTIF(find!$F831:F$1207,"-")</f>
        <v>355</v>
      </c>
      <c r="C811">
        <f>COUNTIF(find!$F$22:F831,"-")</f>
        <v>802</v>
      </c>
      <c r="D811">
        <f>COUNTIF(find!$F831:$F$1207,"+")</f>
        <v>0</v>
      </c>
      <c r="E811">
        <f t="shared" si="48"/>
        <v>0.307</v>
      </c>
      <c r="F811">
        <f t="shared" si="49"/>
        <v>0.69300000000000006</v>
      </c>
      <c r="G811">
        <f t="shared" si="50"/>
        <v>1</v>
      </c>
      <c r="H811">
        <f t="shared" si="51"/>
        <v>0.30699999999999994</v>
      </c>
    </row>
    <row r="812" spans="1:8" x14ac:dyDescent="0.3">
      <c r="A812">
        <f>COUNTIF(find!$F$2:F832,"+")</f>
        <v>8</v>
      </c>
      <c r="B812">
        <f>COUNTIF(find!$F832:F$1207,"-")</f>
        <v>354</v>
      </c>
      <c r="C812">
        <f>COUNTIF(find!$F$22:F832,"-")</f>
        <v>803</v>
      </c>
      <c r="D812">
        <f>COUNTIF(find!$F832:$F$1207,"+")</f>
        <v>0</v>
      </c>
      <c r="E812">
        <f t="shared" si="48"/>
        <v>0.30599999999999999</v>
      </c>
      <c r="F812">
        <f t="shared" si="49"/>
        <v>0.69399999999999995</v>
      </c>
      <c r="G812">
        <f t="shared" si="50"/>
        <v>1</v>
      </c>
      <c r="H812">
        <f t="shared" si="51"/>
        <v>0.30600000000000005</v>
      </c>
    </row>
    <row r="813" spans="1:8" x14ac:dyDescent="0.3">
      <c r="A813">
        <f>COUNTIF(find!$F$2:F833,"+")</f>
        <v>8</v>
      </c>
      <c r="B813">
        <f>COUNTIF(find!$F833:F$1207,"-")</f>
        <v>353</v>
      </c>
      <c r="C813">
        <f>COUNTIF(find!$F$22:F833,"-")</f>
        <v>804</v>
      </c>
      <c r="D813">
        <f>COUNTIF(find!$F833:$F$1207,"+")</f>
        <v>0</v>
      </c>
      <c r="E813">
        <f t="shared" si="48"/>
        <v>0.30499999999999999</v>
      </c>
      <c r="F813">
        <f t="shared" si="49"/>
        <v>0.69500000000000006</v>
      </c>
      <c r="G813">
        <f t="shared" si="50"/>
        <v>1</v>
      </c>
      <c r="H813">
        <f t="shared" si="51"/>
        <v>0.30499999999999994</v>
      </c>
    </row>
    <row r="814" spans="1:8" x14ac:dyDescent="0.3">
      <c r="A814">
        <f>COUNTIF(find!$F$2:F834,"+")</f>
        <v>8</v>
      </c>
      <c r="B814">
        <f>COUNTIF(find!$F834:F$1207,"-")</f>
        <v>352</v>
      </c>
      <c r="C814">
        <f>COUNTIF(find!$F$22:F834,"-")</f>
        <v>805</v>
      </c>
      <c r="D814">
        <f>COUNTIF(find!$F834:$F$1207,"+")</f>
        <v>0</v>
      </c>
      <c r="E814">
        <f t="shared" si="48"/>
        <v>0.30399999999999999</v>
      </c>
      <c r="F814">
        <f t="shared" si="49"/>
        <v>0.69599999999999995</v>
      </c>
      <c r="G814">
        <f t="shared" si="50"/>
        <v>1</v>
      </c>
      <c r="H814">
        <f t="shared" si="51"/>
        <v>0.30400000000000005</v>
      </c>
    </row>
    <row r="815" spans="1:8" x14ac:dyDescent="0.3">
      <c r="A815">
        <f>COUNTIF(find!$F$2:F835,"+")</f>
        <v>8</v>
      </c>
      <c r="B815">
        <f>COUNTIF(find!$F835:F$1207,"-")</f>
        <v>351</v>
      </c>
      <c r="C815">
        <f>COUNTIF(find!$F$22:F835,"-")</f>
        <v>806</v>
      </c>
      <c r="D815">
        <f>COUNTIF(find!$F835:$F$1207,"+")</f>
        <v>0</v>
      </c>
      <c r="E815">
        <f t="shared" si="48"/>
        <v>0.30299999999999999</v>
      </c>
      <c r="F815">
        <f t="shared" si="49"/>
        <v>0.69700000000000006</v>
      </c>
      <c r="G815">
        <f t="shared" si="50"/>
        <v>1</v>
      </c>
      <c r="H815">
        <f t="shared" si="51"/>
        <v>0.30299999999999994</v>
      </c>
    </row>
    <row r="816" spans="1:8" x14ac:dyDescent="0.3">
      <c r="A816">
        <f>COUNTIF(find!$F$2:F836,"+")</f>
        <v>8</v>
      </c>
      <c r="B816">
        <f>COUNTIF(find!$F836:F$1207,"-")</f>
        <v>350</v>
      </c>
      <c r="C816">
        <f>COUNTIF(find!$F$22:F836,"-")</f>
        <v>807</v>
      </c>
      <c r="D816">
        <f>COUNTIF(find!$F836:$F$1207,"+")</f>
        <v>0</v>
      </c>
      <c r="E816">
        <f t="shared" si="48"/>
        <v>0.30299999999999999</v>
      </c>
      <c r="F816">
        <f t="shared" si="49"/>
        <v>0.69700000000000006</v>
      </c>
      <c r="G816">
        <f t="shared" si="50"/>
        <v>1</v>
      </c>
      <c r="H816">
        <f t="shared" si="51"/>
        <v>0.30299999999999994</v>
      </c>
    </row>
    <row r="817" spans="1:8" x14ac:dyDescent="0.3">
      <c r="A817">
        <f>COUNTIF(find!$F$2:F837,"+")</f>
        <v>8</v>
      </c>
      <c r="B817">
        <f>COUNTIF(find!$F837:F$1207,"-")</f>
        <v>349</v>
      </c>
      <c r="C817">
        <f>COUNTIF(find!$F$22:F837,"-")</f>
        <v>808</v>
      </c>
      <c r="D817">
        <f>COUNTIF(find!$F837:$F$1207,"+")</f>
        <v>0</v>
      </c>
      <c r="E817">
        <f t="shared" si="48"/>
        <v>0.30199999999999999</v>
      </c>
      <c r="F817">
        <f t="shared" si="49"/>
        <v>0.69799999999999995</v>
      </c>
      <c r="G817">
        <f t="shared" si="50"/>
        <v>1</v>
      </c>
      <c r="H817">
        <f t="shared" si="51"/>
        <v>0.30200000000000005</v>
      </c>
    </row>
    <row r="818" spans="1:8" x14ac:dyDescent="0.3">
      <c r="A818">
        <f>COUNTIF(find!$F$2:F838,"+")</f>
        <v>8</v>
      </c>
      <c r="B818">
        <f>COUNTIF(find!$F838:F$1207,"-")</f>
        <v>348</v>
      </c>
      <c r="C818">
        <f>COUNTIF(find!$F$22:F838,"-")</f>
        <v>809</v>
      </c>
      <c r="D818">
        <f>COUNTIF(find!$F838:$F$1207,"+")</f>
        <v>0</v>
      </c>
      <c r="E818">
        <f t="shared" si="48"/>
        <v>0.30099999999999999</v>
      </c>
      <c r="F818">
        <f t="shared" si="49"/>
        <v>0.69900000000000007</v>
      </c>
      <c r="G818">
        <f t="shared" si="50"/>
        <v>1</v>
      </c>
      <c r="H818">
        <f t="shared" si="51"/>
        <v>0.30099999999999993</v>
      </c>
    </row>
    <row r="819" spans="1:8" x14ac:dyDescent="0.3">
      <c r="A819">
        <f>COUNTIF(find!$F$2:F839,"+")</f>
        <v>8</v>
      </c>
      <c r="B819">
        <f>COUNTIF(find!$F839:F$1207,"-")</f>
        <v>347</v>
      </c>
      <c r="C819">
        <f>COUNTIF(find!$F$22:F839,"-")</f>
        <v>810</v>
      </c>
      <c r="D819">
        <f>COUNTIF(find!$F839:$F$1207,"+")</f>
        <v>0</v>
      </c>
      <c r="E819">
        <f t="shared" si="48"/>
        <v>0.3</v>
      </c>
      <c r="F819">
        <f t="shared" si="49"/>
        <v>0.7</v>
      </c>
      <c r="G819">
        <f t="shared" si="50"/>
        <v>1</v>
      </c>
      <c r="H819">
        <f t="shared" si="51"/>
        <v>0.30000000000000004</v>
      </c>
    </row>
    <row r="820" spans="1:8" x14ac:dyDescent="0.3">
      <c r="A820">
        <f>COUNTIF(find!$F$2:F840,"+")</f>
        <v>8</v>
      </c>
      <c r="B820">
        <f>COUNTIF(find!$F840:F$1207,"-")</f>
        <v>346</v>
      </c>
      <c r="C820">
        <f>COUNTIF(find!$F$22:F840,"-")</f>
        <v>811</v>
      </c>
      <c r="D820">
        <f>COUNTIF(find!$F840:$F$1207,"+")</f>
        <v>0</v>
      </c>
      <c r="E820">
        <f t="shared" si="48"/>
        <v>0.29899999999999999</v>
      </c>
      <c r="F820">
        <f t="shared" si="49"/>
        <v>0.70100000000000007</v>
      </c>
      <c r="G820">
        <f t="shared" si="50"/>
        <v>1</v>
      </c>
      <c r="H820">
        <f t="shared" si="51"/>
        <v>0.29899999999999993</v>
      </c>
    </row>
    <row r="821" spans="1:8" x14ac:dyDescent="0.3">
      <c r="A821">
        <f>COUNTIF(find!$F$2:F841,"+")</f>
        <v>8</v>
      </c>
      <c r="B821">
        <f>COUNTIF(find!$F841:F$1207,"-")</f>
        <v>345</v>
      </c>
      <c r="C821">
        <f>COUNTIF(find!$F$22:F841,"-")</f>
        <v>812</v>
      </c>
      <c r="D821">
        <f>COUNTIF(find!$F841:$F$1207,"+")</f>
        <v>0</v>
      </c>
      <c r="E821">
        <f t="shared" si="48"/>
        <v>0.29799999999999999</v>
      </c>
      <c r="F821">
        <f t="shared" si="49"/>
        <v>0.70199999999999996</v>
      </c>
      <c r="G821">
        <f t="shared" si="50"/>
        <v>1</v>
      </c>
      <c r="H821">
        <f t="shared" si="51"/>
        <v>0.29800000000000004</v>
      </c>
    </row>
    <row r="822" spans="1:8" x14ac:dyDescent="0.3">
      <c r="A822">
        <f>COUNTIF(find!$F$2:F842,"+")</f>
        <v>8</v>
      </c>
      <c r="B822">
        <f>COUNTIF(find!$F842:F$1207,"-")</f>
        <v>344</v>
      </c>
      <c r="C822">
        <f>COUNTIF(find!$F$22:F842,"-")</f>
        <v>813</v>
      </c>
      <c r="D822">
        <f>COUNTIF(find!$F842:$F$1207,"+")</f>
        <v>0</v>
      </c>
      <c r="E822">
        <f t="shared" si="48"/>
        <v>0.29699999999999999</v>
      </c>
      <c r="F822">
        <f t="shared" si="49"/>
        <v>0.70300000000000007</v>
      </c>
      <c r="G822">
        <f t="shared" si="50"/>
        <v>1</v>
      </c>
      <c r="H822">
        <f t="shared" si="51"/>
        <v>0.29699999999999993</v>
      </c>
    </row>
    <row r="823" spans="1:8" x14ac:dyDescent="0.3">
      <c r="A823">
        <f>COUNTIF(find!$F$2:F843,"+")</f>
        <v>8</v>
      </c>
      <c r="B823">
        <f>COUNTIF(find!$F843:F$1207,"-")</f>
        <v>343</v>
      </c>
      <c r="C823">
        <f>COUNTIF(find!$F$22:F843,"-")</f>
        <v>814</v>
      </c>
      <c r="D823">
        <f>COUNTIF(find!$F843:$F$1207,"+")</f>
        <v>0</v>
      </c>
      <c r="E823">
        <f t="shared" si="48"/>
        <v>0.29599999999999999</v>
      </c>
      <c r="F823">
        <f t="shared" si="49"/>
        <v>0.70399999999999996</v>
      </c>
      <c r="G823">
        <f t="shared" si="50"/>
        <v>1</v>
      </c>
      <c r="H823">
        <f t="shared" si="51"/>
        <v>0.29600000000000004</v>
      </c>
    </row>
    <row r="824" spans="1:8" x14ac:dyDescent="0.3">
      <c r="A824">
        <f>COUNTIF(find!$F$2:F844,"+")</f>
        <v>8</v>
      </c>
      <c r="B824">
        <f>COUNTIF(find!$F844:F$1207,"-")</f>
        <v>342</v>
      </c>
      <c r="C824">
        <f>COUNTIF(find!$F$22:F844,"-")</f>
        <v>815</v>
      </c>
      <c r="D824">
        <f>COUNTIF(find!$F844:$F$1207,"+")</f>
        <v>0</v>
      </c>
      <c r="E824">
        <f t="shared" si="48"/>
        <v>0.29599999999999999</v>
      </c>
      <c r="F824">
        <f t="shared" si="49"/>
        <v>0.70399999999999996</v>
      </c>
      <c r="G824">
        <f t="shared" si="50"/>
        <v>1</v>
      </c>
      <c r="H824">
        <f t="shared" si="51"/>
        <v>0.29600000000000004</v>
      </c>
    </row>
    <row r="825" spans="1:8" x14ac:dyDescent="0.3">
      <c r="A825">
        <f>COUNTIF(find!$F$2:F845,"+")</f>
        <v>8</v>
      </c>
      <c r="B825">
        <f>COUNTIF(find!$F845:F$1207,"-")</f>
        <v>341</v>
      </c>
      <c r="C825">
        <f>COUNTIF(find!$F$22:F845,"-")</f>
        <v>816</v>
      </c>
      <c r="D825">
        <f>COUNTIF(find!$F845:$F$1207,"+")</f>
        <v>0</v>
      </c>
      <c r="E825">
        <f t="shared" si="48"/>
        <v>0.29499999999999998</v>
      </c>
      <c r="F825">
        <f t="shared" si="49"/>
        <v>0.70500000000000007</v>
      </c>
      <c r="G825">
        <f t="shared" si="50"/>
        <v>1</v>
      </c>
      <c r="H825">
        <f t="shared" si="51"/>
        <v>0.29499999999999993</v>
      </c>
    </row>
    <row r="826" spans="1:8" x14ac:dyDescent="0.3">
      <c r="A826">
        <f>COUNTIF(find!$F$2:F846,"+")</f>
        <v>8</v>
      </c>
      <c r="B826">
        <f>COUNTIF(find!$F846:F$1207,"-")</f>
        <v>340</v>
      </c>
      <c r="C826">
        <f>COUNTIF(find!$F$22:F846,"-")</f>
        <v>817</v>
      </c>
      <c r="D826">
        <f>COUNTIF(find!$F846:$F$1207,"+")</f>
        <v>0</v>
      </c>
      <c r="E826">
        <f t="shared" si="48"/>
        <v>0.29399999999999998</v>
      </c>
      <c r="F826">
        <f t="shared" si="49"/>
        <v>0.70599999999999996</v>
      </c>
      <c r="G826">
        <f t="shared" si="50"/>
        <v>1</v>
      </c>
      <c r="H826">
        <f t="shared" si="51"/>
        <v>0.29400000000000004</v>
      </c>
    </row>
    <row r="827" spans="1:8" x14ac:dyDescent="0.3">
      <c r="A827">
        <f>COUNTIF(find!$F$2:F847,"+")</f>
        <v>8</v>
      </c>
      <c r="B827">
        <f>COUNTIF(find!$F847:F$1207,"-")</f>
        <v>339</v>
      </c>
      <c r="C827">
        <f>COUNTIF(find!$F$22:F847,"-")</f>
        <v>818</v>
      </c>
      <c r="D827">
        <f>COUNTIF(find!$F847:$F$1207,"+")</f>
        <v>0</v>
      </c>
      <c r="E827">
        <f t="shared" si="48"/>
        <v>0.29299999999999998</v>
      </c>
      <c r="F827">
        <f t="shared" si="49"/>
        <v>0.70700000000000007</v>
      </c>
      <c r="G827">
        <f t="shared" si="50"/>
        <v>1</v>
      </c>
      <c r="H827">
        <f t="shared" si="51"/>
        <v>0.29299999999999993</v>
      </c>
    </row>
    <row r="828" spans="1:8" x14ac:dyDescent="0.3">
      <c r="A828">
        <f>COUNTIF(find!$F$2:F848,"+")</f>
        <v>8</v>
      </c>
      <c r="B828">
        <f>COUNTIF(find!$F848:F$1207,"-")</f>
        <v>338</v>
      </c>
      <c r="C828">
        <f>COUNTIF(find!$F$22:F848,"-")</f>
        <v>819</v>
      </c>
      <c r="D828">
        <f>COUNTIF(find!$F848:$F$1207,"+")</f>
        <v>0</v>
      </c>
      <c r="E828">
        <f t="shared" si="48"/>
        <v>0.29199999999999998</v>
      </c>
      <c r="F828">
        <f t="shared" si="49"/>
        <v>0.70799999999999996</v>
      </c>
      <c r="G828">
        <f t="shared" si="50"/>
        <v>1</v>
      </c>
      <c r="H828">
        <f t="shared" si="51"/>
        <v>0.29200000000000004</v>
      </c>
    </row>
    <row r="829" spans="1:8" x14ac:dyDescent="0.3">
      <c r="A829">
        <f>COUNTIF(find!$F$2:F849,"+")</f>
        <v>8</v>
      </c>
      <c r="B829">
        <f>COUNTIF(find!$F849:F$1207,"-")</f>
        <v>337</v>
      </c>
      <c r="C829">
        <f>COUNTIF(find!$F$22:F849,"-")</f>
        <v>820</v>
      </c>
      <c r="D829">
        <f>COUNTIF(find!$F849:$F$1207,"+")</f>
        <v>0</v>
      </c>
      <c r="E829">
        <f t="shared" si="48"/>
        <v>0.29099999999999998</v>
      </c>
      <c r="F829">
        <f t="shared" si="49"/>
        <v>0.70900000000000007</v>
      </c>
      <c r="G829">
        <f t="shared" si="50"/>
        <v>1</v>
      </c>
      <c r="H829">
        <f t="shared" si="51"/>
        <v>0.29099999999999993</v>
      </c>
    </row>
    <row r="830" spans="1:8" x14ac:dyDescent="0.3">
      <c r="A830">
        <f>COUNTIF(find!$F$2:F850,"+")</f>
        <v>8</v>
      </c>
      <c r="B830">
        <f>COUNTIF(find!$F850:F$1207,"-")</f>
        <v>336</v>
      </c>
      <c r="C830">
        <f>COUNTIF(find!$F$22:F850,"-")</f>
        <v>821</v>
      </c>
      <c r="D830">
        <f>COUNTIF(find!$F850:$F$1207,"+")</f>
        <v>0</v>
      </c>
      <c r="E830">
        <f t="shared" si="48"/>
        <v>0.28999999999999998</v>
      </c>
      <c r="F830">
        <f t="shared" si="49"/>
        <v>0.71</v>
      </c>
      <c r="G830">
        <f t="shared" si="50"/>
        <v>1</v>
      </c>
      <c r="H830">
        <f t="shared" si="51"/>
        <v>0.29000000000000004</v>
      </c>
    </row>
    <row r="831" spans="1:8" x14ac:dyDescent="0.3">
      <c r="A831">
        <f>COUNTIF(find!$F$2:F851,"+")</f>
        <v>8</v>
      </c>
      <c r="B831">
        <f>COUNTIF(find!$F851:F$1207,"-")</f>
        <v>335</v>
      </c>
      <c r="C831">
        <f>COUNTIF(find!$F$22:F851,"-")</f>
        <v>822</v>
      </c>
      <c r="D831">
        <f>COUNTIF(find!$F851:$F$1207,"+")</f>
        <v>0</v>
      </c>
      <c r="E831">
        <f t="shared" si="48"/>
        <v>0.28999999999999998</v>
      </c>
      <c r="F831">
        <f t="shared" si="49"/>
        <v>0.71</v>
      </c>
      <c r="G831">
        <f t="shared" si="50"/>
        <v>1</v>
      </c>
      <c r="H831">
        <f t="shared" si="51"/>
        <v>0.29000000000000004</v>
      </c>
    </row>
    <row r="832" spans="1:8" x14ac:dyDescent="0.3">
      <c r="A832">
        <f>COUNTIF(find!$F$2:F852,"+")</f>
        <v>8</v>
      </c>
      <c r="B832">
        <f>COUNTIF(find!$F852:F$1207,"-")</f>
        <v>334</v>
      </c>
      <c r="C832">
        <f>COUNTIF(find!$F$22:F852,"-")</f>
        <v>823</v>
      </c>
      <c r="D832">
        <f>COUNTIF(find!$F852:$F$1207,"+")</f>
        <v>0</v>
      </c>
      <c r="E832">
        <f t="shared" si="48"/>
        <v>0.28899999999999998</v>
      </c>
      <c r="F832">
        <f t="shared" si="49"/>
        <v>0.71100000000000008</v>
      </c>
      <c r="G832">
        <f t="shared" si="50"/>
        <v>1</v>
      </c>
      <c r="H832">
        <f t="shared" si="51"/>
        <v>0.28899999999999992</v>
      </c>
    </row>
    <row r="833" spans="1:8" x14ac:dyDescent="0.3">
      <c r="A833">
        <f>COUNTIF(find!$F$2:F853,"+")</f>
        <v>8</v>
      </c>
      <c r="B833">
        <f>COUNTIF(find!$F853:F$1207,"-")</f>
        <v>333</v>
      </c>
      <c r="C833">
        <f>COUNTIF(find!$F$22:F853,"-")</f>
        <v>824</v>
      </c>
      <c r="D833">
        <f>COUNTIF(find!$F853:$F$1207,"+")</f>
        <v>0</v>
      </c>
      <c r="E833">
        <f t="shared" si="48"/>
        <v>0.28799999999999998</v>
      </c>
      <c r="F833">
        <f t="shared" si="49"/>
        <v>0.71199999999999997</v>
      </c>
      <c r="G833">
        <f t="shared" si="50"/>
        <v>1</v>
      </c>
      <c r="H833">
        <f t="shared" si="51"/>
        <v>0.28800000000000003</v>
      </c>
    </row>
    <row r="834" spans="1:8" x14ac:dyDescent="0.3">
      <c r="A834">
        <f>COUNTIF(find!$F$2:F854,"+")</f>
        <v>8</v>
      </c>
      <c r="B834">
        <f>COUNTIF(find!$F854:F$1207,"-")</f>
        <v>332</v>
      </c>
      <c r="C834">
        <f>COUNTIF(find!$F$22:F854,"-")</f>
        <v>825</v>
      </c>
      <c r="D834">
        <f>COUNTIF(find!$F854:$F$1207,"+")</f>
        <v>0</v>
      </c>
      <c r="E834">
        <f t="shared" si="48"/>
        <v>0.28699999999999998</v>
      </c>
      <c r="F834">
        <f t="shared" si="49"/>
        <v>0.71300000000000008</v>
      </c>
      <c r="G834">
        <f t="shared" si="50"/>
        <v>1</v>
      </c>
      <c r="H834">
        <f t="shared" si="51"/>
        <v>0.28699999999999992</v>
      </c>
    </row>
    <row r="835" spans="1:8" x14ac:dyDescent="0.3">
      <c r="A835">
        <f>COUNTIF(find!$F$2:F855,"+")</f>
        <v>8</v>
      </c>
      <c r="B835">
        <f>COUNTIF(find!$F855:F$1207,"-")</f>
        <v>331</v>
      </c>
      <c r="C835">
        <f>COUNTIF(find!$F$22:F855,"-")</f>
        <v>826</v>
      </c>
      <c r="D835">
        <f>COUNTIF(find!$F855:$F$1207,"+")</f>
        <v>0</v>
      </c>
      <c r="E835">
        <f t="shared" ref="E835:E898" si="52">ROUND(B835/(B835+C835),3)</f>
        <v>0.28599999999999998</v>
      </c>
      <c r="F835">
        <f t="shared" ref="F835:F898" si="53">1-E835</f>
        <v>0.71399999999999997</v>
      </c>
      <c r="G835">
        <f t="shared" ref="G835:G898" si="54">ROUND(A835/(A835+D835),3)</f>
        <v>1</v>
      </c>
      <c r="H835">
        <f t="shared" ref="H835:H898" si="55">G835+E835-1</f>
        <v>0.28600000000000003</v>
      </c>
    </row>
    <row r="836" spans="1:8" x14ac:dyDescent="0.3">
      <c r="A836">
        <f>COUNTIF(find!$F$2:F856,"+")</f>
        <v>8</v>
      </c>
      <c r="B836">
        <f>COUNTIF(find!$F856:F$1207,"-")</f>
        <v>330</v>
      </c>
      <c r="C836">
        <f>COUNTIF(find!$F$22:F856,"-")</f>
        <v>827</v>
      </c>
      <c r="D836">
        <f>COUNTIF(find!$F856:$F$1207,"+")</f>
        <v>0</v>
      </c>
      <c r="E836">
        <f t="shared" si="52"/>
        <v>0.28499999999999998</v>
      </c>
      <c r="F836">
        <f t="shared" si="53"/>
        <v>0.71500000000000008</v>
      </c>
      <c r="G836">
        <f t="shared" si="54"/>
        <v>1</v>
      </c>
      <c r="H836">
        <f t="shared" si="55"/>
        <v>0.28499999999999992</v>
      </c>
    </row>
    <row r="837" spans="1:8" x14ac:dyDescent="0.3">
      <c r="A837">
        <f>COUNTIF(find!$F$2:F857,"+")</f>
        <v>8</v>
      </c>
      <c r="B837">
        <f>COUNTIF(find!$F857:F$1207,"-")</f>
        <v>329</v>
      </c>
      <c r="C837">
        <f>COUNTIF(find!$F$22:F857,"-")</f>
        <v>828</v>
      </c>
      <c r="D837">
        <f>COUNTIF(find!$F857:$F$1207,"+")</f>
        <v>0</v>
      </c>
      <c r="E837">
        <f t="shared" si="52"/>
        <v>0.28399999999999997</v>
      </c>
      <c r="F837">
        <f t="shared" si="53"/>
        <v>0.71599999999999997</v>
      </c>
      <c r="G837">
        <f t="shared" si="54"/>
        <v>1</v>
      </c>
      <c r="H837">
        <f t="shared" si="55"/>
        <v>0.28400000000000003</v>
      </c>
    </row>
    <row r="838" spans="1:8" x14ac:dyDescent="0.3">
      <c r="A838">
        <f>COUNTIF(find!$F$2:F858,"+")</f>
        <v>8</v>
      </c>
      <c r="B838">
        <f>COUNTIF(find!$F858:F$1207,"-")</f>
        <v>328</v>
      </c>
      <c r="C838">
        <f>COUNTIF(find!$F$22:F858,"-")</f>
        <v>829</v>
      </c>
      <c r="D838">
        <f>COUNTIF(find!$F858:$F$1207,"+")</f>
        <v>0</v>
      </c>
      <c r="E838">
        <f t="shared" si="52"/>
        <v>0.28299999999999997</v>
      </c>
      <c r="F838">
        <f t="shared" si="53"/>
        <v>0.71700000000000008</v>
      </c>
      <c r="G838">
        <f t="shared" si="54"/>
        <v>1</v>
      </c>
      <c r="H838">
        <f t="shared" si="55"/>
        <v>0.28299999999999992</v>
      </c>
    </row>
    <row r="839" spans="1:8" x14ac:dyDescent="0.3">
      <c r="A839">
        <f>COUNTIF(find!$F$2:F859,"+")</f>
        <v>8</v>
      </c>
      <c r="B839">
        <f>COUNTIF(find!$F859:F$1207,"-")</f>
        <v>327</v>
      </c>
      <c r="C839">
        <f>COUNTIF(find!$F$22:F859,"-")</f>
        <v>830</v>
      </c>
      <c r="D839">
        <f>COUNTIF(find!$F859:$F$1207,"+")</f>
        <v>0</v>
      </c>
      <c r="E839">
        <f t="shared" si="52"/>
        <v>0.28299999999999997</v>
      </c>
      <c r="F839">
        <f t="shared" si="53"/>
        <v>0.71700000000000008</v>
      </c>
      <c r="G839">
        <f t="shared" si="54"/>
        <v>1</v>
      </c>
      <c r="H839">
        <f t="shared" si="55"/>
        <v>0.28299999999999992</v>
      </c>
    </row>
    <row r="840" spans="1:8" x14ac:dyDescent="0.3">
      <c r="A840">
        <f>COUNTIF(find!$F$2:F860,"+")</f>
        <v>8</v>
      </c>
      <c r="B840">
        <f>COUNTIF(find!$F860:F$1207,"-")</f>
        <v>326</v>
      </c>
      <c r="C840">
        <f>COUNTIF(find!$F$22:F860,"-")</f>
        <v>831</v>
      </c>
      <c r="D840">
        <f>COUNTIF(find!$F860:$F$1207,"+")</f>
        <v>0</v>
      </c>
      <c r="E840">
        <f t="shared" si="52"/>
        <v>0.28199999999999997</v>
      </c>
      <c r="F840">
        <f t="shared" si="53"/>
        <v>0.71799999999999997</v>
      </c>
      <c r="G840">
        <f t="shared" si="54"/>
        <v>1</v>
      </c>
      <c r="H840">
        <f t="shared" si="55"/>
        <v>0.28200000000000003</v>
      </c>
    </row>
    <row r="841" spans="1:8" x14ac:dyDescent="0.3">
      <c r="A841">
        <f>COUNTIF(find!$F$2:F861,"+")</f>
        <v>8</v>
      </c>
      <c r="B841">
        <f>COUNTIF(find!$F861:F$1207,"-")</f>
        <v>325</v>
      </c>
      <c r="C841">
        <f>COUNTIF(find!$F$22:F861,"-")</f>
        <v>832</v>
      </c>
      <c r="D841">
        <f>COUNTIF(find!$F861:$F$1207,"+")</f>
        <v>0</v>
      </c>
      <c r="E841">
        <f t="shared" si="52"/>
        <v>0.28100000000000003</v>
      </c>
      <c r="F841">
        <f t="shared" si="53"/>
        <v>0.71899999999999997</v>
      </c>
      <c r="G841">
        <f t="shared" si="54"/>
        <v>1</v>
      </c>
      <c r="H841">
        <f t="shared" si="55"/>
        <v>0.28100000000000014</v>
      </c>
    </row>
    <row r="842" spans="1:8" x14ac:dyDescent="0.3">
      <c r="A842">
        <f>COUNTIF(find!$F$2:F862,"+")</f>
        <v>8</v>
      </c>
      <c r="B842">
        <f>COUNTIF(find!$F862:F$1207,"-")</f>
        <v>324</v>
      </c>
      <c r="C842">
        <f>COUNTIF(find!$F$22:F862,"-")</f>
        <v>833</v>
      </c>
      <c r="D842">
        <f>COUNTIF(find!$F862:$F$1207,"+")</f>
        <v>0</v>
      </c>
      <c r="E842">
        <f t="shared" si="52"/>
        <v>0.28000000000000003</v>
      </c>
      <c r="F842">
        <f t="shared" si="53"/>
        <v>0.72</v>
      </c>
      <c r="G842">
        <f t="shared" si="54"/>
        <v>1</v>
      </c>
      <c r="H842">
        <f t="shared" si="55"/>
        <v>0.28000000000000003</v>
      </c>
    </row>
    <row r="843" spans="1:8" x14ac:dyDescent="0.3">
      <c r="A843">
        <f>COUNTIF(find!$F$2:F863,"+")</f>
        <v>8</v>
      </c>
      <c r="B843">
        <f>COUNTIF(find!$F863:F$1207,"-")</f>
        <v>323</v>
      </c>
      <c r="C843">
        <f>COUNTIF(find!$F$22:F863,"-")</f>
        <v>834</v>
      </c>
      <c r="D843">
        <f>COUNTIF(find!$F863:$F$1207,"+")</f>
        <v>0</v>
      </c>
      <c r="E843">
        <f t="shared" si="52"/>
        <v>0.27900000000000003</v>
      </c>
      <c r="F843">
        <f t="shared" si="53"/>
        <v>0.72099999999999997</v>
      </c>
      <c r="G843">
        <f t="shared" si="54"/>
        <v>1</v>
      </c>
      <c r="H843">
        <f t="shared" si="55"/>
        <v>0.27899999999999991</v>
      </c>
    </row>
    <row r="844" spans="1:8" x14ac:dyDescent="0.3">
      <c r="A844">
        <f>COUNTIF(find!$F$2:F864,"+")</f>
        <v>8</v>
      </c>
      <c r="B844">
        <f>COUNTIF(find!$F864:F$1207,"-")</f>
        <v>322</v>
      </c>
      <c r="C844">
        <f>COUNTIF(find!$F$22:F864,"-")</f>
        <v>835</v>
      </c>
      <c r="D844">
        <f>COUNTIF(find!$F864:$F$1207,"+")</f>
        <v>0</v>
      </c>
      <c r="E844">
        <f t="shared" si="52"/>
        <v>0.27800000000000002</v>
      </c>
      <c r="F844">
        <f t="shared" si="53"/>
        <v>0.72199999999999998</v>
      </c>
      <c r="G844">
        <f t="shared" si="54"/>
        <v>1</v>
      </c>
      <c r="H844">
        <f t="shared" si="55"/>
        <v>0.27800000000000002</v>
      </c>
    </row>
    <row r="845" spans="1:8" x14ac:dyDescent="0.3">
      <c r="A845">
        <f>COUNTIF(find!$F$2:F865,"+")</f>
        <v>8</v>
      </c>
      <c r="B845">
        <f>COUNTIF(find!$F865:F$1207,"-")</f>
        <v>321</v>
      </c>
      <c r="C845">
        <f>COUNTIF(find!$F$22:F865,"-")</f>
        <v>836</v>
      </c>
      <c r="D845">
        <f>COUNTIF(find!$F865:$F$1207,"+")</f>
        <v>0</v>
      </c>
      <c r="E845">
        <f t="shared" si="52"/>
        <v>0.27700000000000002</v>
      </c>
      <c r="F845">
        <f t="shared" si="53"/>
        <v>0.72299999999999998</v>
      </c>
      <c r="G845">
        <f t="shared" si="54"/>
        <v>1</v>
      </c>
      <c r="H845">
        <f t="shared" si="55"/>
        <v>0.27700000000000014</v>
      </c>
    </row>
    <row r="846" spans="1:8" x14ac:dyDescent="0.3">
      <c r="A846">
        <f>COUNTIF(find!$F$2:F866,"+")</f>
        <v>8</v>
      </c>
      <c r="B846">
        <f>COUNTIF(find!$F866:F$1207,"-")</f>
        <v>320</v>
      </c>
      <c r="C846">
        <f>COUNTIF(find!$F$22:F866,"-")</f>
        <v>837</v>
      </c>
      <c r="D846">
        <f>COUNTIF(find!$F866:$F$1207,"+")</f>
        <v>0</v>
      </c>
      <c r="E846">
        <f t="shared" si="52"/>
        <v>0.27700000000000002</v>
      </c>
      <c r="F846">
        <f t="shared" si="53"/>
        <v>0.72299999999999998</v>
      </c>
      <c r="G846">
        <f t="shared" si="54"/>
        <v>1</v>
      </c>
      <c r="H846">
        <f t="shared" si="55"/>
        <v>0.27700000000000014</v>
      </c>
    </row>
    <row r="847" spans="1:8" x14ac:dyDescent="0.3">
      <c r="A847">
        <f>COUNTIF(find!$F$2:F867,"+")</f>
        <v>8</v>
      </c>
      <c r="B847">
        <f>COUNTIF(find!$F867:F$1207,"-")</f>
        <v>319</v>
      </c>
      <c r="C847">
        <f>COUNTIF(find!$F$22:F867,"-")</f>
        <v>838</v>
      </c>
      <c r="D847">
        <f>COUNTIF(find!$F867:$F$1207,"+")</f>
        <v>0</v>
      </c>
      <c r="E847">
        <f t="shared" si="52"/>
        <v>0.27600000000000002</v>
      </c>
      <c r="F847">
        <f t="shared" si="53"/>
        <v>0.72399999999999998</v>
      </c>
      <c r="G847">
        <f t="shared" si="54"/>
        <v>1</v>
      </c>
      <c r="H847">
        <f t="shared" si="55"/>
        <v>0.27600000000000002</v>
      </c>
    </row>
    <row r="848" spans="1:8" x14ac:dyDescent="0.3">
      <c r="A848">
        <f>COUNTIF(find!$F$2:F868,"+")</f>
        <v>8</v>
      </c>
      <c r="B848">
        <f>COUNTIF(find!$F868:F$1207,"-")</f>
        <v>318</v>
      </c>
      <c r="C848">
        <f>COUNTIF(find!$F$22:F868,"-")</f>
        <v>839</v>
      </c>
      <c r="D848">
        <f>COUNTIF(find!$F868:$F$1207,"+")</f>
        <v>0</v>
      </c>
      <c r="E848">
        <f t="shared" si="52"/>
        <v>0.27500000000000002</v>
      </c>
      <c r="F848">
        <f t="shared" si="53"/>
        <v>0.72499999999999998</v>
      </c>
      <c r="G848">
        <f t="shared" si="54"/>
        <v>1</v>
      </c>
      <c r="H848">
        <f t="shared" si="55"/>
        <v>0.27499999999999991</v>
      </c>
    </row>
    <row r="849" spans="1:8" x14ac:dyDescent="0.3">
      <c r="A849">
        <f>COUNTIF(find!$F$2:F869,"+")</f>
        <v>8</v>
      </c>
      <c r="B849">
        <f>COUNTIF(find!$F869:F$1207,"-")</f>
        <v>317</v>
      </c>
      <c r="C849">
        <f>COUNTIF(find!$F$22:F869,"-")</f>
        <v>840</v>
      </c>
      <c r="D849">
        <f>COUNTIF(find!$F869:$F$1207,"+")</f>
        <v>0</v>
      </c>
      <c r="E849">
        <f t="shared" si="52"/>
        <v>0.27400000000000002</v>
      </c>
      <c r="F849">
        <f t="shared" si="53"/>
        <v>0.72599999999999998</v>
      </c>
      <c r="G849">
        <f t="shared" si="54"/>
        <v>1</v>
      </c>
      <c r="H849">
        <f t="shared" si="55"/>
        <v>0.27400000000000002</v>
      </c>
    </row>
    <row r="850" spans="1:8" x14ac:dyDescent="0.3">
      <c r="A850">
        <f>COUNTIF(find!$F$2:F870,"+")</f>
        <v>8</v>
      </c>
      <c r="B850">
        <f>COUNTIF(find!$F870:F$1207,"-")</f>
        <v>316</v>
      </c>
      <c r="C850">
        <f>COUNTIF(find!$F$22:F870,"-")</f>
        <v>841</v>
      </c>
      <c r="D850">
        <f>COUNTIF(find!$F870:$F$1207,"+")</f>
        <v>0</v>
      </c>
      <c r="E850">
        <f t="shared" si="52"/>
        <v>0.27300000000000002</v>
      </c>
      <c r="F850">
        <f t="shared" si="53"/>
        <v>0.72699999999999998</v>
      </c>
      <c r="G850">
        <f t="shared" si="54"/>
        <v>1</v>
      </c>
      <c r="H850">
        <f t="shared" si="55"/>
        <v>0.27300000000000013</v>
      </c>
    </row>
    <row r="851" spans="1:8" x14ac:dyDescent="0.3">
      <c r="A851">
        <f>COUNTIF(find!$F$2:F871,"+")</f>
        <v>8</v>
      </c>
      <c r="B851">
        <f>COUNTIF(find!$F871:F$1207,"-")</f>
        <v>315</v>
      </c>
      <c r="C851">
        <f>COUNTIF(find!$F$22:F871,"-")</f>
        <v>842</v>
      </c>
      <c r="D851">
        <f>COUNTIF(find!$F871:$F$1207,"+")</f>
        <v>0</v>
      </c>
      <c r="E851">
        <f t="shared" si="52"/>
        <v>0.27200000000000002</v>
      </c>
      <c r="F851">
        <f t="shared" si="53"/>
        <v>0.72799999999999998</v>
      </c>
      <c r="G851">
        <f t="shared" si="54"/>
        <v>1</v>
      </c>
      <c r="H851">
        <f t="shared" si="55"/>
        <v>0.27200000000000002</v>
      </c>
    </row>
    <row r="852" spans="1:8" x14ac:dyDescent="0.3">
      <c r="A852">
        <f>COUNTIF(find!$F$2:F872,"+")</f>
        <v>8</v>
      </c>
      <c r="B852">
        <f>COUNTIF(find!$F872:F$1207,"-")</f>
        <v>314</v>
      </c>
      <c r="C852">
        <f>COUNTIF(find!$F$22:F872,"-")</f>
        <v>843</v>
      </c>
      <c r="D852">
        <f>COUNTIF(find!$F872:$F$1207,"+")</f>
        <v>0</v>
      </c>
      <c r="E852">
        <f t="shared" si="52"/>
        <v>0.27100000000000002</v>
      </c>
      <c r="F852">
        <f t="shared" si="53"/>
        <v>0.72899999999999998</v>
      </c>
      <c r="G852">
        <f t="shared" si="54"/>
        <v>1</v>
      </c>
      <c r="H852">
        <f t="shared" si="55"/>
        <v>0.27099999999999991</v>
      </c>
    </row>
    <row r="853" spans="1:8" x14ac:dyDescent="0.3">
      <c r="A853">
        <f>COUNTIF(find!$F$2:F873,"+")</f>
        <v>8</v>
      </c>
      <c r="B853">
        <f>COUNTIF(find!$F873:F$1207,"-")</f>
        <v>313</v>
      </c>
      <c r="C853">
        <f>COUNTIF(find!$F$22:F873,"-")</f>
        <v>844</v>
      </c>
      <c r="D853">
        <f>COUNTIF(find!$F873:$F$1207,"+")</f>
        <v>0</v>
      </c>
      <c r="E853">
        <f t="shared" si="52"/>
        <v>0.27100000000000002</v>
      </c>
      <c r="F853">
        <f t="shared" si="53"/>
        <v>0.72899999999999998</v>
      </c>
      <c r="G853">
        <f t="shared" si="54"/>
        <v>1</v>
      </c>
      <c r="H853">
        <f t="shared" si="55"/>
        <v>0.27099999999999991</v>
      </c>
    </row>
    <row r="854" spans="1:8" x14ac:dyDescent="0.3">
      <c r="A854">
        <f>COUNTIF(find!$F$2:F874,"+")</f>
        <v>8</v>
      </c>
      <c r="B854">
        <f>COUNTIF(find!$F874:F$1207,"-")</f>
        <v>312</v>
      </c>
      <c r="C854">
        <f>COUNTIF(find!$F$22:F874,"-")</f>
        <v>845</v>
      </c>
      <c r="D854">
        <f>COUNTIF(find!$F874:$F$1207,"+")</f>
        <v>0</v>
      </c>
      <c r="E854">
        <f t="shared" si="52"/>
        <v>0.27</v>
      </c>
      <c r="F854">
        <f t="shared" si="53"/>
        <v>0.73</v>
      </c>
      <c r="G854">
        <f t="shared" si="54"/>
        <v>1</v>
      </c>
      <c r="H854">
        <f t="shared" si="55"/>
        <v>0.27</v>
      </c>
    </row>
    <row r="855" spans="1:8" x14ac:dyDescent="0.3">
      <c r="A855">
        <f>COUNTIF(find!$F$2:F875,"+")</f>
        <v>8</v>
      </c>
      <c r="B855">
        <f>COUNTIF(find!$F875:F$1207,"-")</f>
        <v>311</v>
      </c>
      <c r="C855">
        <f>COUNTIF(find!$F$22:F875,"-")</f>
        <v>846</v>
      </c>
      <c r="D855">
        <f>COUNTIF(find!$F875:$F$1207,"+")</f>
        <v>0</v>
      </c>
      <c r="E855">
        <f t="shared" si="52"/>
        <v>0.26900000000000002</v>
      </c>
      <c r="F855">
        <f t="shared" si="53"/>
        <v>0.73099999999999998</v>
      </c>
      <c r="G855">
        <f t="shared" si="54"/>
        <v>1</v>
      </c>
      <c r="H855">
        <f t="shared" si="55"/>
        <v>0.26900000000000013</v>
      </c>
    </row>
    <row r="856" spans="1:8" x14ac:dyDescent="0.3">
      <c r="A856">
        <f>COUNTIF(find!$F$2:F876,"+")</f>
        <v>8</v>
      </c>
      <c r="B856">
        <f>COUNTIF(find!$F876:F$1207,"-")</f>
        <v>310</v>
      </c>
      <c r="C856">
        <f>COUNTIF(find!$F$22:F876,"-")</f>
        <v>847</v>
      </c>
      <c r="D856">
        <f>COUNTIF(find!$F876:$F$1207,"+")</f>
        <v>0</v>
      </c>
      <c r="E856">
        <f t="shared" si="52"/>
        <v>0.26800000000000002</v>
      </c>
      <c r="F856">
        <f t="shared" si="53"/>
        <v>0.73199999999999998</v>
      </c>
      <c r="G856">
        <f t="shared" si="54"/>
        <v>1</v>
      </c>
      <c r="H856">
        <f t="shared" si="55"/>
        <v>0.26800000000000002</v>
      </c>
    </row>
    <row r="857" spans="1:8" x14ac:dyDescent="0.3">
      <c r="A857">
        <f>COUNTIF(find!$F$2:F877,"+")</f>
        <v>8</v>
      </c>
      <c r="B857">
        <f>COUNTIF(find!$F877:F$1207,"-")</f>
        <v>309</v>
      </c>
      <c r="C857">
        <f>COUNTIF(find!$F$22:F877,"-")</f>
        <v>848</v>
      </c>
      <c r="D857">
        <f>COUNTIF(find!$F877:$F$1207,"+")</f>
        <v>0</v>
      </c>
      <c r="E857">
        <f t="shared" si="52"/>
        <v>0.26700000000000002</v>
      </c>
      <c r="F857">
        <f t="shared" si="53"/>
        <v>0.73299999999999998</v>
      </c>
      <c r="G857">
        <f t="shared" si="54"/>
        <v>1</v>
      </c>
      <c r="H857">
        <f t="shared" si="55"/>
        <v>0.2669999999999999</v>
      </c>
    </row>
    <row r="858" spans="1:8" x14ac:dyDescent="0.3">
      <c r="A858">
        <f>COUNTIF(find!$F$2:F878,"+")</f>
        <v>8</v>
      </c>
      <c r="B858">
        <f>COUNTIF(find!$F878:F$1207,"-")</f>
        <v>308</v>
      </c>
      <c r="C858">
        <f>COUNTIF(find!$F$22:F878,"-")</f>
        <v>849</v>
      </c>
      <c r="D858">
        <f>COUNTIF(find!$F878:$F$1207,"+")</f>
        <v>0</v>
      </c>
      <c r="E858">
        <f t="shared" si="52"/>
        <v>0.26600000000000001</v>
      </c>
      <c r="F858">
        <f t="shared" si="53"/>
        <v>0.73399999999999999</v>
      </c>
      <c r="G858">
        <f t="shared" si="54"/>
        <v>1</v>
      </c>
      <c r="H858">
        <f t="shared" si="55"/>
        <v>0.26600000000000001</v>
      </c>
    </row>
    <row r="859" spans="1:8" x14ac:dyDescent="0.3">
      <c r="A859">
        <f>COUNTIF(find!$F$2:F879,"+")</f>
        <v>8</v>
      </c>
      <c r="B859">
        <f>COUNTIF(find!$F879:F$1207,"-")</f>
        <v>307</v>
      </c>
      <c r="C859">
        <f>COUNTIF(find!$F$22:F879,"-")</f>
        <v>850</v>
      </c>
      <c r="D859">
        <f>COUNTIF(find!$F879:$F$1207,"+")</f>
        <v>0</v>
      </c>
      <c r="E859">
        <f t="shared" si="52"/>
        <v>0.26500000000000001</v>
      </c>
      <c r="F859">
        <f t="shared" si="53"/>
        <v>0.73499999999999999</v>
      </c>
      <c r="G859">
        <f t="shared" si="54"/>
        <v>1</v>
      </c>
      <c r="H859">
        <f t="shared" si="55"/>
        <v>0.26500000000000012</v>
      </c>
    </row>
    <row r="860" spans="1:8" x14ac:dyDescent="0.3">
      <c r="A860">
        <f>COUNTIF(find!$F$2:F880,"+")</f>
        <v>8</v>
      </c>
      <c r="B860">
        <f>COUNTIF(find!$F880:F$1207,"-")</f>
        <v>306</v>
      </c>
      <c r="C860">
        <f>COUNTIF(find!$F$22:F880,"-")</f>
        <v>851</v>
      </c>
      <c r="D860">
        <f>COUNTIF(find!$F880:$F$1207,"+")</f>
        <v>0</v>
      </c>
      <c r="E860">
        <f t="shared" si="52"/>
        <v>0.26400000000000001</v>
      </c>
      <c r="F860">
        <f t="shared" si="53"/>
        <v>0.73599999999999999</v>
      </c>
      <c r="G860">
        <f t="shared" si="54"/>
        <v>1</v>
      </c>
      <c r="H860">
        <f t="shared" si="55"/>
        <v>0.26400000000000001</v>
      </c>
    </row>
    <row r="861" spans="1:8" x14ac:dyDescent="0.3">
      <c r="A861">
        <f>COUNTIF(find!$F$2:F881,"+")</f>
        <v>8</v>
      </c>
      <c r="B861">
        <f>COUNTIF(find!$F881:F$1207,"-")</f>
        <v>305</v>
      </c>
      <c r="C861">
        <f>COUNTIF(find!$F$22:F881,"-")</f>
        <v>852</v>
      </c>
      <c r="D861">
        <f>COUNTIF(find!$F881:$F$1207,"+")</f>
        <v>0</v>
      </c>
      <c r="E861">
        <f t="shared" si="52"/>
        <v>0.26400000000000001</v>
      </c>
      <c r="F861">
        <f t="shared" si="53"/>
        <v>0.73599999999999999</v>
      </c>
      <c r="G861">
        <f t="shared" si="54"/>
        <v>1</v>
      </c>
      <c r="H861">
        <f t="shared" si="55"/>
        <v>0.26400000000000001</v>
      </c>
    </row>
    <row r="862" spans="1:8" x14ac:dyDescent="0.3">
      <c r="A862">
        <f>COUNTIF(find!$F$2:F882,"+")</f>
        <v>8</v>
      </c>
      <c r="B862">
        <f>COUNTIF(find!$F882:F$1207,"-")</f>
        <v>304</v>
      </c>
      <c r="C862">
        <f>COUNTIF(find!$F$22:F882,"-")</f>
        <v>853</v>
      </c>
      <c r="D862">
        <f>COUNTIF(find!$F882:$F$1207,"+")</f>
        <v>0</v>
      </c>
      <c r="E862">
        <f t="shared" si="52"/>
        <v>0.26300000000000001</v>
      </c>
      <c r="F862">
        <f t="shared" si="53"/>
        <v>0.73699999999999999</v>
      </c>
      <c r="G862">
        <f t="shared" si="54"/>
        <v>1</v>
      </c>
      <c r="H862">
        <f t="shared" si="55"/>
        <v>0.2629999999999999</v>
      </c>
    </row>
    <row r="863" spans="1:8" x14ac:dyDescent="0.3">
      <c r="A863">
        <f>COUNTIF(find!$F$2:F883,"+")</f>
        <v>8</v>
      </c>
      <c r="B863">
        <f>COUNTIF(find!$F883:F$1207,"-")</f>
        <v>303</v>
      </c>
      <c r="C863">
        <f>COUNTIF(find!$F$22:F883,"-")</f>
        <v>854</v>
      </c>
      <c r="D863">
        <f>COUNTIF(find!$F883:$F$1207,"+")</f>
        <v>0</v>
      </c>
      <c r="E863">
        <f t="shared" si="52"/>
        <v>0.26200000000000001</v>
      </c>
      <c r="F863">
        <f t="shared" si="53"/>
        <v>0.73799999999999999</v>
      </c>
      <c r="G863">
        <f t="shared" si="54"/>
        <v>1</v>
      </c>
      <c r="H863">
        <f t="shared" si="55"/>
        <v>0.26200000000000001</v>
      </c>
    </row>
    <row r="864" spans="1:8" x14ac:dyDescent="0.3">
      <c r="A864">
        <f>COUNTIF(find!$F$2:F884,"+")</f>
        <v>8</v>
      </c>
      <c r="B864">
        <f>COUNTIF(find!$F884:F$1207,"-")</f>
        <v>302</v>
      </c>
      <c r="C864">
        <f>COUNTIF(find!$F$22:F884,"-")</f>
        <v>855</v>
      </c>
      <c r="D864">
        <f>COUNTIF(find!$F884:$F$1207,"+")</f>
        <v>0</v>
      </c>
      <c r="E864">
        <f t="shared" si="52"/>
        <v>0.26100000000000001</v>
      </c>
      <c r="F864">
        <f t="shared" si="53"/>
        <v>0.73899999999999999</v>
      </c>
      <c r="G864">
        <f t="shared" si="54"/>
        <v>1</v>
      </c>
      <c r="H864">
        <f t="shared" si="55"/>
        <v>0.26100000000000012</v>
      </c>
    </row>
    <row r="865" spans="1:8" x14ac:dyDescent="0.3">
      <c r="A865">
        <f>COUNTIF(find!$F$2:F885,"+")</f>
        <v>8</v>
      </c>
      <c r="B865">
        <f>COUNTIF(find!$F885:F$1207,"-")</f>
        <v>301</v>
      </c>
      <c r="C865">
        <f>COUNTIF(find!$F$22:F885,"-")</f>
        <v>856</v>
      </c>
      <c r="D865">
        <f>COUNTIF(find!$F885:$F$1207,"+")</f>
        <v>0</v>
      </c>
      <c r="E865">
        <f t="shared" si="52"/>
        <v>0.26</v>
      </c>
      <c r="F865">
        <f t="shared" si="53"/>
        <v>0.74</v>
      </c>
      <c r="G865">
        <f t="shared" si="54"/>
        <v>1</v>
      </c>
      <c r="H865">
        <f t="shared" si="55"/>
        <v>0.26</v>
      </c>
    </row>
    <row r="866" spans="1:8" x14ac:dyDescent="0.3">
      <c r="A866">
        <f>COUNTIF(find!$F$2:F886,"+")</f>
        <v>8</v>
      </c>
      <c r="B866">
        <f>COUNTIF(find!$F886:F$1207,"-")</f>
        <v>300</v>
      </c>
      <c r="C866">
        <f>COUNTIF(find!$F$22:F886,"-")</f>
        <v>857</v>
      </c>
      <c r="D866">
        <f>COUNTIF(find!$F886:$F$1207,"+")</f>
        <v>0</v>
      </c>
      <c r="E866">
        <f t="shared" si="52"/>
        <v>0.25900000000000001</v>
      </c>
      <c r="F866">
        <f t="shared" si="53"/>
        <v>0.74099999999999999</v>
      </c>
      <c r="G866">
        <f t="shared" si="54"/>
        <v>1</v>
      </c>
      <c r="H866">
        <f t="shared" si="55"/>
        <v>0.2589999999999999</v>
      </c>
    </row>
    <row r="867" spans="1:8" x14ac:dyDescent="0.3">
      <c r="A867">
        <f>COUNTIF(find!$F$2:F887,"+")</f>
        <v>8</v>
      </c>
      <c r="B867">
        <f>COUNTIF(find!$F887:F$1207,"-")</f>
        <v>299</v>
      </c>
      <c r="C867">
        <f>COUNTIF(find!$F$22:F887,"-")</f>
        <v>858</v>
      </c>
      <c r="D867">
        <f>COUNTIF(find!$F887:$F$1207,"+")</f>
        <v>0</v>
      </c>
      <c r="E867">
        <f t="shared" si="52"/>
        <v>0.25800000000000001</v>
      </c>
      <c r="F867">
        <f t="shared" si="53"/>
        <v>0.74199999999999999</v>
      </c>
      <c r="G867">
        <f t="shared" si="54"/>
        <v>1</v>
      </c>
      <c r="H867">
        <f t="shared" si="55"/>
        <v>0.25800000000000001</v>
      </c>
    </row>
    <row r="868" spans="1:8" x14ac:dyDescent="0.3">
      <c r="A868">
        <f>COUNTIF(find!$F$2:F888,"+")</f>
        <v>8</v>
      </c>
      <c r="B868">
        <f>COUNTIF(find!$F888:F$1207,"-")</f>
        <v>298</v>
      </c>
      <c r="C868">
        <f>COUNTIF(find!$F$22:F888,"-")</f>
        <v>859</v>
      </c>
      <c r="D868">
        <f>COUNTIF(find!$F888:$F$1207,"+")</f>
        <v>0</v>
      </c>
      <c r="E868">
        <f t="shared" si="52"/>
        <v>0.25800000000000001</v>
      </c>
      <c r="F868">
        <f t="shared" si="53"/>
        <v>0.74199999999999999</v>
      </c>
      <c r="G868">
        <f t="shared" si="54"/>
        <v>1</v>
      </c>
      <c r="H868">
        <f t="shared" si="55"/>
        <v>0.25800000000000001</v>
      </c>
    </row>
    <row r="869" spans="1:8" x14ac:dyDescent="0.3">
      <c r="A869">
        <f>COUNTIF(find!$F$2:F889,"+")</f>
        <v>8</v>
      </c>
      <c r="B869">
        <f>COUNTIF(find!$F889:F$1207,"-")</f>
        <v>297</v>
      </c>
      <c r="C869">
        <f>COUNTIF(find!$F$22:F889,"-")</f>
        <v>860</v>
      </c>
      <c r="D869">
        <f>COUNTIF(find!$F889:$F$1207,"+")</f>
        <v>0</v>
      </c>
      <c r="E869">
        <f t="shared" si="52"/>
        <v>0.25700000000000001</v>
      </c>
      <c r="F869">
        <f t="shared" si="53"/>
        <v>0.74299999999999999</v>
      </c>
      <c r="G869">
        <f t="shared" si="54"/>
        <v>1</v>
      </c>
      <c r="H869">
        <f t="shared" si="55"/>
        <v>0.25700000000000012</v>
      </c>
    </row>
    <row r="870" spans="1:8" x14ac:dyDescent="0.3">
      <c r="A870">
        <f>COUNTIF(find!$F$2:F890,"+")</f>
        <v>8</v>
      </c>
      <c r="B870">
        <f>COUNTIF(find!$F890:F$1207,"-")</f>
        <v>296</v>
      </c>
      <c r="C870">
        <f>COUNTIF(find!$F$22:F890,"-")</f>
        <v>861</v>
      </c>
      <c r="D870">
        <f>COUNTIF(find!$F890:$F$1207,"+")</f>
        <v>0</v>
      </c>
      <c r="E870">
        <f t="shared" si="52"/>
        <v>0.25600000000000001</v>
      </c>
      <c r="F870">
        <f t="shared" si="53"/>
        <v>0.74399999999999999</v>
      </c>
      <c r="G870">
        <f t="shared" si="54"/>
        <v>1</v>
      </c>
      <c r="H870">
        <f t="shared" si="55"/>
        <v>0.25600000000000001</v>
      </c>
    </row>
    <row r="871" spans="1:8" x14ac:dyDescent="0.3">
      <c r="A871">
        <f>COUNTIF(find!$F$2:F891,"+")</f>
        <v>8</v>
      </c>
      <c r="B871">
        <f>COUNTIF(find!$F891:F$1207,"-")</f>
        <v>295</v>
      </c>
      <c r="C871">
        <f>COUNTIF(find!$F$22:F891,"-")</f>
        <v>862</v>
      </c>
      <c r="D871">
        <f>COUNTIF(find!$F891:$F$1207,"+")</f>
        <v>0</v>
      </c>
      <c r="E871">
        <f t="shared" si="52"/>
        <v>0.255</v>
      </c>
      <c r="F871">
        <f t="shared" si="53"/>
        <v>0.745</v>
      </c>
      <c r="G871">
        <f t="shared" si="54"/>
        <v>1</v>
      </c>
      <c r="H871">
        <f t="shared" si="55"/>
        <v>0.25499999999999989</v>
      </c>
    </row>
    <row r="872" spans="1:8" x14ac:dyDescent="0.3">
      <c r="A872">
        <f>COUNTIF(find!$F$2:F892,"+")</f>
        <v>8</v>
      </c>
      <c r="B872">
        <f>COUNTIF(find!$F892:F$1207,"-")</f>
        <v>294</v>
      </c>
      <c r="C872">
        <f>COUNTIF(find!$F$22:F892,"-")</f>
        <v>863</v>
      </c>
      <c r="D872">
        <f>COUNTIF(find!$F892:$F$1207,"+")</f>
        <v>0</v>
      </c>
      <c r="E872">
        <f t="shared" si="52"/>
        <v>0.254</v>
      </c>
      <c r="F872">
        <f t="shared" si="53"/>
        <v>0.746</v>
      </c>
      <c r="G872">
        <f t="shared" si="54"/>
        <v>1</v>
      </c>
      <c r="H872">
        <f t="shared" si="55"/>
        <v>0.254</v>
      </c>
    </row>
    <row r="873" spans="1:8" x14ac:dyDescent="0.3">
      <c r="A873">
        <f>COUNTIF(find!$F$2:F893,"+")</f>
        <v>8</v>
      </c>
      <c r="B873">
        <f>COUNTIF(find!$F893:F$1207,"-")</f>
        <v>293</v>
      </c>
      <c r="C873">
        <f>COUNTIF(find!$F$22:F893,"-")</f>
        <v>864</v>
      </c>
      <c r="D873">
        <f>COUNTIF(find!$F893:$F$1207,"+")</f>
        <v>0</v>
      </c>
      <c r="E873">
        <f t="shared" si="52"/>
        <v>0.253</v>
      </c>
      <c r="F873">
        <f t="shared" si="53"/>
        <v>0.747</v>
      </c>
      <c r="G873">
        <f t="shared" si="54"/>
        <v>1</v>
      </c>
      <c r="H873">
        <f t="shared" si="55"/>
        <v>0.25300000000000011</v>
      </c>
    </row>
    <row r="874" spans="1:8" x14ac:dyDescent="0.3">
      <c r="A874">
        <f>COUNTIF(find!$F$2:F894,"+")</f>
        <v>8</v>
      </c>
      <c r="B874">
        <f>COUNTIF(find!$F894:F$1207,"-")</f>
        <v>292</v>
      </c>
      <c r="C874">
        <f>COUNTIF(find!$F$22:F894,"-")</f>
        <v>865</v>
      </c>
      <c r="D874">
        <f>COUNTIF(find!$F894:$F$1207,"+")</f>
        <v>0</v>
      </c>
      <c r="E874">
        <f t="shared" si="52"/>
        <v>0.252</v>
      </c>
      <c r="F874">
        <f t="shared" si="53"/>
        <v>0.748</v>
      </c>
      <c r="G874">
        <f t="shared" si="54"/>
        <v>1</v>
      </c>
      <c r="H874">
        <f t="shared" si="55"/>
        <v>0.252</v>
      </c>
    </row>
    <row r="875" spans="1:8" x14ac:dyDescent="0.3">
      <c r="A875">
        <f>COUNTIF(find!$F$2:F895,"+")</f>
        <v>8</v>
      </c>
      <c r="B875">
        <f>COUNTIF(find!$F895:F$1207,"-")</f>
        <v>291</v>
      </c>
      <c r="C875">
        <f>COUNTIF(find!$F$22:F895,"-")</f>
        <v>866</v>
      </c>
      <c r="D875">
        <f>COUNTIF(find!$F895:$F$1207,"+")</f>
        <v>0</v>
      </c>
      <c r="E875">
        <f t="shared" si="52"/>
        <v>0.252</v>
      </c>
      <c r="F875">
        <f t="shared" si="53"/>
        <v>0.748</v>
      </c>
      <c r="G875">
        <f t="shared" si="54"/>
        <v>1</v>
      </c>
      <c r="H875">
        <f t="shared" si="55"/>
        <v>0.252</v>
      </c>
    </row>
    <row r="876" spans="1:8" x14ac:dyDescent="0.3">
      <c r="A876">
        <f>COUNTIF(find!$F$2:F896,"+")</f>
        <v>8</v>
      </c>
      <c r="B876">
        <f>COUNTIF(find!$F896:F$1207,"-")</f>
        <v>290</v>
      </c>
      <c r="C876">
        <f>COUNTIF(find!$F$22:F896,"-")</f>
        <v>867</v>
      </c>
      <c r="D876">
        <f>COUNTIF(find!$F896:$F$1207,"+")</f>
        <v>0</v>
      </c>
      <c r="E876">
        <f t="shared" si="52"/>
        <v>0.251</v>
      </c>
      <c r="F876">
        <f t="shared" si="53"/>
        <v>0.749</v>
      </c>
      <c r="G876">
        <f t="shared" si="54"/>
        <v>1</v>
      </c>
      <c r="H876">
        <f t="shared" si="55"/>
        <v>0.25099999999999989</v>
      </c>
    </row>
    <row r="877" spans="1:8" x14ac:dyDescent="0.3">
      <c r="A877">
        <f>COUNTIF(find!$F$2:F897,"+")</f>
        <v>8</v>
      </c>
      <c r="B877">
        <f>COUNTIF(find!$F897:F$1207,"-")</f>
        <v>289</v>
      </c>
      <c r="C877">
        <f>COUNTIF(find!$F$22:F897,"-")</f>
        <v>868</v>
      </c>
      <c r="D877">
        <f>COUNTIF(find!$F897:$F$1207,"+")</f>
        <v>0</v>
      </c>
      <c r="E877">
        <f t="shared" si="52"/>
        <v>0.25</v>
      </c>
      <c r="F877">
        <f t="shared" si="53"/>
        <v>0.75</v>
      </c>
      <c r="G877">
        <f t="shared" si="54"/>
        <v>1</v>
      </c>
      <c r="H877">
        <f t="shared" si="55"/>
        <v>0.25</v>
      </c>
    </row>
    <row r="878" spans="1:8" x14ac:dyDescent="0.3">
      <c r="A878">
        <f>COUNTIF(find!$F$2:F898,"+")</f>
        <v>8</v>
      </c>
      <c r="B878">
        <f>COUNTIF(find!$F898:F$1207,"-")</f>
        <v>288</v>
      </c>
      <c r="C878">
        <f>COUNTIF(find!$F$22:F898,"-")</f>
        <v>869</v>
      </c>
      <c r="D878">
        <f>COUNTIF(find!$F898:$F$1207,"+")</f>
        <v>0</v>
      </c>
      <c r="E878">
        <f t="shared" si="52"/>
        <v>0.249</v>
      </c>
      <c r="F878">
        <f t="shared" si="53"/>
        <v>0.751</v>
      </c>
      <c r="G878">
        <f t="shared" si="54"/>
        <v>1</v>
      </c>
      <c r="H878">
        <f t="shared" si="55"/>
        <v>0.24900000000000011</v>
      </c>
    </row>
    <row r="879" spans="1:8" x14ac:dyDescent="0.3">
      <c r="A879">
        <f>COUNTIF(find!$F$2:F899,"+")</f>
        <v>8</v>
      </c>
      <c r="B879">
        <f>COUNTIF(find!$F899:F$1207,"-")</f>
        <v>287</v>
      </c>
      <c r="C879">
        <f>COUNTIF(find!$F$22:F899,"-")</f>
        <v>870</v>
      </c>
      <c r="D879">
        <f>COUNTIF(find!$F899:$F$1207,"+")</f>
        <v>0</v>
      </c>
      <c r="E879">
        <f t="shared" si="52"/>
        <v>0.248</v>
      </c>
      <c r="F879">
        <f t="shared" si="53"/>
        <v>0.752</v>
      </c>
      <c r="G879">
        <f t="shared" si="54"/>
        <v>1</v>
      </c>
      <c r="H879">
        <f t="shared" si="55"/>
        <v>0.248</v>
      </c>
    </row>
    <row r="880" spans="1:8" x14ac:dyDescent="0.3">
      <c r="A880">
        <f>COUNTIF(find!$F$2:F900,"+")</f>
        <v>8</v>
      </c>
      <c r="B880">
        <f>COUNTIF(find!$F900:F$1207,"-")</f>
        <v>286</v>
      </c>
      <c r="C880">
        <f>COUNTIF(find!$F$22:F900,"-")</f>
        <v>871</v>
      </c>
      <c r="D880">
        <f>COUNTIF(find!$F900:$F$1207,"+")</f>
        <v>0</v>
      </c>
      <c r="E880">
        <f t="shared" si="52"/>
        <v>0.247</v>
      </c>
      <c r="F880">
        <f t="shared" si="53"/>
        <v>0.753</v>
      </c>
      <c r="G880">
        <f t="shared" si="54"/>
        <v>1</v>
      </c>
      <c r="H880">
        <f t="shared" si="55"/>
        <v>0.24699999999999989</v>
      </c>
    </row>
    <row r="881" spans="1:8" x14ac:dyDescent="0.3">
      <c r="A881">
        <f>COUNTIF(find!$F$2:F901,"+")</f>
        <v>8</v>
      </c>
      <c r="B881">
        <f>COUNTIF(find!$F901:F$1207,"-")</f>
        <v>285</v>
      </c>
      <c r="C881">
        <f>COUNTIF(find!$F$22:F901,"-")</f>
        <v>872</v>
      </c>
      <c r="D881">
        <f>COUNTIF(find!$F901:$F$1207,"+")</f>
        <v>0</v>
      </c>
      <c r="E881">
        <f t="shared" si="52"/>
        <v>0.246</v>
      </c>
      <c r="F881">
        <f t="shared" si="53"/>
        <v>0.754</v>
      </c>
      <c r="G881">
        <f t="shared" si="54"/>
        <v>1</v>
      </c>
      <c r="H881">
        <f t="shared" si="55"/>
        <v>0.246</v>
      </c>
    </row>
    <row r="882" spans="1:8" x14ac:dyDescent="0.3">
      <c r="A882">
        <f>COUNTIF(find!$F$2:F902,"+")</f>
        <v>8</v>
      </c>
      <c r="B882">
        <f>COUNTIF(find!$F902:F$1207,"-")</f>
        <v>284</v>
      </c>
      <c r="C882">
        <f>COUNTIF(find!$F$22:F902,"-")</f>
        <v>873</v>
      </c>
      <c r="D882">
        <f>COUNTIF(find!$F902:$F$1207,"+")</f>
        <v>0</v>
      </c>
      <c r="E882">
        <f t="shared" si="52"/>
        <v>0.245</v>
      </c>
      <c r="F882">
        <f t="shared" si="53"/>
        <v>0.755</v>
      </c>
      <c r="G882">
        <f t="shared" si="54"/>
        <v>1</v>
      </c>
      <c r="H882">
        <f t="shared" si="55"/>
        <v>0.24500000000000011</v>
      </c>
    </row>
    <row r="883" spans="1:8" x14ac:dyDescent="0.3">
      <c r="A883">
        <f>COUNTIF(find!$F$2:F903,"+")</f>
        <v>8</v>
      </c>
      <c r="B883">
        <f>COUNTIF(find!$F903:F$1207,"-")</f>
        <v>283</v>
      </c>
      <c r="C883">
        <f>COUNTIF(find!$F$22:F903,"-")</f>
        <v>874</v>
      </c>
      <c r="D883">
        <f>COUNTIF(find!$F903:$F$1207,"+")</f>
        <v>0</v>
      </c>
      <c r="E883">
        <f t="shared" si="52"/>
        <v>0.245</v>
      </c>
      <c r="F883">
        <f t="shared" si="53"/>
        <v>0.755</v>
      </c>
      <c r="G883">
        <f t="shared" si="54"/>
        <v>1</v>
      </c>
      <c r="H883">
        <f t="shared" si="55"/>
        <v>0.24500000000000011</v>
      </c>
    </row>
    <row r="884" spans="1:8" x14ac:dyDescent="0.3">
      <c r="A884">
        <f>COUNTIF(find!$F$2:F904,"+")</f>
        <v>8</v>
      </c>
      <c r="B884">
        <f>COUNTIF(find!$F904:F$1207,"-")</f>
        <v>282</v>
      </c>
      <c r="C884">
        <f>COUNTIF(find!$F$22:F904,"-")</f>
        <v>875</v>
      </c>
      <c r="D884">
        <f>COUNTIF(find!$F904:$F$1207,"+")</f>
        <v>0</v>
      </c>
      <c r="E884">
        <f t="shared" si="52"/>
        <v>0.24399999999999999</v>
      </c>
      <c r="F884">
        <f t="shared" si="53"/>
        <v>0.75600000000000001</v>
      </c>
      <c r="G884">
        <f t="shared" si="54"/>
        <v>1</v>
      </c>
      <c r="H884">
        <f t="shared" si="55"/>
        <v>0.24399999999999999</v>
      </c>
    </row>
    <row r="885" spans="1:8" x14ac:dyDescent="0.3">
      <c r="A885">
        <f>COUNTIF(find!$F$2:F905,"+")</f>
        <v>8</v>
      </c>
      <c r="B885">
        <f>COUNTIF(find!$F905:F$1207,"-")</f>
        <v>281</v>
      </c>
      <c r="C885">
        <f>COUNTIF(find!$F$22:F905,"-")</f>
        <v>876</v>
      </c>
      <c r="D885">
        <f>COUNTIF(find!$F905:$F$1207,"+")</f>
        <v>0</v>
      </c>
      <c r="E885">
        <f t="shared" si="52"/>
        <v>0.24299999999999999</v>
      </c>
      <c r="F885">
        <f t="shared" si="53"/>
        <v>0.75700000000000001</v>
      </c>
      <c r="G885">
        <f t="shared" si="54"/>
        <v>1</v>
      </c>
      <c r="H885">
        <f t="shared" si="55"/>
        <v>0.24299999999999988</v>
      </c>
    </row>
    <row r="886" spans="1:8" x14ac:dyDescent="0.3">
      <c r="A886">
        <f>COUNTIF(find!$F$2:F906,"+")</f>
        <v>8</v>
      </c>
      <c r="B886">
        <f>COUNTIF(find!$F906:F$1207,"-")</f>
        <v>280</v>
      </c>
      <c r="C886">
        <f>COUNTIF(find!$F$22:F906,"-")</f>
        <v>877</v>
      </c>
      <c r="D886">
        <f>COUNTIF(find!$F906:$F$1207,"+")</f>
        <v>0</v>
      </c>
      <c r="E886">
        <f t="shared" si="52"/>
        <v>0.24199999999999999</v>
      </c>
      <c r="F886">
        <f t="shared" si="53"/>
        <v>0.75800000000000001</v>
      </c>
      <c r="G886">
        <f t="shared" si="54"/>
        <v>1</v>
      </c>
      <c r="H886">
        <f t="shared" si="55"/>
        <v>0.24199999999999999</v>
      </c>
    </row>
    <row r="887" spans="1:8" x14ac:dyDescent="0.3">
      <c r="A887">
        <f>COUNTIF(find!$F$2:F907,"+")</f>
        <v>8</v>
      </c>
      <c r="B887">
        <f>COUNTIF(find!$F907:F$1207,"-")</f>
        <v>279</v>
      </c>
      <c r="C887">
        <f>COUNTIF(find!$F$22:F907,"-")</f>
        <v>878</v>
      </c>
      <c r="D887">
        <f>COUNTIF(find!$F907:$F$1207,"+")</f>
        <v>0</v>
      </c>
      <c r="E887">
        <f t="shared" si="52"/>
        <v>0.24099999999999999</v>
      </c>
      <c r="F887">
        <f t="shared" si="53"/>
        <v>0.75900000000000001</v>
      </c>
      <c r="G887">
        <f t="shared" si="54"/>
        <v>1</v>
      </c>
      <c r="H887">
        <f t="shared" si="55"/>
        <v>0.2410000000000001</v>
      </c>
    </row>
    <row r="888" spans="1:8" x14ac:dyDescent="0.3">
      <c r="A888">
        <f>COUNTIF(find!$F$2:F908,"+")</f>
        <v>8</v>
      </c>
      <c r="B888">
        <f>COUNTIF(find!$F908:F$1207,"-")</f>
        <v>278</v>
      </c>
      <c r="C888">
        <f>COUNTIF(find!$F$22:F908,"-")</f>
        <v>879</v>
      </c>
      <c r="D888">
        <f>COUNTIF(find!$F908:$F$1207,"+")</f>
        <v>0</v>
      </c>
      <c r="E888">
        <f t="shared" si="52"/>
        <v>0.24</v>
      </c>
      <c r="F888">
        <f t="shared" si="53"/>
        <v>0.76</v>
      </c>
      <c r="G888">
        <f t="shared" si="54"/>
        <v>1</v>
      </c>
      <c r="H888">
        <f t="shared" si="55"/>
        <v>0.24</v>
      </c>
    </row>
    <row r="889" spans="1:8" x14ac:dyDescent="0.3">
      <c r="A889">
        <f>COUNTIF(find!$F$2:F909,"+")</f>
        <v>8</v>
      </c>
      <c r="B889">
        <f>COUNTIF(find!$F909:F$1207,"-")</f>
        <v>277</v>
      </c>
      <c r="C889">
        <f>COUNTIF(find!$F$22:F909,"-")</f>
        <v>880</v>
      </c>
      <c r="D889">
        <f>COUNTIF(find!$F909:$F$1207,"+")</f>
        <v>0</v>
      </c>
      <c r="E889">
        <f t="shared" si="52"/>
        <v>0.23899999999999999</v>
      </c>
      <c r="F889">
        <f t="shared" si="53"/>
        <v>0.76100000000000001</v>
      </c>
      <c r="G889">
        <f t="shared" si="54"/>
        <v>1</v>
      </c>
      <c r="H889">
        <f t="shared" si="55"/>
        <v>0.23899999999999988</v>
      </c>
    </row>
    <row r="890" spans="1:8" x14ac:dyDescent="0.3">
      <c r="A890">
        <f>COUNTIF(find!$F$2:F910,"+")</f>
        <v>8</v>
      </c>
      <c r="B890">
        <f>COUNTIF(find!$F910:F$1207,"-")</f>
        <v>276</v>
      </c>
      <c r="C890">
        <f>COUNTIF(find!$F$22:F910,"-")</f>
        <v>881</v>
      </c>
      <c r="D890">
        <f>COUNTIF(find!$F910:$F$1207,"+")</f>
        <v>0</v>
      </c>
      <c r="E890">
        <f t="shared" si="52"/>
        <v>0.23899999999999999</v>
      </c>
      <c r="F890">
        <f t="shared" si="53"/>
        <v>0.76100000000000001</v>
      </c>
      <c r="G890">
        <f t="shared" si="54"/>
        <v>1</v>
      </c>
      <c r="H890">
        <f t="shared" si="55"/>
        <v>0.23899999999999988</v>
      </c>
    </row>
    <row r="891" spans="1:8" x14ac:dyDescent="0.3">
      <c r="A891">
        <f>COUNTIF(find!$F$2:F911,"+")</f>
        <v>8</v>
      </c>
      <c r="B891">
        <f>COUNTIF(find!$F911:F$1207,"-")</f>
        <v>275</v>
      </c>
      <c r="C891">
        <f>COUNTIF(find!$F$22:F911,"-")</f>
        <v>882</v>
      </c>
      <c r="D891">
        <f>COUNTIF(find!$F911:$F$1207,"+")</f>
        <v>0</v>
      </c>
      <c r="E891">
        <f t="shared" si="52"/>
        <v>0.23799999999999999</v>
      </c>
      <c r="F891">
        <f t="shared" si="53"/>
        <v>0.76200000000000001</v>
      </c>
      <c r="G891">
        <f t="shared" si="54"/>
        <v>1</v>
      </c>
      <c r="H891">
        <f t="shared" si="55"/>
        <v>0.23799999999999999</v>
      </c>
    </row>
    <row r="892" spans="1:8" x14ac:dyDescent="0.3">
      <c r="A892">
        <f>COUNTIF(find!$F$2:F912,"+")</f>
        <v>8</v>
      </c>
      <c r="B892">
        <f>COUNTIF(find!$F912:F$1207,"-")</f>
        <v>274</v>
      </c>
      <c r="C892">
        <f>COUNTIF(find!$F$22:F912,"-")</f>
        <v>883</v>
      </c>
      <c r="D892">
        <f>COUNTIF(find!$F912:$F$1207,"+")</f>
        <v>0</v>
      </c>
      <c r="E892">
        <f t="shared" si="52"/>
        <v>0.23699999999999999</v>
      </c>
      <c r="F892">
        <f t="shared" si="53"/>
        <v>0.76300000000000001</v>
      </c>
      <c r="G892">
        <f t="shared" si="54"/>
        <v>1</v>
      </c>
      <c r="H892">
        <f t="shared" si="55"/>
        <v>0.2370000000000001</v>
      </c>
    </row>
    <row r="893" spans="1:8" x14ac:dyDescent="0.3">
      <c r="A893">
        <f>COUNTIF(find!$F$2:F913,"+")</f>
        <v>8</v>
      </c>
      <c r="B893">
        <f>COUNTIF(find!$F913:F$1207,"-")</f>
        <v>273</v>
      </c>
      <c r="C893">
        <f>COUNTIF(find!$F$22:F913,"-")</f>
        <v>884</v>
      </c>
      <c r="D893">
        <f>COUNTIF(find!$F913:$F$1207,"+")</f>
        <v>0</v>
      </c>
      <c r="E893">
        <f t="shared" si="52"/>
        <v>0.23599999999999999</v>
      </c>
      <c r="F893">
        <f t="shared" si="53"/>
        <v>0.76400000000000001</v>
      </c>
      <c r="G893">
        <f t="shared" si="54"/>
        <v>1</v>
      </c>
      <c r="H893">
        <f t="shared" si="55"/>
        <v>0.23599999999999999</v>
      </c>
    </row>
    <row r="894" spans="1:8" x14ac:dyDescent="0.3">
      <c r="A894">
        <f>COUNTIF(find!$F$2:F914,"+")</f>
        <v>8</v>
      </c>
      <c r="B894">
        <f>COUNTIF(find!$F914:F$1207,"-")</f>
        <v>272</v>
      </c>
      <c r="C894">
        <f>COUNTIF(find!$F$22:F914,"-")</f>
        <v>885</v>
      </c>
      <c r="D894">
        <f>COUNTIF(find!$F914:$F$1207,"+")</f>
        <v>0</v>
      </c>
      <c r="E894">
        <f t="shared" si="52"/>
        <v>0.23499999999999999</v>
      </c>
      <c r="F894">
        <f t="shared" si="53"/>
        <v>0.76500000000000001</v>
      </c>
      <c r="G894">
        <f t="shared" si="54"/>
        <v>1</v>
      </c>
      <c r="H894">
        <f t="shared" si="55"/>
        <v>0.23499999999999988</v>
      </c>
    </row>
    <row r="895" spans="1:8" x14ac:dyDescent="0.3">
      <c r="A895">
        <f>COUNTIF(find!$F$2:F915,"+")</f>
        <v>8</v>
      </c>
      <c r="B895">
        <f>COUNTIF(find!$F915:F$1207,"-")</f>
        <v>271</v>
      </c>
      <c r="C895">
        <f>COUNTIF(find!$F$22:F915,"-")</f>
        <v>886</v>
      </c>
      <c r="D895">
        <f>COUNTIF(find!$F915:$F$1207,"+")</f>
        <v>0</v>
      </c>
      <c r="E895">
        <f t="shared" si="52"/>
        <v>0.23400000000000001</v>
      </c>
      <c r="F895">
        <f t="shared" si="53"/>
        <v>0.76600000000000001</v>
      </c>
      <c r="G895">
        <f t="shared" si="54"/>
        <v>1</v>
      </c>
      <c r="H895">
        <f t="shared" si="55"/>
        <v>0.23399999999999999</v>
      </c>
    </row>
    <row r="896" spans="1:8" x14ac:dyDescent="0.3">
      <c r="A896">
        <f>COUNTIF(find!$F$2:F916,"+")</f>
        <v>8</v>
      </c>
      <c r="B896">
        <f>COUNTIF(find!$F916:F$1207,"-")</f>
        <v>270</v>
      </c>
      <c r="C896">
        <f>COUNTIF(find!$F$22:F916,"-")</f>
        <v>887</v>
      </c>
      <c r="D896">
        <f>COUNTIF(find!$F916:$F$1207,"+")</f>
        <v>0</v>
      </c>
      <c r="E896">
        <f t="shared" si="52"/>
        <v>0.23300000000000001</v>
      </c>
      <c r="F896">
        <f t="shared" si="53"/>
        <v>0.76700000000000002</v>
      </c>
      <c r="G896">
        <f t="shared" si="54"/>
        <v>1</v>
      </c>
      <c r="H896">
        <f t="shared" si="55"/>
        <v>0.2330000000000001</v>
      </c>
    </row>
    <row r="897" spans="1:8" x14ac:dyDescent="0.3">
      <c r="A897">
        <f>COUNTIF(find!$F$2:F917,"+")</f>
        <v>8</v>
      </c>
      <c r="B897">
        <f>COUNTIF(find!$F917:F$1207,"-")</f>
        <v>269</v>
      </c>
      <c r="C897">
        <f>COUNTIF(find!$F$22:F917,"-")</f>
        <v>888</v>
      </c>
      <c r="D897">
        <f>COUNTIF(find!$F917:$F$1207,"+")</f>
        <v>0</v>
      </c>
      <c r="E897">
        <f t="shared" si="52"/>
        <v>0.23200000000000001</v>
      </c>
      <c r="F897">
        <f t="shared" si="53"/>
        <v>0.76800000000000002</v>
      </c>
      <c r="G897">
        <f t="shared" si="54"/>
        <v>1</v>
      </c>
      <c r="H897">
        <f t="shared" si="55"/>
        <v>0.23199999999999998</v>
      </c>
    </row>
    <row r="898" spans="1:8" x14ac:dyDescent="0.3">
      <c r="A898">
        <f>COUNTIF(find!$F$2:F918,"+")</f>
        <v>8</v>
      </c>
      <c r="B898">
        <f>COUNTIF(find!$F918:F$1207,"-")</f>
        <v>268</v>
      </c>
      <c r="C898">
        <f>COUNTIF(find!$F$22:F918,"-")</f>
        <v>889</v>
      </c>
      <c r="D898">
        <f>COUNTIF(find!$F918:$F$1207,"+")</f>
        <v>0</v>
      </c>
      <c r="E898">
        <f t="shared" si="52"/>
        <v>0.23200000000000001</v>
      </c>
      <c r="F898">
        <f t="shared" si="53"/>
        <v>0.76800000000000002</v>
      </c>
      <c r="G898">
        <f t="shared" si="54"/>
        <v>1</v>
      </c>
      <c r="H898">
        <f t="shared" si="55"/>
        <v>0.23199999999999998</v>
      </c>
    </row>
    <row r="899" spans="1:8" x14ac:dyDescent="0.3">
      <c r="A899">
        <f>COUNTIF(find!$F$2:F919,"+")</f>
        <v>8</v>
      </c>
      <c r="B899">
        <f>COUNTIF(find!$F919:F$1207,"-")</f>
        <v>267</v>
      </c>
      <c r="C899">
        <f>COUNTIF(find!$F$22:F919,"-")</f>
        <v>890</v>
      </c>
      <c r="D899">
        <f>COUNTIF(find!$F919:$F$1207,"+")</f>
        <v>0</v>
      </c>
      <c r="E899">
        <f t="shared" ref="E899:E962" si="56">ROUND(B899/(B899+C899),3)</f>
        <v>0.23100000000000001</v>
      </c>
      <c r="F899">
        <f t="shared" ref="F899:F962" si="57">1-E899</f>
        <v>0.76900000000000002</v>
      </c>
      <c r="G899">
        <f t="shared" ref="G899:G962" si="58">ROUND(A899/(A899+D899),3)</f>
        <v>1</v>
      </c>
      <c r="H899">
        <f t="shared" ref="H899:H962" si="59">G899+E899-1</f>
        <v>0.23100000000000009</v>
      </c>
    </row>
    <row r="900" spans="1:8" x14ac:dyDescent="0.3">
      <c r="A900">
        <f>COUNTIF(find!$F$2:F920,"+")</f>
        <v>8</v>
      </c>
      <c r="B900">
        <f>COUNTIF(find!$F920:F$1207,"-")</f>
        <v>266</v>
      </c>
      <c r="C900">
        <f>COUNTIF(find!$F$22:F920,"-")</f>
        <v>891</v>
      </c>
      <c r="D900">
        <f>COUNTIF(find!$F920:$F$1207,"+")</f>
        <v>0</v>
      </c>
      <c r="E900">
        <f t="shared" si="56"/>
        <v>0.23</v>
      </c>
      <c r="F900">
        <f t="shared" si="57"/>
        <v>0.77</v>
      </c>
      <c r="G900">
        <f t="shared" si="58"/>
        <v>1</v>
      </c>
      <c r="H900">
        <f t="shared" si="59"/>
        <v>0.22999999999999998</v>
      </c>
    </row>
    <row r="901" spans="1:8" x14ac:dyDescent="0.3">
      <c r="A901">
        <f>COUNTIF(find!$F$2:F921,"+")</f>
        <v>8</v>
      </c>
      <c r="B901">
        <f>COUNTIF(find!$F921:F$1207,"-")</f>
        <v>265</v>
      </c>
      <c r="C901">
        <f>COUNTIF(find!$F$22:F921,"-")</f>
        <v>892</v>
      </c>
      <c r="D901">
        <f>COUNTIF(find!$F921:$F$1207,"+")</f>
        <v>0</v>
      </c>
      <c r="E901">
        <f t="shared" si="56"/>
        <v>0.22900000000000001</v>
      </c>
      <c r="F901">
        <f t="shared" si="57"/>
        <v>0.77100000000000002</v>
      </c>
      <c r="G901">
        <f t="shared" si="58"/>
        <v>1</v>
      </c>
      <c r="H901">
        <f t="shared" si="59"/>
        <v>0.22900000000000009</v>
      </c>
    </row>
    <row r="902" spans="1:8" x14ac:dyDescent="0.3">
      <c r="A902">
        <f>COUNTIF(find!$F$2:F922,"+")</f>
        <v>8</v>
      </c>
      <c r="B902">
        <f>COUNTIF(find!$F922:F$1207,"-")</f>
        <v>264</v>
      </c>
      <c r="C902">
        <f>COUNTIF(find!$F$22:F922,"-")</f>
        <v>893</v>
      </c>
      <c r="D902">
        <f>COUNTIF(find!$F922:$F$1207,"+")</f>
        <v>0</v>
      </c>
      <c r="E902">
        <f t="shared" si="56"/>
        <v>0.22800000000000001</v>
      </c>
      <c r="F902">
        <f t="shared" si="57"/>
        <v>0.77200000000000002</v>
      </c>
      <c r="G902">
        <f t="shared" si="58"/>
        <v>1</v>
      </c>
      <c r="H902">
        <f t="shared" si="59"/>
        <v>0.22799999999999998</v>
      </c>
    </row>
    <row r="903" spans="1:8" x14ac:dyDescent="0.3">
      <c r="A903">
        <f>COUNTIF(find!$F$2:F923,"+")</f>
        <v>8</v>
      </c>
      <c r="B903">
        <f>COUNTIF(find!$F923:F$1207,"-")</f>
        <v>263</v>
      </c>
      <c r="C903">
        <f>COUNTIF(find!$F$22:F923,"-")</f>
        <v>894</v>
      </c>
      <c r="D903">
        <f>COUNTIF(find!$F923:$F$1207,"+")</f>
        <v>0</v>
      </c>
      <c r="E903">
        <f t="shared" si="56"/>
        <v>0.22700000000000001</v>
      </c>
      <c r="F903">
        <f t="shared" si="57"/>
        <v>0.77300000000000002</v>
      </c>
      <c r="G903">
        <f t="shared" si="58"/>
        <v>1</v>
      </c>
      <c r="H903">
        <f t="shared" si="59"/>
        <v>0.22700000000000009</v>
      </c>
    </row>
    <row r="904" spans="1:8" x14ac:dyDescent="0.3">
      <c r="A904">
        <f>COUNTIF(find!$F$2:F924,"+")</f>
        <v>8</v>
      </c>
      <c r="B904">
        <f>COUNTIF(find!$F924:F$1207,"-")</f>
        <v>262</v>
      </c>
      <c r="C904">
        <f>COUNTIF(find!$F$22:F924,"-")</f>
        <v>895</v>
      </c>
      <c r="D904">
        <f>COUNTIF(find!$F924:$F$1207,"+")</f>
        <v>0</v>
      </c>
      <c r="E904">
        <f t="shared" si="56"/>
        <v>0.22600000000000001</v>
      </c>
      <c r="F904">
        <f t="shared" si="57"/>
        <v>0.77400000000000002</v>
      </c>
      <c r="G904">
        <f t="shared" si="58"/>
        <v>1</v>
      </c>
      <c r="H904">
        <f t="shared" si="59"/>
        <v>0.22599999999999998</v>
      </c>
    </row>
    <row r="905" spans="1:8" x14ac:dyDescent="0.3">
      <c r="A905">
        <f>COUNTIF(find!$F$2:F925,"+")</f>
        <v>8</v>
      </c>
      <c r="B905">
        <f>COUNTIF(find!$F925:F$1207,"-")</f>
        <v>261</v>
      </c>
      <c r="C905">
        <f>COUNTIF(find!$F$22:F925,"-")</f>
        <v>896</v>
      </c>
      <c r="D905">
        <f>COUNTIF(find!$F925:$F$1207,"+")</f>
        <v>0</v>
      </c>
      <c r="E905">
        <f t="shared" si="56"/>
        <v>0.22600000000000001</v>
      </c>
      <c r="F905">
        <f t="shared" si="57"/>
        <v>0.77400000000000002</v>
      </c>
      <c r="G905">
        <f t="shared" si="58"/>
        <v>1</v>
      </c>
      <c r="H905">
        <f t="shared" si="59"/>
        <v>0.22599999999999998</v>
      </c>
    </row>
    <row r="906" spans="1:8" x14ac:dyDescent="0.3">
      <c r="A906">
        <f>COUNTIF(find!$F$2:F926,"+")</f>
        <v>8</v>
      </c>
      <c r="B906">
        <f>COUNTIF(find!$F926:F$1207,"-")</f>
        <v>260</v>
      </c>
      <c r="C906">
        <f>COUNTIF(find!$F$22:F926,"-")</f>
        <v>897</v>
      </c>
      <c r="D906">
        <f>COUNTIF(find!$F926:$F$1207,"+")</f>
        <v>0</v>
      </c>
      <c r="E906">
        <f t="shared" si="56"/>
        <v>0.22500000000000001</v>
      </c>
      <c r="F906">
        <f t="shared" si="57"/>
        <v>0.77500000000000002</v>
      </c>
      <c r="G906">
        <f t="shared" si="58"/>
        <v>1</v>
      </c>
      <c r="H906">
        <f t="shared" si="59"/>
        <v>0.22500000000000009</v>
      </c>
    </row>
    <row r="907" spans="1:8" x14ac:dyDescent="0.3">
      <c r="A907">
        <f>COUNTIF(find!$F$2:F927,"+")</f>
        <v>8</v>
      </c>
      <c r="B907">
        <f>COUNTIF(find!$F927:F$1207,"-")</f>
        <v>259</v>
      </c>
      <c r="C907">
        <f>COUNTIF(find!$F$22:F927,"-")</f>
        <v>898</v>
      </c>
      <c r="D907">
        <f>COUNTIF(find!$F927:$F$1207,"+")</f>
        <v>0</v>
      </c>
      <c r="E907">
        <f t="shared" si="56"/>
        <v>0.224</v>
      </c>
      <c r="F907">
        <f t="shared" si="57"/>
        <v>0.77600000000000002</v>
      </c>
      <c r="G907">
        <f t="shared" si="58"/>
        <v>1</v>
      </c>
      <c r="H907">
        <f t="shared" si="59"/>
        <v>0.22399999999999998</v>
      </c>
    </row>
    <row r="908" spans="1:8" x14ac:dyDescent="0.3">
      <c r="A908">
        <f>COUNTIF(find!$F$2:F928,"+")</f>
        <v>8</v>
      </c>
      <c r="B908">
        <f>COUNTIF(find!$F928:F$1207,"-")</f>
        <v>258</v>
      </c>
      <c r="C908">
        <f>COUNTIF(find!$F$22:F928,"-")</f>
        <v>899</v>
      </c>
      <c r="D908">
        <f>COUNTIF(find!$F928:$F$1207,"+")</f>
        <v>0</v>
      </c>
      <c r="E908">
        <f t="shared" si="56"/>
        <v>0.223</v>
      </c>
      <c r="F908">
        <f t="shared" si="57"/>
        <v>0.77700000000000002</v>
      </c>
      <c r="G908">
        <f t="shared" si="58"/>
        <v>1</v>
      </c>
      <c r="H908">
        <f t="shared" si="59"/>
        <v>0.22300000000000009</v>
      </c>
    </row>
    <row r="909" spans="1:8" x14ac:dyDescent="0.3">
      <c r="A909">
        <f>COUNTIF(find!$F$2:F929,"+")</f>
        <v>8</v>
      </c>
      <c r="B909">
        <f>COUNTIF(find!$F929:F$1207,"-")</f>
        <v>257</v>
      </c>
      <c r="C909">
        <f>COUNTIF(find!$F$22:F929,"-")</f>
        <v>900</v>
      </c>
      <c r="D909">
        <f>COUNTIF(find!$F929:$F$1207,"+")</f>
        <v>0</v>
      </c>
      <c r="E909">
        <f t="shared" si="56"/>
        <v>0.222</v>
      </c>
      <c r="F909">
        <f t="shared" si="57"/>
        <v>0.77800000000000002</v>
      </c>
      <c r="G909">
        <f t="shared" si="58"/>
        <v>1</v>
      </c>
      <c r="H909">
        <f t="shared" si="59"/>
        <v>0.22199999999999998</v>
      </c>
    </row>
    <row r="910" spans="1:8" x14ac:dyDescent="0.3">
      <c r="A910">
        <f>COUNTIF(find!$F$2:F930,"+")</f>
        <v>8</v>
      </c>
      <c r="B910">
        <f>COUNTIF(find!$F930:F$1207,"-")</f>
        <v>256</v>
      </c>
      <c r="C910">
        <f>COUNTIF(find!$F$22:F930,"-")</f>
        <v>901</v>
      </c>
      <c r="D910">
        <f>COUNTIF(find!$F930:$F$1207,"+")</f>
        <v>0</v>
      </c>
      <c r="E910">
        <f t="shared" si="56"/>
        <v>0.221</v>
      </c>
      <c r="F910">
        <f t="shared" si="57"/>
        <v>0.77900000000000003</v>
      </c>
      <c r="G910">
        <f t="shared" si="58"/>
        <v>1</v>
      </c>
      <c r="H910">
        <f t="shared" si="59"/>
        <v>0.22100000000000009</v>
      </c>
    </row>
    <row r="911" spans="1:8" x14ac:dyDescent="0.3">
      <c r="A911">
        <f>COUNTIF(find!$F$2:F931,"+")</f>
        <v>8</v>
      </c>
      <c r="B911">
        <f>COUNTIF(find!$F931:F$1207,"-")</f>
        <v>255</v>
      </c>
      <c r="C911">
        <f>COUNTIF(find!$F$22:F931,"-")</f>
        <v>902</v>
      </c>
      <c r="D911">
        <f>COUNTIF(find!$F931:$F$1207,"+")</f>
        <v>0</v>
      </c>
      <c r="E911">
        <f t="shared" si="56"/>
        <v>0.22</v>
      </c>
      <c r="F911">
        <f t="shared" si="57"/>
        <v>0.78</v>
      </c>
      <c r="G911">
        <f t="shared" si="58"/>
        <v>1</v>
      </c>
      <c r="H911">
        <f t="shared" si="59"/>
        <v>0.21999999999999997</v>
      </c>
    </row>
    <row r="912" spans="1:8" x14ac:dyDescent="0.3">
      <c r="A912">
        <f>COUNTIF(find!$F$2:F932,"+")</f>
        <v>8</v>
      </c>
      <c r="B912">
        <f>COUNTIF(find!$F932:F$1207,"-")</f>
        <v>254</v>
      </c>
      <c r="C912">
        <f>COUNTIF(find!$F$22:F932,"-")</f>
        <v>903</v>
      </c>
      <c r="D912">
        <f>COUNTIF(find!$F932:$F$1207,"+")</f>
        <v>0</v>
      </c>
      <c r="E912">
        <f t="shared" si="56"/>
        <v>0.22</v>
      </c>
      <c r="F912">
        <f t="shared" si="57"/>
        <v>0.78</v>
      </c>
      <c r="G912">
        <f t="shared" si="58"/>
        <v>1</v>
      </c>
      <c r="H912">
        <f t="shared" si="59"/>
        <v>0.21999999999999997</v>
      </c>
    </row>
    <row r="913" spans="1:8" x14ac:dyDescent="0.3">
      <c r="A913">
        <f>COUNTIF(find!$F$2:F933,"+")</f>
        <v>8</v>
      </c>
      <c r="B913">
        <f>COUNTIF(find!$F933:F$1207,"-")</f>
        <v>253</v>
      </c>
      <c r="C913">
        <f>COUNTIF(find!$F$22:F933,"-")</f>
        <v>904</v>
      </c>
      <c r="D913">
        <f>COUNTIF(find!$F933:$F$1207,"+")</f>
        <v>0</v>
      </c>
      <c r="E913">
        <f t="shared" si="56"/>
        <v>0.219</v>
      </c>
      <c r="F913">
        <f t="shared" si="57"/>
        <v>0.78100000000000003</v>
      </c>
      <c r="G913">
        <f t="shared" si="58"/>
        <v>1</v>
      </c>
      <c r="H913">
        <f t="shared" si="59"/>
        <v>0.21900000000000008</v>
      </c>
    </row>
    <row r="914" spans="1:8" x14ac:dyDescent="0.3">
      <c r="A914">
        <f>COUNTIF(find!$F$2:F934,"+")</f>
        <v>8</v>
      </c>
      <c r="B914">
        <f>COUNTIF(find!$F934:F$1207,"-")</f>
        <v>252</v>
      </c>
      <c r="C914">
        <f>COUNTIF(find!$F$22:F934,"-")</f>
        <v>905</v>
      </c>
      <c r="D914">
        <f>COUNTIF(find!$F934:$F$1207,"+")</f>
        <v>0</v>
      </c>
      <c r="E914">
        <f t="shared" si="56"/>
        <v>0.218</v>
      </c>
      <c r="F914">
        <f t="shared" si="57"/>
        <v>0.78200000000000003</v>
      </c>
      <c r="G914">
        <f t="shared" si="58"/>
        <v>1</v>
      </c>
      <c r="H914">
        <f t="shared" si="59"/>
        <v>0.21799999999999997</v>
      </c>
    </row>
    <row r="915" spans="1:8" x14ac:dyDescent="0.3">
      <c r="A915">
        <f>COUNTIF(find!$F$2:F935,"+")</f>
        <v>8</v>
      </c>
      <c r="B915">
        <f>COUNTIF(find!$F935:F$1207,"-")</f>
        <v>251</v>
      </c>
      <c r="C915">
        <f>COUNTIF(find!$F$22:F935,"-")</f>
        <v>906</v>
      </c>
      <c r="D915">
        <f>COUNTIF(find!$F935:$F$1207,"+")</f>
        <v>0</v>
      </c>
      <c r="E915">
        <f t="shared" si="56"/>
        <v>0.217</v>
      </c>
      <c r="F915">
        <f t="shared" si="57"/>
        <v>0.78300000000000003</v>
      </c>
      <c r="G915">
        <f t="shared" si="58"/>
        <v>1</v>
      </c>
      <c r="H915">
        <f t="shared" si="59"/>
        <v>0.21700000000000008</v>
      </c>
    </row>
    <row r="916" spans="1:8" x14ac:dyDescent="0.3">
      <c r="A916">
        <f>COUNTIF(find!$F$2:F936,"+")</f>
        <v>8</v>
      </c>
      <c r="B916">
        <f>COUNTIF(find!$F936:F$1207,"-")</f>
        <v>250</v>
      </c>
      <c r="C916">
        <f>COUNTIF(find!$F$22:F936,"-")</f>
        <v>907</v>
      </c>
      <c r="D916">
        <f>COUNTIF(find!$F936:$F$1207,"+")</f>
        <v>0</v>
      </c>
      <c r="E916">
        <f t="shared" si="56"/>
        <v>0.216</v>
      </c>
      <c r="F916">
        <f t="shared" si="57"/>
        <v>0.78400000000000003</v>
      </c>
      <c r="G916">
        <f t="shared" si="58"/>
        <v>1</v>
      </c>
      <c r="H916">
        <f t="shared" si="59"/>
        <v>0.21599999999999997</v>
      </c>
    </row>
    <row r="917" spans="1:8" x14ac:dyDescent="0.3">
      <c r="A917">
        <f>COUNTIF(find!$F$2:F937,"+")</f>
        <v>8</v>
      </c>
      <c r="B917">
        <f>COUNTIF(find!$F937:F$1207,"-")</f>
        <v>249</v>
      </c>
      <c r="C917">
        <f>COUNTIF(find!$F$22:F937,"-")</f>
        <v>908</v>
      </c>
      <c r="D917">
        <f>COUNTIF(find!$F937:$F$1207,"+")</f>
        <v>0</v>
      </c>
      <c r="E917">
        <f t="shared" si="56"/>
        <v>0.215</v>
      </c>
      <c r="F917">
        <f t="shared" si="57"/>
        <v>0.78500000000000003</v>
      </c>
      <c r="G917">
        <f t="shared" si="58"/>
        <v>1</v>
      </c>
      <c r="H917">
        <f t="shared" si="59"/>
        <v>0.21500000000000008</v>
      </c>
    </row>
    <row r="918" spans="1:8" x14ac:dyDescent="0.3">
      <c r="A918">
        <f>COUNTIF(find!$F$2:F938,"+")</f>
        <v>8</v>
      </c>
      <c r="B918">
        <f>COUNTIF(find!$F938:F$1207,"-")</f>
        <v>248</v>
      </c>
      <c r="C918">
        <f>COUNTIF(find!$F$22:F938,"-")</f>
        <v>909</v>
      </c>
      <c r="D918">
        <f>COUNTIF(find!$F938:$F$1207,"+")</f>
        <v>0</v>
      </c>
      <c r="E918">
        <f t="shared" si="56"/>
        <v>0.214</v>
      </c>
      <c r="F918">
        <f t="shared" si="57"/>
        <v>0.78600000000000003</v>
      </c>
      <c r="G918">
        <f t="shared" si="58"/>
        <v>1</v>
      </c>
      <c r="H918">
        <f t="shared" si="59"/>
        <v>0.21399999999999997</v>
      </c>
    </row>
    <row r="919" spans="1:8" x14ac:dyDescent="0.3">
      <c r="A919">
        <f>COUNTIF(find!$F$2:F939,"+")</f>
        <v>8</v>
      </c>
      <c r="B919">
        <f>COUNTIF(find!$F939:F$1207,"-")</f>
        <v>247</v>
      </c>
      <c r="C919">
        <f>COUNTIF(find!$F$22:F939,"-")</f>
        <v>910</v>
      </c>
      <c r="D919">
        <f>COUNTIF(find!$F939:$F$1207,"+")</f>
        <v>0</v>
      </c>
      <c r="E919">
        <f t="shared" si="56"/>
        <v>0.21299999999999999</v>
      </c>
      <c r="F919">
        <f t="shared" si="57"/>
        <v>0.78700000000000003</v>
      </c>
      <c r="G919">
        <f t="shared" si="58"/>
        <v>1</v>
      </c>
      <c r="H919">
        <f t="shared" si="59"/>
        <v>0.21300000000000008</v>
      </c>
    </row>
    <row r="920" spans="1:8" x14ac:dyDescent="0.3">
      <c r="A920">
        <f>COUNTIF(find!$F$2:F940,"+")</f>
        <v>8</v>
      </c>
      <c r="B920">
        <f>COUNTIF(find!$F940:F$1207,"-")</f>
        <v>246</v>
      </c>
      <c r="C920">
        <f>COUNTIF(find!$F$22:F940,"-")</f>
        <v>911</v>
      </c>
      <c r="D920">
        <f>COUNTIF(find!$F940:$F$1207,"+")</f>
        <v>0</v>
      </c>
      <c r="E920">
        <f t="shared" si="56"/>
        <v>0.21299999999999999</v>
      </c>
      <c r="F920">
        <f t="shared" si="57"/>
        <v>0.78700000000000003</v>
      </c>
      <c r="G920">
        <f t="shared" si="58"/>
        <v>1</v>
      </c>
      <c r="H920">
        <f t="shared" si="59"/>
        <v>0.21300000000000008</v>
      </c>
    </row>
    <row r="921" spans="1:8" x14ac:dyDescent="0.3">
      <c r="A921">
        <f>COUNTIF(find!$F$2:F941,"+")</f>
        <v>8</v>
      </c>
      <c r="B921">
        <f>COUNTIF(find!$F941:F$1207,"-")</f>
        <v>245</v>
      </c>
      <c r="C921">
        <f>COUNTIF(find!$F$22:F941,"-")</f>
        <v>912</v>
      </c>
      <c r="D921">
        <f>COUNTIF(find!$F941:$F$1207,"+")</f>
        <v>0</v>
      </c>
      <c r="E921">
        <f t="shared" si="56"/>
        <v>0.21199999999999999</v>
      </c>
      <c r="F921">
        <f t="shared" si="57"/>
        <v>0.78800000000000003</v>
      </c>
      <c r="G921">
        <f t="shared" si="58"/>
        <v>1</v>
      </c>
      <c r="H921">
        <f t="shared" si="59"/>
        <v>0.21199999999999997</v>
      </c>
    </row>
    <row r="922" spans="1:8" x14ac:dyDescent="0.3">
      <c r="A922">
        <f>COUNTIF(find!$F$2:F942,"+")</f>
        <v>8</v>
      </c>
      <c r="B922">
        <f>COUNTIF(find!$F942:F$1207,"-")</f>
        <v>244</v>
      </c>
      <c r="C922">
        <f>COUNTIF(find!$F$22:F942,"-")</f>
        <v>913</v>
      </c>
      <c r="D922">
        <f>COUNTIF(find!$F942:$F$1207,"+")</f>
        <v>0</v>
      </c>
      <c r="E922">
        <f t="shared" si="56"/>
        <v>0.21099999999999999</v>
      </c>
      <c r="F922">
        <f t="shared" si="57"/>
        <v>0.78900000000000003</v>
      </c>
      <c r="G922">
        <f t="shared" si="58"/>
        <v>1</v>
      </c>
      <c r="H922">
        <f t="shared" si="59"/>
        <v>0.21100000000000008</v>
      </c>
    </row>
    <row r="923" spans="1:8" x14ac:dyDescent="0.3">
      <c r="A923">
        <f>COUNTIF(find!$F$2:F943,"+")</f>
        <v>8</v>
      </c>
      <c r="B923">
        <f>COUNTIF(find!$F943:F$1207,"-")</f>
        <v>243</v>
      </c>
      <c r="C923">
        <f>COUNTIF(find!$F$22:F943,"-")</f>
        <v>914</v>
      </c>
      <c r="D923">
        <f>COUNTIF(find!$F943:$F$1207,"+")</f>
        <v>0</v>
      </c>
      <c r="E923">
        <f t="shared" si="56"/>
        <v>0.21</v>
      </c>
      <c r="F923">
        <f t="shared" si="57"/>
        <v>0.79</v>
      </c>
      <c r="G923">
        <f t="shared" si="58"/>
        <v>1</v>
      </c>
      <c r="H923">
        <f t="shared" si="59"/>
        <v>0.20999999999999996</v>
      </c>
    </row>
    <row r="924" spans="1:8" x14ac:dyDescent="0.3">
      <c r="A924">
        <f>COUNTIF(find!$F$2:F944,"+")</f>
        <v>8</v>
      </c>
      <c r="B924">
        <f>COUNTIF(find!$F944:F$1207,"-")</f>
        <v>242</v>
      </c>
      <c r="C924">
        <f>COUNTIF(find!$F$22:F944,"-")</f>
        <v>915</v>
      </c>
      <c r="D924">
        <f>COUNTIF(find!$F944:$F$1207,"+")</f>
        <v>0</v>
      </c>
      <c r="E924">
        <f t="shared" si="56"/>
        <v>0.20899999999999999</v>
      </c>
      <c r="F924">
        <f t="shared" si="57"/>
        <v>0.79100000000000004</v>
      </c>
      <c r="G924">
        <f t="shared" si="58"/>
        <v>1</v>
      </c>
      <c r="H924">
        <f t="shared" si="59"/>
        <v>0.20900000000000007</v>
      </c>
    </row>
    <row r="925" spans="1:8" x14ac:dyDescent="0.3">
      <c r="A925">
        <f>COUNTIF(find!$F$2:F945,"+")</f>
        <v>8</v>
      </c>
      <c r="B925">
        <f>COUNTIF(find!$F945:F$1207,"-")</f>
        <v>241</v>
      </c>
      <c r="C925">
        <f>COUNTIF(find!$F$22:F945,"-")</f>
        <v>916</v>
      </c>
      <c r="D925">
        <f>COUNTIF(find!$F945:$F$1207,"+")</f>
        <v>0</v>
      </c>
      <c r="E925">
        <f t="shared" si="56"/>
        <v>0.20799999999999999</v>
      </c>
      <c r="F925">
        <f t="shared" si="57"/>
        <v>0.79200000000000004</v>
      </c>
      <c r="G925">
        <f t="shared" si="58"/>
        <v>1</v>
      </c>
      <c r="H925">
        <f t="shared" si="59"/>
        <v>0.20799999999999996</v>
      </c>
    </row>
    <row r="926" spans="1:8" x14ac:dyDescent="0.3">
      <c r="A926">
        <f>COUNTIF(find!$F$2:F946,"+")</f>
        <v>8</v>
      </c>
      <c r="B926">
        <f>COUNTIF(find!$F946:F$1207,"-")</f>
        <v>240</v>
      </c>
      <c r="C926">
        <f>COUNTIF(find!$F$22:F946,"-")</f>
        <v>917</v>
      </c>
      <c r="D926">
        <f>COUNTIF(find!$F946:$F$1207,"+")</f>
        <v>0</v>
      </c>
      <c r="E926">
        <f t="shared" si="56"/>
        <v>0.20699999999999999</v>
      </c>
      <c r="F926">
        <f t="shared" si="57"/>
        <v>0.79300000000000004</v>
      </c>
      <c r="G926">
        <f t="shared" si="58"/>
        <v>1</v>
      </c>
      <c r="H926">
        <f t="shared" si="59"/>
        <v>0.20700000000000007</v>
      </c>
    </row>
    <row r="927" spans="1:8" x14ac:dyDescent="0.3">
      <c r="A927">
        <f>COUNTIF(find!$F$2:F947,"+")</f>
        <v>8</v>
      </c>
      <c r="B927">
        <f>COUNTIF(find!$F947:F$1207,"-")</f>
        <v>239</v>
      </c>
      <c r="C927">
        <f>COUNTIF(find!$F$22:F947,"-")</f>
        <v>918</v>
      </c>
      <c r="D927">
        <f>COUNTIF(find!$F947:$F$1207,"+")</f>
        <v>0</v>
      </c>
      <c r="E927">
        <f t="shared" si="56"/>
        <v>0.20699999999999999</v>
      </c>
      <c r="F927">
        <f t="shared" si="57"/>
        <v>0.79300000000000004</v>
      </c>
      <c r="G927">
        <f t="shared" si="58"/>
        <v>1</v>
      </c>
      <c r="H927">
        <f t="shared" si="59"/>
        <v>0.20700000000000007</v>
      </c>
    </row>
    <row r="928" spans="1:8" x14ac:dyDescent="0.3">
      <c r="A928">
        <f>COUNTIF(find!$F$2:F948,"+")</f>
        <v>8</v>
      </c>
      <c r="B928">
        <f>COUNTIF(find!$F948:F$1207,"-")</f>
        <v>238</v>
      </c>
      <c r="C928">
        <f>COUNTIF(find!$F$22:F948,"-")</f>
        <v>919</v>
      </c>
      <c r="D928">
        <f>COUNTIF(find!$F948:$F$1207,"+")</f>
        <v>0</v>
      </c>
      <c r="E928">
        <f t="shared" si="56"/>
        <v>0.20599999999999999</v>
      </c>
      <c r="F928">
        <f t="shared" si="57"/>
        <v>0.79400000000000004</v>
      </c>
      <c r="G928">
        <f t="shared" si="58"/>
        <v>1</v>
      </c>
      <c r="H928">
        <f t="shared" si="59"/>
        <v>0.20599999999999996</v>
      </c>
    </row>
    <row r="929" spans="1:8" x14ac:dyDescent="0.3">
      <c r="A929">
        <f>COUNTIF(find!$F$2:F949,"+")</f>
        <v>8</v>
      </c>
      <c r="B929">
        <f>COUNTIF(find!$F949:F$1207,"-")</f>
        <v>237</v>
      </c>
      <c r="C929">
        <f>COUNTIF(find!$F$22:F949,"-")</f>
        <v>920</v>
      </c>
      <c r="D929">
        <f>COUNTIF(find!$F949:$F$1207,"+")</f>
        <v>0</v>
      </c>
      <c r="E929">
        <f t="shared" si="56"/>
        <v>0.20499999999999999</v>
      </c>
      <c r="F929">
        <f t="shared" si="57"/>
        <v>0.79500000000000004</v>
      </c>
      <c r="G929">
        <f t="shared" si="58"/>
        <v>1</v>
      </c>
      <c r="H929">
        <f t="shared" si="59"/>
        <v>0.20500000000000007</v>
      </c>
    </row>
    <row r="930" spans="1:8" x14ac:dyDescent="0.3">
      <c r="A930">
        <f>COUNTIF(find!$F$2:F950,"+")</f>
        <v>8</v>
      </c>
      <c r="B930">
        <f>COUNTIF(find!$F950:F$1207,"-")</f>
        <v>236</v>
      </c>
      <c r="C930">
        <f>COUNTIF(find!$F$22:F950,"-")</f>
        <v>921</v>
      </c>
      <c r="D930">
        <f>COUNTIF(find!$F950:$F$1207,"+")</f>
        <v>0</v>
      </c>
      <c r="E930">
        <f t="shared" si="56"/>
        <v>0.20399999999999999</v>
      </c>
      <c r="F930">
        <f t="shared" si="57"/>
        <v>0.79600000000000004</v>
      </c>
      <c r="G930">
        <f t="shared" si="58"/>
        <v>1</v>
      </c>
      <c r="H930">
        <f t="shared" si="59"/>
        <v>0.20399999999999996</v>
      </c>
    </row>
    <row r="931" spans="1:8" x14ac:dyDescent="0.3">
      <c r="A931">
        <f>COUNTIF(find!$F$2:F951,"+")</f>
        <v>8</v>
      </c>
      <c r="B931">
        <f>COUNTIF(find!$F951:F$1207,"-")</f>
        <v>235</v>
      </c>
      <c r="C931">
        <f>COUNTIF(find!$F$22:F951,"-")</f>
        <v>922</v>
      </c>
      <c r="D931">
        <f>COUNTIF(find!$F951:$F$1207,"+")</f>
        <v>0</v>
      </c>
      <c r="E931">
        <f t="shared" si="56"/>
        <v>0.20300000000000001</v>
      </c>
      <c r="F931">
        <f t="shared" si="57"/>
        <v>0.79699999999999993</v>
      </c>
      <c r="G931">
        <f t="shared" si="58"/>
        <v>1</v>
      </c>
      <c r="H931">
        <f t="shared" si="59"/>
        <v>0.20300000000000007</v>
      </c>
    </row>
    <row r="932" spans="1:8" x14ac:dyDescent="0.3">
      <c r="A932">
        <f>COUNTIF(find!$F$2:F952,"+")</f>
        <v>8</v>
      </c>
      <c r="B932">
        <f>COUNTIF(find!$F952:F$1207,"-")</f>
        <v>234</v>
      </c>
      <c r="C932">
        <f>COUNTIF(find!$F$22:F952,"-")</f>
        <v>923</v>
      </c>
      <c r="D932">
        <f>COUNTIF(find!$F952:$F$1207,"+")</f>
        <v>0</v>
      </c>
      <c r="E932">
        <f t="shared" si="56"/>
        <v>0.20200000000000001</v>
      </c>
      <c r="F932">
        <f t="shared" si="57"/>
        <v>0.79800000000000004</v>
      </c>
      <c r="G932">
        <f t="shared" si="58"/>
        <v>1</v>
      </c>
      <c r="H932">
        <f t="shared" si="59"/>
        <v>0.20199999999999996</v>
      </c>
    </row>
    <row r="933" spans="1:8" x14ac:dyDescent="0.3">
      <c r="A933">
        <f>COUNTIF(find!$F$2:F953,"+")</f>
        <v>8</v>
      </c>
      <c r="B933">
        <f>COUNTIF(find!$F953:F$1207,"-")</f>
        <v>233</v>
      </c>
      <c r="C933">
        <f>COUNTIF(find!$F$22:F953,"-")</f>
        <v>924</v>
      </c>
      <c r="D933">
        <f>COUNTIF(find!$F953:$F$1207,"+")</f>
        <v>0</v>
      </c>
      <c r="E933">
        <f t="shared" si="56"/>
        <v>0.20100000000000001</v>
      </c>
      <c r="F933">
        <f t="shared" si="57"/>
        <v>0.79899999999999993</v>
      </c>
      <c r="G933">
        <f t="shared" si="58"/>
        <v>1</v>
      </c>
      <c r="H933">
        <f t="shared" si="59"/>
        <v>0.20100000000000007</v>
      </c>
    </row>
    <row r="934" spans="1:8" x14ac:dyDescent="0.3">
      <c r="A934">
        <f>COUNTIF(find!$F$2:F954,"+")</f>
        <v>8</v>
      </c>
      <c r="B934">
        <f>COUNTIF(find!$F954:F$1207,"-")</f>
        <v>232</v>
      </c>
      <c r="C934">
        <f>COUNTIF(find!$F$22:F954,"-")</f>
        <v>925</v>
      </c>
      <c r="D934">
        <f>COUNTIF(find!$F954:$F$1207,"+")</f>
        <v>0</v>
      </c>
      <c r="E934">
        <f t="shared" si="56"/>
        <v>0.20100000000000001</v>
      </c>
      <c r="F934">
        <f t="shared" si="57"/>
        <v>0.79899999999999993</v>
      </c>
      <c r="G934">
        <f t="shared" si="58"/>
        <v>1</v>
      </c>
      <c r="H934">
        <f t="shared" si="59"/>
        <v>0.20100000000000007</v>
      </c>
    </row>
    <row r="935" spans="1:8" x14ac:dyDescent="0.3">
      <c r="A935">
        <f>COUNTIF(find!$F$2:F955,"+")</f>
        <v>8</v>
      </c>
      <c r="B935">
        <f>COUNTIF(find!$F955:F$1207,"-")</f>
        <v>231</v>
      </c>
      <c r="C935">
        <f>COUNTIF(find!$F$22:F955,"-")</f>
        <v>926</v>
      </c>
      <c r="D935">
        <f>COUNTIF(find!$F955:$F$1207,"+")</f>
        <v>0</v>
      </c>
      <c r="E935">
        <f t="shared" si="56"/>
        <v>0.2</v>
      </c>
      <c r="F935">
        <f t="shared" si="57"/>
        <v>0.8</v>
      </c>
      <c r="G935">
        <f t="shared" si="58"/>
        <v>1</v>
      </c>
      <c r="H935">
        <f t="shared" si="59"/>
        <v>0.19999999999999996</v>
      </c>
    </row>
    <row r="936" spans="1:8" x14ac:dyDescent="0.3">
      <c r="A936">
        <f>COUNTIF(find!$F$2:F956,"+")</f>
        <v>8</v>
      </c>
      <c r="B936">
        <f>COUNTIF(find!$F956:F$1207,"-")</f>
        <v>230</v>
      </c>
      <c r="C936">
        <f>COUNTIF(find!$F$22:F956,"-")</f>
        <v>927</v>
      </c>
      <c r="D936">
        <f>COUNTIF(find!$F956:$F$1207,"+")</f>
        <v>0</v>
      </c>
      <c r="E936">
        <f t="shared" si="56"/>
        <v>0.19900000000000001</v>
      </c>
      <c r="F936">
        <f t="shared" si="57"/>
        <v>0.80099999999999993</v>
      </c>
      <c r="G936">
        <f t="shared" si="58"/>
        <v>1</v>
      </c>
      <c r="H936">
        <f t="shared" si="59"/>
        <v>0.19900000000000007</v>
      </c>
    </row>
    <row r="937" spans="1:8" x14ac:dyDescent="0.3">
      <c r="A937">
        <f>COUNTIF(find!$F$2:F957,"+")</f>
        <v>8</v>
      </c>
      <c r="B937">
        <f>COUNTIF(find!$F957:F$1207,"-")</f>
        <v>229</v>
      </c>
      <c r="C937">
        <f>COUNTIF(find!$F$22:F957,"-")</f>
        <v>928</v>
      </c>
      <c r="D937">
        <f>COUNTIF(find!$F957:$F$1207,"+")</f>
        <v>0</v>
      </c>
      <c r="E937">
        <f t="shared" si="56"/>
        <v>0.19800000000000001</v>
      </c>
      <c r="F937">
        <f t="shared" si="57"/>
        <v>0.80200000000000005</v>
      </c>
      <c r="G937">
        <f t="shared" si="58"/>
        <v>1</v>
      </c>
      <c r="H937">
        <f t="shared" si="59"/>
        <v>0.19799999999999995</v>
      </c>
    </row>
    <row r="938" spans="1:8" x14ac:dyDescent="0.3">
      <c r="A938">
        <f>COUNTIF(find!$F$2:F958,"+")</f>
        <v>8</v>
      </c>
      <c r="B938">
        <f>COUNTIF(find!$F958:F$1207,"-")</f>
        <v>228</v>
      </c>
      <c r="C938">
        <f>COUNTIF(find!$F$22:F958,"-")</f>
        <v>929</v>
      </c>
      <c r="D938">
        <f>COUNTIF(find!$F958:$F$1207,"+")</f>
        <v>0</v>
      </c>
      <c r="E938">
        <f t="shared" si="56"/>
        <v>0.19700000000000001</v>
      </c>
      <c r="F938">
        <f t="shared" si="57"/>
        <v>0.80299999999999994</v>
      </c>
      <c r="G938">
        <f t="shared" si="58"/>
        <v>1</v>
      </c>
      <c r="H938">
        <f t="shared" si="59"/>
        <v>0.19700000000000006</v>
      </c>
    </row>
    <row r="939" spans="1:8" x14ac:dyDescent="0.3">
      <c r="A939">
        <f>COUNTIF(find!$F$2:F959,"+")</f>
        <v>8</v>
      </c>
      <c r="B939">
        <f>COUNTIF(find!$F959:F$1207,"-")</f>
        <v>227</v>
      </c>
      <c r="C939">
        <f>COUNTIF(find!$F$22:F959,"-")</f>
        <v>930</v>
      </c>
      <c r="D939">
        <f>COUNTIF(find!$F959:$F$1207,"+")</f>
        <v>0</v>
      </c>
      <c r="E939">
        <f t="shared" si="56"/>
        <v>0.19600000000000001</v>
      </c>
      <c r="F939">
        <f t="shared" si="57"/>
        <v>0.80400000000000005</v>
      </c>
      <c r="G939">
        <f t="shared" si="58"/>
        <v>1</v>
      </c>
      <c r="H939">
        <f t="shared" si="59"/>
        <v>0.19599999999999995</v>
      </c>
    </row>
    <row r="940" spans="1:8" x14ac:dyDescent="0.3">
      <c r="A940">
        <f>COUNTIF(find!$F$2:F960,"+")</f>
        <v>8</v>
      </c>
      <c r="B940">
        <f>COUNTIF(find!$F960:F$1207,"-")</f>
        <v>226</v>
      </c>
      <c r="C940">
        <f>COUNTIF(find!$F$22:F960,"-")</f>
        <v>931</v>
      </c>
      <c r="D940">
        <f>COUNTIF(find!$F960:$F$1207,"+")</f>
        <v>0</v>
      </c>
      <c r="E940">
        <f t="shared" si="56"/>
        <v>0.19500000000000001</v>
      </c>
      <c r="F940">
        <f t="shared" si="57"/>
        <v>0.80499999999999994</v>
      </c>
      <c r="G940">
        <f t="shared" si="58"/>
        <v>1</v>
      </c>
      <c r="H940">
        <f t="shared" si="59"/>
        <v>0.19500000000000006</v>
      </c>
    </row>
    <row r="941" spans="1:8" x14ac:dyDescent="0.3">
      <c r="A941">
        <f>COUNTIF(find!$F$2:F961,"+")</f>
        <v>8</v>
      </c>
      <c r="B941">
        <f>COUNTIF(find!$F961:F$1207,"-")</f>
        <v>225</v>
      </c>
      <c r="C941">
        <f>COUNTIF(find!$F$22:F961,"-")</f>
        <v>932</v>
      </c>
      <c r="D941">
        <f>COUNTIF(find!$F961:$F$1207,"+")</f>
        <v>0</v>
      </c>
      <c r="E941">
        <f t="shared" si="56"/>
        <v>0.19400000000000001</v>
      </c>
      <c r="F941">
        <f t="shared" si="57"/>
        <v>0.80600000000000005</v>
      </c>
      <c r="G941">
        <f t="shared" si="58"/>
        <v>1</v>
      </c>
      <c r="H941">
        <f t="shared" si="59"/>
        <v>0.19399999999999995</v>
      </c>
    </row>
    <row r="942" spans="1:8" x14ac:dyDescent="0.3">
      <c r="A942">
        <f>COUNTIF(find!$F$2:F962,"+")</f>
        <v>8</v>
      </c>
      <c r="B942">
        <f>COUNTIF(find!$F962:F$1207,"-")</f>
        <v>224</v>
      </c>
      <c r="C942">
        <f>COUNTIF(find!$F$22:F962,"-")</f>
        <v>933</v>
      </c>
      <c r="D942">
        <f>COUNTIF(find!$F962:$F$1207,"+")</f>
        <v>0</v>
      </c>
      <c r="E942">
        <f t="shared" si="56"/>
        <v>0.19400000000000001</v>
      </c>
      <c r="F942">
        <f t="shared" si="57"/>
        <v>0.80600000000000005</v>
      </c>
      <c r="G942">
        <f t="shared" si="58"/>
        <v>1</v>
      </c>
      <c r="H942">
        <f t="shared" si="59"/>
        <v>0.19399999999999995</v>
      </c>
    </row>
    <row r="943" spans="1:8" x14ac:dyDescent="0.3">
      <c r="A943">
        <f>COUNTIF(find!$F$2:F963,"+")</f>
        <v>8</v>
      </c>
      <c r="B943">
        <f>COUNTIF(find!$F963:F$1207,"-")</f>
        <v>223</v>
      </c>
      <c r="C943">
        <f>COUNTIF(find!$F$22:F963,"-")</f>
        <v>934</v>
      </c>
      <c r="D943">
        <f>COUNTIF(find!$F963:$F$1207,"+")</f>
        <v>0</v>
      </c>
      <c r="E943">
        <f t="shared" si="56"/>
        <v>0.193</v>
      </c>
      <c r="F943">
        <f t="shared" si="57"/>
        <v>0.80699999999999994</v>
      </c>
      <c r="G943">
        <f t="shared" si="58"/>
        <v>1</v>
      </c>
      <c r="H943">
        <f t="shared" si="59"/>
        <v>0.19300000000000006</v>
      </c>
    </row>
    <row r="944" spans="1:8" x14ac:dyDescent="0.3">
      <c r="A944">
        <f>COUNTIF(find!$F$2:F964,"+")</f>
        <v>8</v>
      </c>
      <c r="B944">
        <f>COUNTIF(find!$F964:F$1207,"-")</f>
        <v>222</v>
      </c>
      <c r="C944">
        <f>COUNTIF(find!$F$22:F964,"-")</f>
        <v>935</v>
      </c>
      <c r="D944">
        <f>COUNTIF(find!$F964:$F$1207,"+")</f>
        <v>0</v>
      </c>
      <c r="E944">
        <f t="shared" si="56"/>
        <v>0.192</v>
      </c>
      <c r="F944">
        <f t="shared" si="57"/>
        <v>0.80800000000000005</v>
      </c>
      <c r="G944">
        <f t="shared" si="58"/>
        <v>1</v>
      </c>
      <c r="H944">
        <f t="shared" si="59"/>
        <v>0.19199999999999995</v>
      </c>
    </row>
    <row r="945" spans="1:8" x14ac:dyDescent="0.3">
      <c r="A945">
        <f>COUNTIF(find!$F$2:F965,"+")</f>
        <v>8</v>
      </c>
      <c r="B945">
        <f>COUNTIF(find!$F965:F$1207,"-")</f>
        <v>221</v>
      </c>
      <c r="C945">
        <f>COUNTIF(find!$F$22:F965,"-")</f>
        <v>936</v>
      </c>
      <c r="D945">
        <f>COUNTIF(find!$F965:$F$1207,"+")</f>
        <v>0</v>
      </c>
      <c r="E945">
        <f t="shared" si="56"/>
        <v>0.191</v>
      </c>
      <c r="F945">
        <f t="shared" si="57"/>
        <v>0.80899999999999994</v>
      </c>
      <c r="G945">
        <f t="shared" si="58"/>
        <v>1</v>
      </c>
      <c r="H945">
        <f t="shared" si="59"/>
        <v>0.19100000000000006</v>
      </c>
    </row>
    <row r="946" spans="1:8" x14ac:dyDescent="0.3">
      <c r="A946">
        <f>COUNTIF(find!$F$2:F966,"+")</f>
        <v>8</v>
      </c>
      <c r="B946">
        <f>COUNTIF(find!$F966:F$1207,"-")</f>
        <v>220</v>
      </c>
      <c r="C946">
        <f>COUNTIF(find!$F$22:F966,"-")</f>
        <v>937</v>
      </c>
      <c r="D946">
        <f>COUNTIF(find!$F966:$F$1207,"+")</f>
        <v>0</v>
      </c>
      <c r="E946">
        <f t="shared" si="56"/>
        <v>0.19</v>
      </c>
      <c r="F946">
        <f t="shared" si="57"/>
        <v>0.81</v>
      </c>
      <c r="G946">
        <f t="shared" si="58"/>
        <v>1</v>
      </c>
      <c r="H946">
        <f t="shared" si="59"/>
        <v>0.18999999999999995</v>
      </c>
    </row>
    <row r="947" spans="1:8" x14ac:dyDescent="0.3">
      <c r="A947">
        <f>COUNTIF(find!$F$2:F967,"+")</f>
        <v>8</v>
      </c>
      <c r="B947">
        <f>COUNTIF(find!$F967:F$1207,"-")</f>
        <v>219</v>
      </c>
      <c r="C947">
        <f>COUNTIF(find!$F$22:F967,"-")</f>
        <v>938</v>
      </c>
      <c r="D947">
        <f>COUNTIF(find!$F967:$F$1207,"+")</f>
        <v>0</v>
      </c>
      <c r="E947">
        <f t="shared" si="56"/>
        <v>0.189</v>
      </c>
      <c r="F947">
        <f t="shared" si="57"/>
        <v>0.81099999999999994</v>
      </c>
      <c r="G947">
        <f t="shared" si="58"/>
        <v>1</v>
      </c>
      <c r="H947">
        <f t="shared" si="59"/>
        <v>0.18900000000000006</v>
      </c>
    </row>
    <row r="948" spans="1:8" x14ac:dyDescent="0.3">
      <c r="A948">
        <f>COUNTIF(find!$F$2:F968,"+")</f>
        <v>8</v>
      </c>
      <c r="B948">
        <f>COUNTIF(find!$F968:F$1207,"-")</f>
        <v>218</v>
      </c>
      <c r="C948">
        <f>COUNTIF(find!$F$22:F968,"-")</f>
        <v>939</v>
      </c>
      <c r="D948">
        <f>COUNTIF(find!$F968:$F$1207,"+")</f>
        <v>0</v>
      </c>
      <c r="E948">
        <f t="shared" si="56"/>
        <v>0.188</v>
      </c>
      <c r="F948">
        <f t="shared" si="57"/>
        <v>0.81200000000000006</v>
      </c>
      <c r="G948">
        <f t="shared" si="58"/>
        <v>1</v>
      </c>
      <c r="H948">
        <f t="shared" si="59"/>
        <v>0.18799999999999994</v>
      </c>
    </row>
    <row r="949" spans="1:8" x14ac:dyDescent="0.3">
      <c r="A949">
        <f>COUNTIF(find!$F$2:F969,"+")</f>
        <v>8</v>
      </c>
      <c r="B949">
        <f>COUNTIF(find!$F969:F$1207,"-")</f>
        <v>217</v>
      </c>
      <c r="C949">
        <f>COUNTIF(find!$F$22:F969,"-")</f>
        <v>940</v>
      </c>
      <c r="D949">
        <f>COUNTIF(find!$F969:$F$1207,"+")</f>
        <v>0</v>
      </c>
      <c r="E949">
        <f t="shared" si="56"/>
        <v>0.188</v>
      </c>
      <c r="F949">
        <f t="shared" si="57"/>
        <v>0.81200000000000006</v>
      </c>
      <c r="G949">
        <f t="shared" si="58"/>
        <v>1</v>
      </c>
      <c r="H949">
        <f t="shared" si="59"/>
        <v>0.18799999999999994</v>
      </c>
    </row>
    <row r="950" spans="1:8" x14ac:dyDescent="0.3">
      <c r="A950">
        <f>COUNTIF(find!$F$2:F970,"+")</f>
        <v>8</v>
      </c>
      <c r="B950">
        <f>COUNTIF(find!$F970:F$1207,"-")</f>
        <v>216</v>
      </c>
      <c r="C950">
        <f>COUNTIF(find!$F$22:F970,"-")</f>
        <v>941</v>
      </c>
      <c r="D950">
        <f>COUNTIF(find!$F970:$F$1207,"+")</f>
        <v>0</v>
      </c>
      <c r="E950">
        <f t="shared" si="56"/>
        <v>0.187</v>
      </c>
      <c r="F950">
        <f t="shared" si="57"/>
        <v>0.81299999999999994</v>
      </c>
      <c r="G950">
        <f t="shared" si="58"/>
        <v>1</v>
      </c>
      <c r="H950">
        <f t="shared" si="59"/>
        <v>0.18700000000000006</v>
      </c>
    </row>
    <row r="951" spans="1:8" x14ac:dyDescent="0.3">
      <c r="A951">
        <f>COUNTIF(find!$F$2:F971,"+")</f>
        <v>8</v>
      </c>
      <c r="B951">
        <f>COUNTIF(find!$F971:F$1207,"-")</f>
        <v>215</v>
      </c>
      <c r="C951">
        <f>COUNTIF(find!$F$22:F971,"-")</f>
        <v>942</v>
      </c>
      <c r="D951">
        <f>COUNTIF(find!$F971:$F$1207,"+")</f>
        <v>0</v>
      </c>
      <c r="E951">
        <f t="shared" si="56"/>
        <v>0.186</v>
      </c>
      <c r="F951">
        <f t="shared" si="57"/>
        <v>0.81400000000000006</v>
      </c>
      <c r="G951">
        <f t="shared" si="58"/>
        <v>1</v>
      </c>
      <c r="H951">
        <f t="shared" si="59"/>
        <v>0.18599999999999994</v>
      </c>
    </row>
    <row r="952" spans="1:8" x14ac:dyDescent="0.3">
      <c r="A952">
        <f>COUNTIF(find!$F$2:F972,"+")</f>
        <v>8</v>
      </c>
      <c r="B952">
        <f>COUNTIF(find!$F972:F$1207,"-")</f>
        <v>214</v>
      </c>
      <c r="C952">
        <f>COUNTIF(find!$F$22:F972,"-")</f>
        <v>943</v>
      </c>
      <c r="D952">
        <f>COUNTIF(find!$F972:$F$1207,"+")</f>
        <v>0</v>
      </c>
      <c r="E952">
        <f t="shared" si="56"/>
        <v>0.185</v>
      </c>
      <c r="F952">
        <f t="shared" si="57"/>
        <v>0.81499999999999995</v>
      </c>
      <c r="G952">
        <f t="shared" si="58"/>
        <v>1</v>
      </c>
      <c r="H952">
        <f t="shared" si="59"/>
        <v>0.18500000000000005</v>
      </c>
    </row>
    <row r="953" spans="1:8" x14ac:dyDescent="0.3">
      <c r="A953">
        <f>COUNTIF(find!$F$2:F973,"+")</f>
        <v>8</v>
      </c>
      <c r="B953">
        <f>COUNTIF(find!$F973:F$1207,"-")</f>
        <v>213</v>
      </c>
      <c r="C953">
        <f>COUNTIF(find!$F$22:F973,"-")</f>
        <v>944</v>
      </c>
      <c r="D953">
        <f>COUNTIF(find!$F973:$F$1207,"+")</f>
        <v>0</v>
      </c>
      <c r="E953">
        <f t="shared" si="56"/>
        <v>0.184</v>
      </c>
      <c r="F953">
        <f t="shared" si="57"/>
        <v>0.81600000000000006</v>
      </c>
      <c r="G953">
        <f t="shared" si="58"/>
        <v>1</v>
      </c>
      <c r="H953">
        <f t="shared" si="59"/>
        <v>0.18399999999999994</v>
      </c>
    </row>
    <row r="954" spans="1:8" x14ac:dyDescent="0.3">
      <c r="A954">
        <f>COUNTIF(find!$F$2:F974,"+")</f>
        <v>8</v>
      </c>
      <c r="B954">
        <f>COUNTIF(find!$F974:F$1207,"-")</f>
        <v>212</v>
      </c>
      <c r="C954">
        <f>COUNTIF(find!$F$22:F974,"-")</f>
        <v>945</v>
      </c>
      <c r="D954">
        <f>COUNTIF(find!$F974:$F$1207,"+")</f>
        <v>0</v>
      </c>
      <c r="E954">
        <f t="shared" si="56"/>
        <v>0.183</v>
      </c>
      <c r="F954">
        <f t="shared" si="57"/>
        <v>0.81699999999999995</v>
      </c>
      <c r="G954">
        <f t="shared" si="58"/>
        <v>1</v>
      </c>
      <c r="H954">
        <f t="shared" si="59"/>
        <v>0.18300000000000005</v>
      </c>
    </row>
    <row r="955" spans="1:8" x14ac:dyDescent="0.3">
      <c r="A955">
        <f>COUNTIF(find!$F$2:F975,"+")</f>
        <v>8</v>
      </c>
      <c r="B955">
        <f>COUNTIF(find!$F975:F$1207,"-")</f>
        <v>211</v>
      </c>
      <c r="C955">
        <f>COUNTIF(find!$F$22:F975,"-")</f>
        <v>946</v>
      </c>
      <c r="D955">
        <f>COUNTIF(find!$F975:$F$1207,"+")</f>
        <v>0</v>
      </c>
      <c r="E955">
        <f t="shared" si="56"/>
        <v>0.182</v>
      </c>
      <c r="F955">
        <f t="shared" si="57"/>
        <v>0.81800000000000006</v>
      </c>
      <c r="G955">
        <f t="shared" si="58"/>
        <v>1</v>
      </c>
      <c r="H955">
        <f t="shared" si="59"/>
        <v>0.18199999999999994</v>
      </c>
    </row>
    <row r="956" spans="1:8" x14ac:dyDescent="0.3">
      <c r="A956">
        <f>COUNTIF(find!$F$2:F976,"+")</f>
        <v>8</v>
      </c>
      <c r="B956">
        <f>COUNTIF(find!$F976:F$1207,"-")</f>
        <v>210</v>
      </c>
      <c r="C956">
        <f>COUNTIF(find!$F$22:F976,"-")</f>
        <v>947</v>
      </c>
      <c r="D956">
        <f>COUNTIF(find!$F976:$F$1207,"+")</f>
        <v>0</v>
      </c>
      <c r="E956">
        <f t="shared" si="56"/>
        <v>0.182</v>
      </c>
      <c r="F956">
        <f t="shared" si="57"/>
        <v>0.81800000000000006</v>
      </c>
      <c r="G956">
        <f t="shared" si="58"/>
        <v>1</v>
      </c>
      <c r="H956">
        <f t="shared" si="59"/>
        <v>0.18199999999999994</v>
      </c>
    </row>
    <row r="957" spans="1:8" x14ac:dyDescent="0.3">
      <c r="A957">
        <f>COUNTIF(find!$F$2:F977,"+")</f>
        <v>8</v>
      </c>
      <c r="B957">
        <f>COUNTIF(find!$F977:F$1207,"-")</f>
        <v>209</v>
      </c>
      <c r="C957">
        <f>COUNTIF(find!$F$22:F977,"-")</f>
        <v>948</v>
      </c>
      <c r="D957">
        <f>COUNTIF(find!$F977:$F$1207,"+")</f>
        <v>0</v>
      </c>
      <c r="E957">
        <f t="shared" si="56"/>
        <v>0.18099999999999999</v>
      </c>
      <c r="F957">
        <f t="shared" si="57"/>
        <v>0.81899999999999995</v>
      </c>
      <c r="G957">
        <f t="shared" si="58"/>
        <v>1</v>
      </c>
      <c r="H957">
        <f t="shared" si="59"/>
        <v>0.18100000000000005</v>
      </c>
    </row>
    <row r="958" spans="1:8" x14ac:dyDescent="0.3">
      <c r="A958">
        <f>COUNTIF(find!$F$2:F978,"+")</f>
        <v>8</v>
      </c>
      <c r="B958">
        <f>COUNTIF(find!$F978:F$1207,"-")</f>
        <v>208</v>
      </c>
      <c r="C958">
        <f>COUNTIF(find!$F$22:F978,"-")</f>
        <v>949</v>
      </c>
      <c r="D958">
        <f>COUNTIF(find!$F978:$F$1207,"+")</f>
        <v>0</v>
      </c>
      <c r="E958">
        <f t="shared" si="56"/>
        <v>0.18</v>
      </c>
      <c r="F958">
        <f t="shared" si="57"/>
        <v>0.82000000000000006</v>
      </c>
      <c r="G958">
        <f t="shared" si="58"/>
        <v>1</v>
      </c>
      <c r="H958">
        <f t="shared" si="59"/>
        <v>0.17999999999999994</v>
      </c>
    </row>
    <row r="959" spans="1:8" x14ac:dyDescent="0.3">
      <c r="A959">
        <f>COUNTIF(find!$F$2:F979,"+")</f>
        <v>8</v>
      </c>
      <c r="B959">
        <f>COUNTIF(find!$F979:F$1207,"-")</f>
        <v>207</v>
      </c>
      <c r="C959">
        <f>COUNTIF(find!$F$22:F979,"-")</f>
        <v>950</v>
      </c>
      <c r="D959">
        <f>COUNTIF(find!$F979:$F$1207,"+")</f>
        <v>0</v>
      </c>
      <c r="E959">
        <f t="shared" si="56"/>
        <v>0.17899999999999999</v>
      </c>
      <c r="F959">
        <f t="shared" si="57"/>
        <v>0.82099999999999995</v>
      </c>
      <c r="G959">
        <f t="shared" si="58"/>
        <v>1</v>
      </c>
      <c r="H959">
        <f t="shared" si="59"/>
        <v>0.17900000000000005</v>
      </c>
    </row>
    <row r="960" spans="1:8" x14ac:dyDescent="0.3">
      <c r="A960">
        <f>COUNTIF(find!$F$2:F980,"+")</f>
        <v>8</v>
      </c>
      <c r="B960">
        <f>COUNTIF(find!$F980:F$1207,"-")</f>
        <v>206</v>
      </c>
      <c r="C960">
        <f>COUNTIF(find!$F$22:F980,"-")</f>
        <v>951</v>
      </c>
      <c r="D960">
        <f>COUNTIF(find!$F980:$F$1207,"+")</f>
        <v>0</v>
      </c>
      <c r="E960">
        <f t="shared" si="56"/>
        <v>0.17799999999999999</v>
      </c>
      <c r="F960">
        <f t="shared" si="57"/>
        <v>0.82200000000000006</v>
      </c>
      <c r="G960">
        <f t="shared" si="58"/>
        <v>1</v>
      </c>
      <c r="H960">
        <f t="shared" si="59"/>
        <v>0.17799999999999994</v>
      </c>
    </row>
    <row r="961" spans="1:8" x14ac:dyDescent="0.3">
      <c r="A961">
        <f>COUNTIF(find!$F$2:F981,"+")</f>
        <v>8</v>
      </c>
      <c r="B961">
        <f>COUNTIF(find!$F981:F$1207,"-")</f>
        <v>205</v>
      </c>
      <c r="C961">
        <f>COUNTIF(find!$F$22:F981,"-")</f>
        <v>952</v>
      </c>
      <c r="D961">
        <f>COUNTIF(find!$F981:$F$1207,"+")</f>
        <v>0</v>
      </c>
      <c r="E961">
        <f t="shared" si="56"/>
        <v>0.17699999999999999</v>
      </c>
      <c r="F961">
        <f t="shared" si="57"/>
        <v>0.82299999999999995</v>
      </c>
      <c r="G961">
        <f t="shared" si="58"/>
        <v>1</v>
      </c>
      <c r="H961">
        <f t="shared" si="59"/>
        <v>0.17700000000000005</v>
      </c>
    </row>
    <row r="962" spans="1:8" x14ac:dyDescent="0.3">
      <c r="A962">
        <f>COUNTIF(find!$F$2:F982,"+")</f>
        <v>8</v>
      </c>
      <c r="B962">
        <f>COUNTIF(find!$F982:F$1207,"-")</f>
        <v>204</v>
      </c>
      <c r="C962">
        <f>COUNTIF(find!$F$22:F982,"-")</f>
        <v>953</v>
      </c>
      <c r="D962">
        <f>COUNTIF(find!$F982:$F$1207,"+")</f>
        <v>0</v>
      </c>
      <c r="E962">
        <f t="shared" si="56"/>
        <v>0.17599999999999999</v>
      </c>
      <c r="F962">
        <f t="shared" si="57"/>
        <v>0.82400000000000007</v>
      </c>
      <c r="G962">
        <f t="shared" si="58"/>
        <v>1</v>
      </c>
      <c r="H962">
        <f t="shared" si="59"/>
        <v>0.17599999999999993</v>
      </c>
    </row>
    <row r="963" spans="1:8" x14ac:dyDescent="0.3">
      <c r="A963">
        <f>COUNTIF(find!$F$2:F983,"+")</f>
        <v>8</v>
      </c>
      <c r="B963">
        <f>COUNTIF(find!$F983:F$1207,"-")</f>
        <v>203</v>
      </c>
      <c r="C963">
        <f>COUNTIF(find!$F$22:F983,"-")</f>
        <v>954</v>
      </c>
      <c r="D963">
        <f>COUNTIF(find!$F983:$F$1207,"+")</f>
        <v>0</v>
      </c>
      <c r="E963">
        <f t="shared" ref="E963:E1026" si="60">ROUND(B963/(B963+C963),3)</f>
        <v>0.17499999999999999</v>
      </c>
      <c r="F963">
        <f t="shared" ref="F963:F1026" si="61">1-E963</f>
        <v>0.82499999999999996</v>
      </c>
      <c r="G963">
        <f t="shared" ref="G963:G1026" si="62">ROUND(A963/(A963+D963),3)</f>
        <v>1</v>
      </c>
      <c r="H963">
        <f t="shared" ref="H963:H1026" si="63">G963+E963-1</f>
        <v>0.17500000000000004</v>
      </c>
    </row>
    <row r="964" spans="1:8" x14ac:dyDescent="0.3">
      <c r="A964">
        <f>COUNTIF(find!$F$2:F984,"+")</f>
        <v>8</v>
      </c>
      <c r="B964">
        <f>COUNTIF(find!$F984:F$1207,"-")</f>
        <v>202</v>
      </c>
      <c r="C964">
        <f>COUNTIF(find!$F$22:F984,"-")</f>
        <v>955</v>
      </c>
      <c r="D964">
        <f>COUNTIF(find!$F984:$F$1207,"+")</f>
        <v>0</v>
      </c>
      <c r="E964">
        <f t="shared" si="60"/>
        <v>0.17499999999999999</v>
      </c>
      <c r="F964">
        <f t="shared" si="61"/>
        <v>0.82499999999999996</v>
      </c>
      <c r="G964">
        <f t="shared" si="62"/>
        <v>1</v>
      </c>
      <c r="H964">
        <f t="shared" si="63"/>
        <v>0.17500000000000004</v>
      </c>
    </row>
    <row r="965" spans="1:8" x14ac:dyDescent="0.3">
      <c r="A965">
        <f>COUNTIF(find!$F$2:F985,"+")</f>
        <v>8</v>
      </c>
      <c r="B965">
        <f>COUNTIF(find!$F985:F$1207,"-")</f>
        <v>201</v>
      </c>
      <c r="C965">
        <f>COUNTIF(find!$F$22:F985,"-")</f>
        <v>956</v>
      </c>
      <c r="D965">
        <f>COUNTIF(find!$F985:$F$1207,"+")</f>
        <v>0</v>
      </c>
      <c r="E965">
        <f t="shared" si="60"/>
        <v>0.17399999999999999</v>
      </c>
      <c r="F965">
        <f t="shared" si="61"/>
        <v>0.82600000000000007</v>
      </c>
      <c r="G965">
        <f t="shared" si="62"/>
        <v>1</v>
      </c>
      <c r="H965">
        <f t="shared" si="63"/>
        <v>0.17399999999999993</v>
      </c>
    </row>
    <row r="966" spans="1:8" x14ac:dyDescent="0.3">
      <c r="A966">
        <f>COUNTIF(find!$F$2:F986,"+")</f>
        <v>8</v>
      </c>
      <c r="B966">
        <f>COUNTIF(find!$F986:F$1207,"-")</f>
        <v>200</v>
      </c>
      <c r="C966">
        <f>COUNTIF(find!$F$22:F986,"-")</f>
        <v>957</v>
      </c>
      <c r="D966">
        <f>COUNTIF(find!$F986:$F$1207,"+")</f>
        <v>0</v>
      </c>
      <c r="E966">
        <f t="shared" si="60"/>
        <v>0.17299999999999999</v>
      </c>
      <c r="F966">
        <f t="shared" si="61"/>
        <v>0.82699999999999996</v>
      </c>
      <c r="G966">
        <f t="shared" si="62"/>
        <v>1</v>
      </c>
      <c r="H966">
        <f t="shared" si="63"/>
        <v>0.17300000000000004</v>
      </c>
    </row>
    <row r="967" spans="1:8" x14ac:dyDescent="0.3">
      <c r="A967">
        <f>COUNTIF(find!$F$2:F987,"+")</f>
        <v>8</v>
      </c>
      <c r="B967">
        <f>COUNTIF(find!$F987:F$1207,"-")</f>
        <v>199</v>
      </c>
      <c r="C967">
        <f>COUNTIF(find!$F$22:F987,"-")</f>
        <v>958</v>
      </c>
      <c r="D967">
        <f>COUNTIF(find!$F987:$F$1207,"+")</f>
        <v>0</v>
      </c>
      <c r="E967">
        <f t="shared" si="60"/>
        <v>0.17199999999999999</v>
      </c>
      <c r="F967">
        <f t="shared" si="61"/>
        <v>0.82800000000000007</v>
      </c>
      <c r="G967">
        <f t="shared" si="62"/>
        <v>1</v>
      </c>
      <c r="H967">
        <f t="shared" si="63"/>
        <v>0.17199999999999993</v>
      </c>
    </row>
    <row r="968" spans="1:8" x14ac:dyDescent="0.3">
      <c r="A968">
        <f>COUNTIF(find!$F$2:F988,"+")</f>
        <v>8</v>
      </c>
      <c r="B968">
        <f>COUNTIF(find!$F988:F$1207,"-")</f>
        <v>198</v>
      </c>
      <c r="C968">
        <f>COUNTIF(find!$F$22:F988,"-")</f>
        <v>959</v>
      </c>
      <c r="D968">
        <f>COUNTIF(find!$F988:$F$1207,"+")</f>
        <v>0</v>
      </c>
      <c r="E968">
        <f t="shared" si="60"/>
        <v>0.17100000000000001</v>
      </c>
      <c r="F968">
        <f t="shared" si="61"/>
        <v>0.82899999999999996</v>
      </c>
      <c r="G968">
        <f t="shared" si="62"/>
        <v>1</v>
      </c>
      <c r="H968">
        <f t="shared" si="63"/>
        <v>0.17100000000000004</v>
      </c>
    </row>
    <row r="969" spans="1:8" x14ac:dyDescent="0.3">
      <c r="A969">
        <f>COUNTIF(find!$F$2:F989,"+")</f>
        <v>8</v>
      </c>
      <c r="B969">
        <f>COUNTIF(find!$F989:F$1207,"-")</f>
        <v>197</v>
      </c>
      <c r="C969">
        <f>COUNTIF(find!$F$22:F989,"-")</f>
        <v>960</v>
      </c>
      <c r="D969">
        <f>COUNTIF(find!$F989:$F$1207,"+")</f>
        <v>0</v>
      </c>
      <c r="E969">
        <f t="shared" si="60"/>
        <v>0.17</v>
      </c>
      <c r="F969">
        <f t="shared" si="61"/>
        <v>0.83</v>
      </c>
      <c r="G969">
        <f t="shared" si="62"/>
        <v>1</v>
      </c>
      <c r="H969">
        <f t="shared" si="63"/>
        <v>0.16999999999999993</v>
      </c>
    </row>
    <row r="970" spans="1:8" x14ac:dyDescent="0.3">
      <c r="A970">
        <f>COUNTIF(find!$F$2:F990,"+")</f>
        <v>8</v>
      </c>
      <c r="B970">
        <f>COUNTIF(find!$F990:F$1207,"-")</f>
        <v>196</v>
      </c>
      <c r="C970">
        <f>COUNTIF(find!$F$22:F990,"-")</f>
        <v>961</v>
      </c>
      <c r="D970">
        <f>COUNTIF(find!$F990:$F$1207,"+")</f>
        <v>0</v>
      </c>
      <c r="E970">
        <f t="shared" si="60"/>
        <v>0.16900000000000001</v>
      </c>
      <c r="F970">
        <f t="shared" si="61"/>
        <v>0.83099999999999996</v>
      </c>
      <c r="G970">
        <f t="shared" si="62"/>
        <v>1</v>
      </c>
      <c r="H970">
        <f t="shared" si="63"/>
        <v>0.16900000000000004</v>
      </c>
    </row>
    <row r="971" spans="1:8" x14ac:dyDescent="0.3">
      <c r="A971">
        <f>COUNTIF(find!$F$2:F991,"+")</f>
        <v>8</v>
      </c>
      <c r="B971">
        <f>COUNTIF(find!$F991:F$1207,"-")</f>
        <v>195</v>
      </c>
      <c r="C971">
        <f>COUNTIF(find!$F$22:F991,"-")</f>
        <v>962</v>
      </c>
      <c r="D971">
        <f>COUNTIF(find!$F991:$F$1207,"+")</f>
        <v>0</v>
      </c>
      <c r="E971">
        <f t="shared" si="60"/>
        <v>0.16900000000000001</v>
      </c>
      <c r="F971">
        <f t="shared" si="61"/>
        <v>0.83099999999999996</v>
      </c>
      <c r="G971">
        <f t="shared" si="62"/>
        <v>1</v>
      </c>
      <c r="H971">
        <f t="shared" si="63"/>
        <v>0.16900000000000004</v>
      </c>
    </row>
    <row r="972" spans="1:8" x14ac:dyDescent="0.3">
      <c r="A972">
        <f>COUNTIF(find!$F$2:F992,"+")</f>
        <v>8</v>
      </c>
      <c r="B972">
        <f>COUNTIF(find!$F992:F$1207,"-")</f>
        <v>194</v>
      </c>
      <c r="C972">
        <f>COUNTIF(find!$F$22:F992,"-")</f>
        <v>963</v>
      </c>
      <c r="D972">
        <f>COUNTIF(find!$F992:$F$1207,"+")</f>
        <v>0</v>
      </c>
      <c r="E972">
        <f t="shared" si="60"/>
        <v>0.16800000000000001</v>
      </c>
      <c r="F972">
        <f t="shared" si="61"/>
        <v>0.83199999999999996</v>
      </c>
      <c r="G972">
        <f t="shared" si="62"/>
        <v>1</v>
      </c>
      <c r="H972">
        <f t="shared" si="63"/>
        <v>0.16799999999999993</v>
      </c>
    </row>
    <row r="973" spans="1:8" x14ac:dyDescent="0.3">
      <c r="A973">
        <f>COUNTIF(find!$F$2:F993,"+")</f>
        <v>8</v>
      </c>
      <c r="B973">
        <f>COUNTIF(find!$F993:F$1207,"-")</f>
        <v>193</v>
      </c>
      <c r="C973">
        <f>COUNTIF(find!$F$22:F993,"-")</f>
        <v>964</v>
      </c>
      <c r="D973">
        <f>COUNTIF(find!$F993:$F$1207,"+")</f>
        <v>0</v>
      </c>
      <c r="E973">
        <f t="shared" si="60"/>
        <v>0.16700000000000001</v>
      </c>
      <c r="F973">
        <f t="shared" si="61"/>
        <v>0.83299999999999996</v>
      </c>
      <c r="G973">
        <f t="shared" si="62"/>
        <v>1</v>
      </c>
      <c r="H973">
        <f t="shared" si="63"/>
        <v>0.16700000000000004</v>
      </c>
    </row>
    <row r="974" spans="1:8" x14ac:dyDescent="0.3">
      <c r="A974">
        <f>COUNTIF(find!$F$2:F994,"+")</f>
        <v>8</v>
      </c>
      <c r="B974">
        <f>COUNTIF(find!$F994:F$1207,"-")</f>
        <v>192</v>
      </c>
      <c r="C974">
        <f>COUNTIF(find!$F$22:F994,"-")</f>
        <v>965</v>
      </c>
      <c r="D974">
        <f>COUNTIF(find!$F994:$F$1207,"+")</f>
        <v>0</v>
      </c>
      <c r="E974">
        <f t="shared" si="60"/>
        <v>0.16600000000000001</v>
      </c>
      <c r="F974">
        <f t="shared" si="61"/>
        <v>0.83399999999999996</v>
      </c>
      <c r="G974">
        <f t="shared" si="62"/>
        <v>1</v>
      </c>
      <c r="H974">
        <f t="shared" si="63"/>
        <v>0.16599999999999993</v>
      </c>
    </row>
    <row r="975" spans="1:8" x14ac:dyDescent="0.3">
      <c r="A975">
        <f>COUNTIF(find!$F$2:F995,"+")</f>
        <v>8</v>
      </c>
      <c r="B975">
        <f>COUNTIF(find!$F995:F$1207,"-")</f>
        <v>191</v>
      </c>
      <c r="C975">
        <f>COUNTIF(find!$F$22:F995,"-")</f>
        <v>966</v>
      </c>
      <c r="D975">
        <f>COUNTIF(find!$F995:$F$1207,"+")</f>
        <v>0</v>
      </c>
      <c r="E975">
        <f t="shared" si="60"/>
        <v>0.16500000000000001</v>
      </c>
      <c r="F975">
        <f t="shared" si="61"/>
        <v>0.83499999999999996</v>
      </c>
      <c r="G975">
        <f t="shared" si="62"/>
        <v>1</v>
      </c>
      <c r="H975">
        <f t="shared" si="63"/>
        <v>0.16500000000000004</v>
      </c>
    </row>
    <row r="976" spans="1:8" x14ac:dyDescent="0.3">
      <c r="A976">
        <f>COUNTIF(find!$F$2:F996,"+")</f>
        <v>8</v>
      </c>
      <c r="B976">
        <f>COUNTIF(find!$F996:F$1207,"-")</f>
        <v>190</v>
      </c>
      <c r="C976">
        <f>COUNTIF(find!$F$22:F996,"-")</f>
        <v>967</v>
      </c>
      <c r="D976">
        <f>COUNTIF(find!$F996:$F$1207,"+")</f>
        <v>0</v>
      </c>
      <c r="E976">
        <f t="shared" si="60"/>
        <v>0.16400000000000001</v>
      </c>
      <c r="F976">
        <f t="shared" si="61"/>
        <v>0.83599999999999997</v>
      </c>
      <c r="G976">
        <f t="shared" si="62"/>
        <v>1</v>
      </c>
      <c r="H976">
        <f t="shared" si="63"/>
        <v>0.16399999999999992</v>
      </c>
    </row>
    <row r="977" spans="1:8" x14ac:dyDescent="0.3">
      <c r="A977">
        <f>COUNTIF(find!$F$2:F997,"+")</f>
        <v>8</v>
      </c>
      <c r="B977">
        <f>COUNTIF(find!$F997:F$1207,"-")</f>
        <v>189</v>
      </c>
      <c r="C977">
        <f>COUNTIF(find!$F$22:F997,"-")</f>
        <v>968</v>
      </c>
      <c r="D977">
        <f>COUNTIF(find!$F997:$F$1207,"+")</f>
        <v>0</v>
      </c>
      <c r="E977">
        <f t="shared" si="60"/>
        <v>0.16300000000000001</v>
      </c>
      <c r="F977">
        <f t="shared" si="61"/>
        <v>0.83699999999999997</v>
      </c>
      <c r="G977">
        <f t="shared" si="62"/>
        <v>1</v>
      </c>
      <c r="H977">
        <f t="shared" si="63"/>
        <v>0.16300000000000003</v>
      </c>
    </row>
    <row r="978" spans="1:8" x14ac:dyDescent="0.3">
      <c r="A978">
        <f>COUNTIF(find!$F$2:F998,"+")</f>
        <v>8</v>
      </c>
      <c r="B978">
        <f>COUNTIF(find!$F998:F$1207,"-")</f>
        <v>188</v>
      </c>
      <c r="C978">
        <f>COUNTIF(find!$F$22:F998,"-")</f>
        <v>969</v>
      </c>
      <c r="D978">
        <f>COUNTIF(find!$F998:$F$1207,"+")</f>
        <v>0</v>
      </c>
      <c r="E978">
        <f t="shared" si="60"/>
        <v>0.16200000000000001</v>
      </c>
      <c r="F978">
        <f t="shared" si="61"/>
        <v>0.83799999999999997</v>
      </c>
      <c r="G978">
        <f t="shared" si="62"/>
        <v>1</v>
      </c>
      <c r="H978">
        <f t="shared" si="63"/>
        <v>0.16199999999999992</v>
      </c>
    </row>
    <row r="979" spans="1:8" x14ac:dyDescent="0.3">
      <c r="A979">
        <f>COUNTIF(find!$F$2:F999,"+")</f>
        <v>8</v>
      </c>
      <c r="B979">
        <f>COUNTIF(find!$F999:F$1207,"-")</f>
        <v>187</v>
      </c>
      <c r="C979">
        <f>COUNTIF(find!$F$22:F999,"-")</f>
        <v>970</v>
      </c>
      <c r="D979">
        <f>COUNTIF(find!$F999:$F$1207,"+")</f>
        <v>0</v>
      </c>
      <c r="E979">
        <f t="shared" si="60"/>
        <v>0.16200000000000001</v>
      </c>
      <c r="F979">
        <f t="shared" si="61"/>
        <v>0.83799999999999997</v>
      </c>
      <c r="G979">
        <f t="shared" si="62"/>
        <v>1</v>
      </c>
      <c r="H979">
        <f t="shared" si="63"/>
        <v>0.16199999999999992</v>
      </c>
    </row>
    <row r="980" spans="1:8" x14ac:dyDescent="0.3">
      <c r="A980">
        <f>COUNTIF(find!$F$2:F1000,"+")</f>
        <v>8</v>
      </c>
      <c r="B980">
        <f>COUNTIF(find!$F1000:F$1207,"-")</f>
        <v>186</v>
      </c>
      <c r="C980">
        <f>COUNTIF(find!$F$22:F1000,"-")</f>
        <v>971</v>
      </c>
      <c r="D980">
        <f>COUNTIF(find!$F1000:$F$1207,"+")</f>
        <v>0</v>
      </c>
      <c r="E980">
        <f t="shared" si="60"/>
        <v>0.161</v>
      </c>
      <c r="F980">
        <f t="shared" si="61"/>
        <v>0.83899999999999997</v>
      </c>
      <c r="G980">
        <f t="shared" si="62"/>
        <v>1</v>
      </c>
      <c r="H980">
        <f t="shared" si="63"/>
        <v>0.16100000000000003</v>
      </c>
    </row>
    <row r="981" spans="1:8" x14ac:dyDescent="0.3">
      <c r="A981">
        <f>COUNTIF(find!$F$2:F1001,"+")</f>
        <v>8</v>
      </c>
      <c r="B981">
        <f>COUNTIF(find!$F1001:F$1207,"-")</f>
        <v>185</v>
      </c>
      <c r="C981">
        <f>COUNTIF(find!$F$22:F1001,"-")</f>
        <v>972</v>
      </c>
      <c r="D981">
        <f>COUNTIF(find!$F1001:$F$1207,"+")</f>
        <v>0</v>
      </c>
      <c r="E981">
        <f t="shared" si="60"/>
        <v>0.16</v>
      </c>
      <c r="F981">
        <f t="shared" si="61"/>
        <v>0.84</v>
      </c>
      <c r="G981">
        <f t="shared" si="62"/>
        <v>1</v>
      </c>
      <c r="H981">
        <f t="shared" si="63"/>
        <v>0.15999999999999992</v>
      </c>
    </row>
    <row r="982" spans="1:8" x14ac:dyDescent="0.3">
      <c r="A982">
        <f>COUNTIF(find!$F$2:F1002,"+")</f>
        <v>8</v>
      </c>
      <c r="B982">
        <f>COUNTIF(find!$F1002:F$1207,"-")</f>
        <v>184</v>
      </c>
      <c r="C982">
        <f>COUNTIF(find!$F$22:F1002,"-")</f>
        <v>973</v>
      </c>
      <c r="D982">
        <f>COUNTIF(find!$F1002:$F$1207,"+")</f>
        <v>0</v>
      </c>
      <c r="E982">
        <f t="shared" si="60"/>
        <v>0.159</v>
      </c>
      <c r="F982">
        <f t="shared" si="61"/>
        <v>0.84099999999999997</v>
      </c>
      <c r="G982">
        <f t="shared" si="62"/>
        <v>1</v>
      </c>
      <c r="H982">
        <f t="shared" si="63"/>
        <v>0.15900000000000003</v>
      </c>
    </row>
    <row r="983" spans="1:8" x14ac:dyDescent="0.3">
      <c r="A983">
        <f>COUNTIF(find!$F$2:F1003,"+")</f>
        <v>8</v>
      </c>
      <c r="B983">
        <f>COUNTIF(find!$F1003:F$1207,"-")</f>
        <v>183</v>
      </c>
      <c r="C983">
        <f>COUNTIF(find!$F$22:F1003,"-")</f>
        <v>974</v>
      </c>
      <c r="D983">
        <f>COUNTIF(find!$F1003:$F$1207,"+")</f>
        <v>0</v>
      </c>
      <c r="E983">
        <f t="shared" si="60"/>
        <v>0.158</v>
      </c>
      <c r="F983">
        <f t="shared" si="61"/>
        <v>0.84199999999999997</v>
      </c>
      <c r="G983">
        <f t="shared" si="62"/>
        <v>1</v>
      </c>
      <c r="H983">
        <f t="shared" si="63"/>
        <v>0.15799999999999992</v>
      </c>
    </row>
    <row r="984" spans="1:8" x14ac:dyDescent="0.3">
      <c r="A984">
        <f>COUNTIF(find!$F$2:F1004,"+")</f>
        <v>8</v>
      </c>
      <c r="B984">
        <f>COUNTIF(find!$F1004:F$1207,"-")</f>
        <v>182</v>
      </c>
      <c r="C984">
        <f>COUNTIF(find!$F$22:F1004,"-")</f>
        <v>975</v>
      </c>
      <c r="D984">
        <f>COUNTIF(find!$F1004:$F$1207,"+")</f>
        <v>0</v>
      </c>
      <c r="E984">
        <f t="shared" si="60"/>
        <v>0.157</v>
      </c>
      <c r="F984">
        <f t="shared" si="61"/>
        <v>0.84299999999999997</v>
      </c>
      <c r="G984">
        <f t="shared" si="62"/>
        <v>1</v>
      </c>
      <c r="H984">
        <f t="shared" si="63"/>
        <v>0.15700000000000003</v>
      </c>
    </row>
    <row r="985" spans="1:8" x14ac:dyDescent="0.3">
      <c r="A985">
        <f>COUNTIF(find!$F$2:F1005,"+")</f>
        <v>8</v>
      </c>
      <c r="B985">
        <f>COUNTIF(find!$F1005:F$1207,"-")</f>
        <v>181</v>
      </c>
      <c r="C985">
        <f>COUNTIF(find!$F$22:F1005,"-")</f>
        <v>976</v>
      </c>
      <c r="D985">
        <f>COUNTIF(find!$F1005:$F$1207,"+")</f>
        <v>0</v>
      </c>
      <c r="E985">
        <f t="shared" si="60"/>
        <v>0.156</v>
      </c>
      <c r="F985">
        <f t="shared" si="61"/>
        <v>0.84399999999999997</v>
      </c>
      <c r="G985">
        <f t="shared" si="62"/>
        <v>1</v>
      </c>
      <c r="H985">
        <f t="shared" si="63"/>
        <v>0.15599999999999992</v>
      </c>
    </row>
    <row r="986" spans="1:8" x14ac:dyDescent="0.3">
      <c r="A986">
        <f>COUNTIF(find!$F$2:F1006,"+")</f>
        <v>8</v>
      </c>
      <c r="B986">
        <f>COUNTIF(find!$F1006:F$1207,"-")</f>
        <v>180</v>
      </c>
      <c r="C986">
        <f>COUNTIF(find!$F$22:F1006,"-")</f>
        <v>977</v>
      </c>
      <c r="D986">
        <f>COUNTIF(find!$F1006:$F$1207,"+")</f>
        <v>0</v>
      </c>
      <c r="E986">
        <f t="shared" si="60"/>
        <v>0.156</v>
      </c>
      <c r="F986">
        <f t="shared" si="61"/>
        <v>0.84399999999999997</v>
      </c>
      <c r="G986">
        <f t="shared" si="62"/>
        <v>1</v>
      </c>
      <c r="H986">
        <f t="shared" si="63"/>
        <v>0.15599999999999992</v>
      </c>
    </row>
    <row r="987" spans="1:8" x14ac:dyDescent="0.3">
      <c r="A987">
        <f>COUNTIF(find!$F$2:F1007,"+")</f>
        <v>8</v>
      </c>
      <c r="B987">
        <f>COUNTIF(find!$F1007:F$1207,"-")</f>
        <v>179</v>
      </c>
      <c r="C987">
        <f>COUNTIF(find!$F$22:F1007,"-")</f>
        <v>978</v>
      </c>
      <c r="D987">
        <f>COUNTIF(find!$F1007:$F$1207,"+")</f>
        <v>0</v>
      </c>
      <c r="E987">
        <f t="shared" si="60"/>
        <v>0.155</v>
      </c>
      <c r="F987">
        <f t="shared" si="61"/>
        <v>0.84499999999999997</v>
      </c>
      <c r="G987">
        <f t="shared" si="62"/>
        <v>1</v>
      </c>
      <c r="H987">
        <f t="shared" si="63"/>
        <v>0.15500000000000003</v>
      </c>
    </row>
    <row r="988" spans="1:8" x14ac:dyDescent="0.3">
      <c r="A988">
        <f>COUNTIF(find!$F$2:F1008,"+")</f>
        <v>8</v>
      </c>
      <c r="B988">
        <f>COUNTIF(find!$F1008:F$1207,"-")</f>
        <v>178</v>
      </c>
      <c r="C988">
        <f>COUNTIF(find!$F$22:F1008,"-")</f>
        <v>979</v>
      </c>
      <c r="D988">
        <f>COUNTIF(find!$F1008:$F$1207,"+")</f>
        <v>0</v>
      </c>
      <c r="E988">
        <f t="shared" si="60"/>
        <v>0.154</v>
      </c>
      <c r="F988">
        <f t="shared" si="61"/>
        <v>0.84599999999999997</v>
      </c>
      <c r="G988">
        <f t="shared" si="62"/>
        <v>1</v>
      </c>
      <c r="H988">
        <f t="shared" si="63"/>
        <v>0.15399999999999991</v>
      </c>
    </row>
    <row r="989" spans="1:8" x14ac:dyDescent="0.3">
      <c r="A989">
        <f>COUNTIF(find!$F$2:F1009,"+")</f>
        <v>8</v>
      </c>
      <c r="B989">
        <f>COUNTIF(find!$F1009:F$1207,"-")</f>
        <v>177</v>
      </c>
      <c r="C989">
        <f>COUNTIF(find!$F$22:F1009,"-")</f>
        <v>980</v>
      </c>
      <c r="D989">
        <f>COUNTIF(find!$F1009:$F$1207,"+")</f>
        <v>0</v>
      </c>
      <c r="E989">
        <f t="shared" si="60"/>
        <v>0.153</v>
      </c>
      <c r="F989">
        <f t="shared" si="61"/>
        <v>0.84699999999999998</v>
      </c>
      <c r="G989">
        <f t="shared" si="62"/>
        <v>1</v>
      </c>
      <c r="H989">
        <f t="shared" si="63"/>
        <v>0.15300000000000002</v>
      </c>
    </row>
    <row r="990" spans="1:8" x14ac:dyDescent="0.3">
      <c r="A990">
        <f>COUNTIF(find!$F$2:F1010,"+")</f>
        <v>8</v>
      </c>
      <c r="B990">
        <f>COUNTIF(find!$F1010:F$1207,"-")</f>
        <v>176</v>
      </c>
      <c r="C990">
        <f>COUNTIF(find!$F$22:F1010,"-")</f>
        <v>981</v>
      </c>
      <c r="D990">
        <f>COUNTIF(find!$F1010:$F$1207,"+")</f>
        <v>0</v>
      </c>
      <c r="E990">
        <f t="shared" si="60"/>
        <v>0.152</v>
      </c>
      <c r="F990">
        <f t="shared" si="61"/>
        <v>0.84799999999999998</v>
      </c>
      <c r="G990">
        <f t="shared" si="62"/>
        <v>1</v>
      </c>
      <c r="H990">
        <f t="shared" si="63"/>
        <v>0.15199999999999991</v>
      </c>
    </row>
    <row r="991" spans="1:8" x14ac:dyDescent="0.3">
      <c r="A991">
        <f>COUNTIF(find!$F$2:F1011,"+")</f>
        <v>8</v>
      </c>
      <c r="B991">
        <f>COUNTIF(find!$F1011:F$1207,"-")</f>
        <v>175</v>
      </c>
      <c r="C991">
        <f>COUNTIF(find!$F$22:F1011,"-")</f>
        <v>982</v>
      </c>
      <c r="D991">
        <f>COUNTIF(find!$F1011:$F$1207,"+")</f>
        <v>0</v>
      </c>
      <c r="E991">
        <f t="shared" si="60"/>
        <v>0.151</v>
      </c>
      <c r="F991">
        <f t="shared" si="61"/>
        <v>0.84899999999999998</v>
      </c>
      <c r="G991">
        <f t="shared" si="62"/>
        <v>1</v>
      </c>
      <c r="H991">
        <f t="shared" si="63"/>
        <v>0.15100000000000002</v>
      </c>
    </row>
    <row r="992" spans="1:8" x14ac:dyDescent="0.3">
      <c r="A992">
        <f>COUNTIF(find!$F$2:F1012,"+")</f>
        <v>8</v>
      </c>
      <c r="B992">
        <f>COUNTIF(find!$F1012:F$1207,"-")</f>
        <v>174</v>
      </c>
      <c r="C992">
        <f>COUNTIF(find!$F$22:F1012,"-")</f>
        <v>983</v>
      </c>
      <c r="D992">
        <f>COUNTIF(find!$F1012:$F$1207,"+")</f>
        <v>0</v>
      </c>
      <c r="E992">
        <f t="shared" si="60"/>
        <v>0.15</v>
      </c>
      <c r="F992">
        <f t="shared" si="61"/>
        <v>0.85</v>
      </c>
      <c r="G992">
        <f t="shared" si="62"/>
        <v>1</v>
      </c>
      <c r="H992">
        <f t="shared" si="63"/>
        <v>0.14999999999999991</v>
      </c>
    </row>
    <row r="993" spans="1:8" x14ac:dyDescent="0.3">
      <c r="A993">
        <f>COUNTIF(find!$F$2:F1013,"+")</f>
        <v>8</v>
      </c>
      <c r="B993">
        <f>COUNTIF(find!$F1013:F$1207,"-")</f>
        <v>173</v>
      </c>
      <c r="C993">
        <f>COUNTIF(find!$F$22:F1013,"-")</f>
        <v>984</v>
      </c>
      <c r="D993">
        <f>COUNTIF(find!$F1013:$F$1207,"+")</f>
        <v>0</v>
      </c>
      <c r="E993">
        <f t="shared" si="60"/>
        <v>0.15</v>
      </c>
      <c r="F993">
        <f t="shared" si="61"/>
        <v>0.85</v>
      </c>
      <c r="G993">
        <f t="shared" si="62"/>
        <v>1</v>
      </c>
      <c r="H993">
        <f t="shared" si="63"/>
        <v>0.14999999999999991</v>
      </c>
    </row>
    <row r="994" spans="1:8" x14ac:dyDescent="0.3">
      <c r="A994">
        <f>COUNTIF(find!$F$2:F1014,"+")</f>
        <v>8</v>
      </c>
      <c r="B994">
        <f>COUNTIF(find!$F1014:F$1207,"-")</f>
        <v>172</v>
      </c>
      <c r="C994">
        <f>COUNTIF(find!$F$22:F1014,"-")</f>
        <v>985</v>
      </c>
      <c r="D994">
        <f>COUNTIF(find!$F1014:$F$1207,"+")</f>
        <v>0</v>
      </c>
      <c r="E994">
        <f t="shared" si="60"/>
        <v>0.14899999999999999</v>
      </c>
      <c r="F994">
        <f t="shared" si="61"/>
        <v>0.85099999999999998</v>
      </c>
      <c r="G994">
        <f t="shared" si="62"/>
        <v>1</v>
      </c>
      <c r="H994">
        <f t="shared" si="63"/>
        <v>0.14900000000000002</v>
      </c>
    </row>
    <row r="995" spans="1:8" x14ac:dyDescent="0.3">
      <c r="A995">
        <f>COUNTIF(find!$F$2:F1015,"+")</f>
        <v>8</v>
      </c>
      <c r="B995">
        <f>COUNTIF(find!$F1015:F$1207,"-")</f>
        <v>171</v>
      </c>
      <c r="C995">
        <f>COUNTIF(find!$F$22:F1015,"-")</f>
        <v>986</v>
      </c>
      <c r="D995">
        <f>COUNTIF(find!$F1015:$F$1207,"+")</f>
        <v>0</v>
      </c>
      <c r="E995">
        <f t="shared" si="60"/>
        <v>0.14799999999999999</v>
      </c>
      <c r="F995">
        <f t="shared" si="61"/>
        <v>0.85199999999999998</v>
      </c>
      <c r="G995">
        <f t="shared" si="62"/>
        <v>1</v>
      </c>
      <c r="H995">
        <f t="shared" si="63"/>
        <v>0.14799999999999991</v>
      </c>
    </row>
    <row r="996" spans="1:8" x14ac:dyDescent="0.3">
      <c r="A996">
        <f>COUNTIF(find!$F$2:F1016,"+")</f>
        <v>8</v>
      </c>
      <c r="B996">
        <f>COUNTIF(find!$F1016:F$1207,"-")</f>
        <v>170</v>
      </c>
      <c r="C996">
        <f>COUNTIF(find!$F$22:F1016,"-")</f>
        <v>987</v>
      </c>
      <c r="D996">
        <f>COUNTIF(find!$F1016:$F$1207,"+")</f>
        <v>0</v>
      </c>
      <c r="E996">
        <f t="shared" si="60"/>
        <v>0.14699999999999999</v>
      </c>
      <c r="F996">
        <f t="shared" si="61"/>
        <v>0.85299999999999998</v>
      </c>
      <c r="G996">
        <f t="shared" si="62"/>
        <v>1</v>
      </c>
      <c r="H996">
        <f t="shared" si="63"/>
        <v>0.14700000000000002</v>
      </c>
    </row>
    <row r="997" spans="1:8" x14ac:dyDescent="0.3">
      <c r="A997">
        <f>COUNTIF(find!$F$2:F1017,"+")</f>
        <v>8</v>
      </c>
      <c r="B997">
        <f>COUNTIF(find!$F1017:F$1207,"-")</f>
        <v>169</v>
      </c>
      <c r="C997">
        <f>COUNTIF(find!$F$22:F1017,"-")</f>
        <v>988</v>
      </c>
      <c r="D997">
        <f>COUNTIF(find!$F1017:$F$1207,"+")</f>
        <v>0</v>
      </c>
      <c r="E997">
        <f t="shared" si="60"/>
        <v>0.14599999999999999</v>
      </c>
      <c r="F997">
        <f t="shared" si="61"/>
        <v>0.85399999999999998</v>
      </c>
      <c r="G997">
        <f t="shared" si="62"/>
        <v>1</v>
      </c>
      <c r="H997">
        <f t="shared" si="63"/>
        <v>0.14599999999999991</v>
      </c>
    </row>
    <row r="998" spans="1:8" x14ac:dyDescent="0.3">
      <c r="A998">
        <f>COUNTIF(find!$F$2:F1018,"+")</f>
        <v>8</v>
      </c>
      <c r="B998">
        <f>COUNTIF(find!$F1018:F$1207,"-")</f>
        <v>168</v>
      </c>
      <c r="C998">
        <f>COUNTIF(find!$F$22:F1018,"-")</f>
        <v>989</v>
      </c>
      <c r="D998">
        <f>COUNTIF(find!$F1018:$F$1207,"+")</f>
        <v>0</v>
      </c>
      <c r="E998">
        <f t="shared" si="60"/>
        <v>0.14499999999999999</v>
      </c>
      <c r="F998">
        <f t="shared" si="61"/>
        <v>0.85499999999999998</v>
      </c>
      <c r="G998">
        <f t="shared" si="62"/>
        <v>1</v>
      </c>
      <c r="H998">
        <f t="shared" si="63"/>
        <v>0.14500000000000002</v>
      </c>
    </row>
    <row r="999" spans="1:8" x14ac:dyDescent="0.3">
      <c r="A999">
        <f>COUNTIF(find!$F$2:F1019,"+")</f>
        <v>8</v>
      </c>
      <c r="B999">
        <f>COUNTIF(find!$F1019:F$1207,"-")</f>
        <v>167</v>
      </c>
      <c r="C999">
        <f>COUNTIF(find!$F$22:F1019,"-")</f>
        <v>990</v>
      </c>
      <c r="D999">
        <f>COUNTIF(find!$F1019:$F$1207,"+")</f>
        <v>0</v>
      </c>
      <c r="E999">
        <f t="shared" si="60"/>
        <v>0.14399999999999999</v>
      </c>
      <c r="F999">
        <f t="shared" si="61"/>
        <v>0.85599999999999998</v>
      </c>
      <c r="G999">
        <f t="shared" si="62"/>
        <v>1</v>
      </c>
      <c r="H999">
        <f t="shared" si="63"/>
        <v>0.14399999999999991</v>
      </c>
    </row>
    <row r="1000" spans="1:8" x14ac:dyDescent="0.3">
      <c r="A1000">
        <f>COUNTIF(find!$F$2:F1020,"+")</f>
        <v>8</v>
      </c>
      <c r="B1000">
        <f>COUNTIF(find!$F1020:F$1207,"-")</f>
        <v>166</v>
      </c>
      <c r="C1000">
        <f>COUNTIF(find!$F$22:F1020,"-")</f>
        <v>991</v>
      </c>
      <c r="D1000">
        <f>COUNTIF(find!$F1020:$F$1207,"+")</f>
        <v>0</v>
      </c>
      <c r="E1000">
        <f t="shared" si="60"/>
        <v>0.14299999999999999</v>
      </c>
      <c r="F1000">
        <f t="shared" si="61"/>
        <v>0.85699999999999998</v>
      </c>
      <c r="G1000">
        <f t="shared" si="62"/>
        <v>1</v>
      </c>
      <c r="H1000">
        <f t="shared" si="63"/>
        <v>0.14300000000000002</v>
      </c>
    </row>
    <row r="1001" spans="1:8" x14ac:dyDescent="0.3">
      <c r="A1001">
        <f>COUNTIF(find!$F$2:F1021,"+")</f>
        <v>8</v>
      </c>
      <c r="B1001">
        <f>COUNTIF(find!$F1021:F$1207,"-")</f>
        <v>165</v>
      </c>
      <c r="C1001">
        <f>COUNTIF(find!$F$22:F1021,"-")</f>
        <v>992</v>
      </c>
      <c r="D1001">
        <f>COUNTIF(find!$F1021:$F$1207,"+")</f>
        <v>0</v>
      </c>
      <c r="E1001">
        <f t="shared" si="60"/>
        <v>0.14299999999999999</v>
      </c>
      <c r="F1001">
        <f t="shared" si="61"/>
        <v>0.85699999999999998</v>
      </c>
      <c r="G1001">
        <f t="shared" si="62"/>
        <v>1</v>
      </c>
      <c r="H1001">
        <f t="shared" si="63"/>
        <v>0.14300000000000002</v>
      </c>
    </row>
    <row r="1002" spans="1:8" x14ac:dyDescent="0.3">
      <c r="A1002">
        <f>COUNTIF(find!$F$2:F1022,"+")</f>
        <v>8</v>
      </c>
      <c r="B1002">
        <f>COUNTIF(find!$F1022:F$1207,"-")</f>
        <v>164</v>
      </c>
      <c r="C1002">
        <f>COUNTIF(find!$F$22:F1022,"-")</f>
        <v>993</v>
      </c>
      <c r="D1002">
        <f>COUNTIF(find!$F1022:$F$1207,"+")</f>
        <v>0</v>
      </c>
      <c r="E1002">
        <f t="shared" si="60"/>
        <v>0.14199999999999999</v>
      </c>
      <c r="F1002">
        <f t="shared" si="61"/>
        <v>0.85799999999999998</v>
      </c>
      <c r="G1002">
        <f t="shared" si="62"/>
        <v>1</v>
      </c>
      <c r="H1002">
        <f t="shared" si="63"/>
        <v>0.1419999999999999</v>
      </c>
    </row>
    <row r="1003" spans="1:8" x14ac:dyDescent="0.3">
      <c r="A1003">
        <f>COUNTIF(find!$F$2:F1023,"+")</f>
        <v>8</v>
      </c>
      <c r="B1003">
        <f>COUNTIF(find!$F1023:F$1207,"-")</f>
        <v>163</v>
      </c>
      <c r="C1003">
        <f>COUNTIF(find!$F$22:F1023,"-")</f>
        <v>994</v>
      </c>
      <c r="D1003">
        <f>COUNTIF(find!$F1023:$F$1207,"+")</f>
        <v>0</v>
      </c>
      <c r="E1003">
        <f t="shared" si="60"/>
        <v>0.14099999999999999</v>
      </c>
      <c r="F1003">
        <f t="shared" si="61"/>
        <v>0.85899999999999999</v>
      </c>
      <c r="G1003">
        <f t="shared" si="62"/>
        <v>1</v>
      </c>
      <c r="H1003">
        <f t="shared" si="63"/>
        <v>0.14100000000000001</v>
      </c>
    </row>
    <row r="1004" spans="1:8" x14ac:dyDescent="0.3">
      <c r="A1004">
        <f>COUNTIF(find!$F$2:F1024,"+")</f>
        <v>8</v>
      </c>
      <c r="B1004">
        <f>COUNTIF(find!$F1024:F$1207,"-")</f>
        <v>162</v>
      </c>
      <c r="C1004">
        <f>COUNTIF(find!$F$22:F1024,"-")</f>
        <v>995</v>
      </c>
      <c r="D1004">
        <f>COUNTIF(find!$F1024:$F$1207,"+")</f>
        <v>0</v>
      </c>
      <c r="E1004">
        <f t="shared" si="60"/>
        <v>0.14000000000000001</v>
      </c>
      <c r="F1004">
        <f t="shared" si="61"/>
        <v>0.86</v>
      </c>
      <c r="G1004">
        <f t="shared" si="62"/>
        <v>1</v>
      </c>
      <c r="H1004">
        <f t="shared" si="63"/>
        <v>0.14000000000000012</v>
      </c>
    </row>
    <row r="1005" spans="1:8" x14ac:dyDescent="0.3">
      <c r="A1005">
        <f>COUNTIF(find!$F$2:F1025,"+")</f>
        <v>8</v>
      </c>
      <c r="B1005">
        <f>COUNTIF(find!$F1025:F$1207,"-")</f>
        <v>161</v>
      </c>
      <c r="C1005">
        <f>COUNTIF(find!$F$22:F1025,"-")</f>
        <v>996</v>
      </c>
      <c r="D1005">
        <f>COUNTIF(find!$F1025:$F$1207,"+")</f>
        <v>0</v>
      </c>
      <c r="E1005">
        <f t="shared" si="60"/>
        <v>0.13900000000000001</v>
      </c>
      <c r="F1005">
        <f t="shared" si="61"/>
        <v>0.86099999999999999</v>
      </c>
      <c r="G1005">
        <f t="shared" si="62"/>
        <v>1</v>
      </c>
      <c r="H1005">
        <f t="shared" si="63"/>
        <v>0.13900000000000001</v>
      </c>
    </row>
    <row r="1006" spans="1:8" x14ac:dyDescent="0.3">
      <c r="A1006">
        <f>COUNTIF(find!$F$2:F1026,"+")</f>
        <v>8</v>
      </c>
      <c r="B1006">
        <f>COUNTIF(find!$F1026:F$1207,"-")</f>
        <v>160</v>
      </c>
      <c r="C1006">
        <f>COUNTIF(find!$F$22:F1026,"-")</f>
        <v>997</v>
      </c>
      <c r="D1006">
        <f>COUNTIF(find!$F1026:$F$1207,"+")</f>
        <v>0</v>
      </c>
      <c r="E1006">
        <f t="shared" si="60"/>
        <v>0.13800000000000001</v>
      </c>
      <c r="F1006">
        <f t="shared" si="61"/>
        <v>0.86199999999999999</v>
      </c>
      <c r="G1006">
        <f t="shared" si="62"/>
        <v>1</v>
      </c>
      <c r="H1006">
        <f t="shared" si="63"/>
        <v>0.1379999999999999</v>
      </c>
    </row>
    <row r="1007" spans="1:8" x14ac:dyDescent="0.3">
      <c r="A1007">
        <f>COUNTIF(find!$F$2:F1027,"+")</f>
        <v>8</v>
      </c>
      <c r="B1007">
        <f>COUNTIF(find!$F1027:F$1207,"-")</f>
        <v>159</v>
      </c>
      <c r="C1007">
        <f>COUNTIF(find!$F$22:F1027,"-")</f>
        <v>998</v>
      </c>
      <c r="D1007">
        <f>COUNTIF(find!$F1027:$F$1207,"+")</f>
        <v>0</v>
      </c>
      <c r="E1007">
        <f t="shared" si="60"/>
        <v>0.13700000000000001</v>
      </c>
      <c r="F1007">
        <f t="shared" si="61"/>
        <v>0.86299999999999999</v>
      </c>
      <c r="G1007">
        <f t="shared" si="62"/>
        <v>1</v>
      </c>
      <c r="H1007">
        <f t="shared" si="63"/>
        <v>0.13700000000000001</v>
      </c>
    </row>
    <row r="1008" spans="1:8" x14ac:dyDescent="0.3">
      <c r="A1008">
        <f>COUNTIF(find!$F$2:F1028,"+")</f>
        <v>8</v>
      </c>
      <c r="B1008">
        <f>COUNTIF(find!$F1028:F$1207,"-")</f>
        <v>158</v>
      </c>
      <c r="C1008">
        <f>COUNTIF(find!$F$22:F1028,"-")</f>
        <v>999</v>
      </c>
      <c r="D1008">
        <f>COUNTIF(find!$F1028:$F$1207,"+")</f>
        <v>0</v>
      </c>
      <c r="E1008">
        <f t="shared" si="60"/>
        <v>0.13700000000000001</v>
      </c>
      <c r="F1008">
        <f t="shared" si="61"/>
        <v>0.86299999999999999</v>
      </c>
      <c r="G1008">
        <f t="shared" si="62"/>
        <v>1</v>
      </c>
      <c r="H1008">
        <f t="shared" si="63"/>
        <v>0.13700000000000001</v>
      </c>
    </row>
    <row r="1009" spans="1:8" x14ac:dyDescent="0.3">
      <c r="A1009">
        <f>COUNTIF(find!$F$2:F1029,"+")</f>
        <v>8</v>
      </c>
      <c r="B1009">
        <f>COUNTIF(find!$F1029:F$1207,"-")</f>
        <v>157</v>
      </c>
      <c r="C1009">
        <f>COUNTIF(find!$F$22:F1029,"-")</f>
        <v>1000</v>
      </c>
      <c r="D1009">
        <f>COUNTIF(find!$F1029:$F$1207,"+")</f>
        <v>0</v>
      </c>
      <c r="E1009">
        <f t="shared" si="60"/>
        <v>0.13600000000000001</v>
      </c>
      <c r="F1009">
        <f t="shared" si="61"/>
        <v>0.86399999999999999</v>
      </c>
      <c r="G1009">
        <f t="shared" si="62"/>
        <v>1</v>
      </c>
      <c r="H1009">
        <f t="shared" si="63"/>
        <v>0.13600000000000012</v>
      </c>
    </row>
    <row r="1010" spans="1:8" x14ac:dyDescent="0.3">
      <c r="A1010">
        <f>COUNTIF(find!$F$2:F1030,"+")</f>
        <v>8</v>
      </c>
      <c r="B1010">
        <f>COUNTIF(find!$F1030:F$1207,"-")</f>
        <v>156</v>
      </c>
      <c r="C1010">
        <f>COUNTIF(find!$F$22:F1030,"-")</f>
        <v>1001</v>
      </c>
      <c r="D1010">
        <f>COUNTIF(find!$F1030:$F$1207,"+")</f>
        <v>0</v>
      </c>
      <c r="E1010">
        <f t="shared" si="60"/>
        <v>0.13500000000000001</v>
      </c>
      <c r="F1010">
        <f t="shared" si="61"/>
        <v>0.86499999999999999</v>
      </c>
      <c r="G1010">
        <f t="shared" si="62"/>
        <v>1</v>
      </c>
      <c r="H1010">
        <f t="shared" si="63"/>
        <v>0.13500000000000001</v>
      </c>
    </row>
    <row r="1011" spans="1:8" x14ac:dyDescent="0.3">
      <c r="A1011">
        <f>COUNTIF(find!$F$2:F1031,"+")</f>
        <v>8</v>
      </c>
      <c r="B1011">
        <f>COUNTIF(find!$F1031:F$1207,"-")</f>
        <v>155</v>
      </c>
      <c r="C1011">
        <f>COUNTIF(find!$F$22:F1031,"-")</f>
        <v>1002</v>
      </c>
      <c r="D1011">
        <f>COUNTIF(find!$F1031:$F$1207,"+")</f>
        <v>0</v>
      </c>
      <c r="E1011">
        <f t="shared" si="60"/>
        <v>0.13400000000000001</v>
      </c>
      <c r="F1011">
        <f t="shared" si="61"/>
        <v>0.86599999999999999</v>
      </c>
      <c r="G1011">
        <f t="shared" si="62"/>
        <v>1</v>
      </c>
      <c r="H1011">
        <f t="shared" si="63"/>
        <v>0.1339999999999999</v>
      </c>
    </row>
    <row r="1012" spans="1:8" x14ac:dyDescent="0.3">
      <c r="A1012">
        <f>COUNTIF(find!$F$2:F1032,"+")</f>
        <v>8</v>
      </c>
      <c r="B1012">
        <f>COUNTIF(find!$F1032:F$1207,"-")</f>
        <v>154</v>
      </c>
      <c r="C1012">
        <f>COUNTIF(find!$F$22:F1032,"-")</f>
        <v>1003</v>
      </c>
      <c r="D1012">
        <f>COUNTIF(find!$F1032:$F$1207,"+")</f>
        <v>0</v>
      </c>
      <c r="E1012">
        <f t="shared" si="60"/>
        <v>0.13300000000000001</v>
      </c>
      <c r="F1012">
        <f t="shared" si="61"/>
        <v>0.86699999999999999</v>
      </c>
      <c r="G1012">
        <f t="shared" si="62"/>
        <v>1</v>
      </c>
      <c r="H1012">
        <f t="shared" si="63"/>
        <v>0.13300000000000001</v>
      </c>
    </row>
    <row r="1013" spans="1:8" x14ac:dyDescent="0.3">
      <c r="A1013">
        <f>COUNTIF(find!$F$2:F1033,"+")</f>
        <v>8</v>
      </c>
      <c r="B1013">
        <f>COUNTIF(find!$F1033:F$1207,"-")</f>
        <v>153</v>
      </c>
      <c r="C1013">
        <f>COUNTIF(find!$F$22:F1033,"-")</f>
        <v>1004</v>
      </c>
      <c r="D1013">
        <f>COUNTIF(find!$F1033:$F$1207,"+")</f>
        <v>0</v>
      </c>
      <c r="E1013">
        <f t="shared" si="60"/>
        <v>0.13200000000000001</v>
      </c>
      <c r="F1013">
        <f t="shared" si="61"/>
        <v>0.86799999999999999</v>
      </c>
      <c r="G1013">
        <f t="shared" si="62"/>
        <v>1</v>
      </c>
      <c r="H1013">
        <f t="shared" si="63"/>
        <v>0.13200000000000012</v>
      </c>
    </row>
    <row r="1014" spans="1:8" x14ac:dyDescent="0.3">
      <c r="A1014">
        <f>COUNTIF(find!$F$2:F1034,"+")</f>
        <v>8</v>
      </c>
      <c r="B1014">
        <f>COUNTIF(find!$F1034:F$1207,"-")</f>
        <v>152</v>
      </c>
      <c r="C1014">
        <f>COUNTIF(find!$F$22:F1034,"-")</f>
        <v>1005</v>
      </c>
      <c r="D1014">
        <f>COUNTIF(find!$F1034:$F$1207,"+")</f>
        <v>0</v>
      </c>
      <c r="E1014">
        <f t="shared" si="60"/>
        <v>0.13100000000000001</v>
      </c>
      <c r="F1014">
        <f t="shared" si="61"/>
        <v>0.86899999999999999</v>
      </c>
      <c r="G1014">
        <f t="shared" si="62"/>
        <v>1</v>
      </c>
      <c r="H1014">
        <f t="shared" si="63"/>
        <v>0.13100000000000001</v>
      </c>
    </row>
    <row r="1015" spans="1:8" x14ac:dyDescent="0.3">
      <c r="A1015">
        <f>COUNTIF(find!$F$2:F1035,"+")</f>
        <v>8</v>
      </c>
      <c r="B1015">
        <f>COUNTIF(find!$F1035:F$1207,"-")</f>
        <v>151</v>
      </c>
      <c r="C1015">
        <f>COUNTIF(find!$F$22:F1035,"-")</f>
        <v>1006</v>
      </c>
      <c r="D1015">
        <f>COUNTIF(find!$F1035:$F$1207,"+")</f>
        <v>0</v>
      </c>
      <c r="E1015">
        <f t="shared" si="60"/>
        <v>0.13100000000000001</v>
      </c>
      <c r="F1015">
        <f t="shared" si="61"/>
        <v>0.86899999999999999</v>
      </c>
      <c r="G1015">
        <f t="shared" si="62"/>
        <v>1</v>
      </c>
      <c r="H1015">
        <f t="shared" si="63"/>
        <v>0.13100000000000001</v>
      </c>
    </row>
    <row r="1016" spans="1:8" x14ac:dyDescent="0.3">
      <c r="A1016">
        <f>COUNTIF(find!$F$2:F1036,"+")</f>
        <v>8</v>
      </c>
      <c r="B1016">
        <f>COUNTIF(find!$F1036:F$1207,"-")</f>
        <v>150</v>
      </c>
      <c r="C1016">
        <f>COUNTIF(find!$F$22:F1036,"-")</f>
        <v>1007</v>
      </c>
      <c r="D1016">
        <f>COUNTIF(find!$F1036:$F$1207,"+")</f>
        <v>0</v>
      </c>
      <c r="E1016">
        <f t="shared" si="60"/>
        <v>0.13</v>
      </c>
      <c r="F1016">
        <f t="shared" si="61"/>
        <v>0.87</v>
      </c>
      <c r="G1016">
        <f t="shared" si="62"/>
        <v>1</v>
      </c>
      <c r="H1016">
        <f t="shared" si="63"/>
        <v>0.12999999999999989</v>
      </c>
    </row>
    <row r="1017" spans="1:8" x14ac:dyDescent="0.3">
      <c r="A1017">
        <f>COUNTIF(find!$F$2:F1037,"+")</f>
        <v>8</v>
      </c>
      <c r="B1017">
        <f>COUNTIF(find!$F1037:F$1207,"-")</f>
        <v>149</v>
      </c>
      <c r="C1017">
        <f>COUNTIF(find!$F$22:F1037,"-")</f>
        <v>1008</v>
      </c>
      <c r="D1017">
        <f>COUNTIF(find!$F1037:$F$1207,"+")</f>
        <v>0</v>
      </c>
      <c r="E1017">
        <f t="shared" si="60"/>
        <v>0.129</v>
      </c>
      <c r="F1017">
        <f t="shared" si="61"/>
        <v>0.871</v>
      </c>
      <c r="G1017">
        <f t="shared" si="62"/>
        <v>1</v>
      </c>
      <c r="H1017">
        <f t="shared" si="63"/>
        <v>0.129</v>
      </c>
    </row>
    <row r="1018" spans="1:8" x14ac:dyDescent="0.3">
      <c r="A1018">
        <f>COUNTIF(find!$F$2:F1038,"+")</f>
        <v>8</v>
      </c>
      <c r="B1018">
        <f>COUNTIF(find!$F1038:F$1207,"-")</f>
        <v>148</v>
      </c>
      <c r="C1018">
        <f>COUNTIF(find!$F$22:F1038,"-")</f>
        <v>1009</v>
      </c>
      <c r="D1018">
        <f>COUNTIF(find!$F1038:$F$1207,"+")</f>
        <v>0</v>
      </c>
      <c r="E1018">
        <f t="shared" si="60"/>
        <v>0.128</v>
      </c>
      <c r="F1018">
        <f t="shared" si="61"/>
        <v>0.872</v>
      </c>
      <c r="G1018">
        <f t="shared" si="62"/>
        <v>1</v>
      </c>
      <c r="H1018">
        <f t="shared" si="63"/>
        <v>0.12800000000000011</v>
      </c>
    </row>
    <row r="1019" spans="1:8" x14ac:dyDescent="0.3">
      <c r="A1019">
        <f>COUNTIF(find!$F$2:F1039,"+")</f>
        <v>8</v>
      </c>
      <c r="B1019">
        <f>COUNTIF(find!$F1039:F$1207,"-")</f>
        <v>147</v>
      </c>
      <c r="C1019">
        <f>COUNTIF(find!$F$22:F1039,"-")</f>
        <v>1010</v>
      </c>
      <c r="D1019">
        <f>COUNTIF(find!$F1039:$F$1207,"+")</f>
        <v>0</v>
      </c>
      <c r="E1019">
        <f t="shared" si="60"/>
        <v>0.127</v>
      </c>
      <c r="F1019">
        <f t="shared" si="61"/>
        <v>0.873</v>
      </c>
      <c r="G1019">
        <f t="shared" si="62"/>
        <v>1</v>
      </c>
      <c r="H1019">
        <f t="shared" si="63"/>
        <v>0.127</v>
      </c>
    </row>
    <row r="1020" spans="1:8" x14ac:dyDescent="0.3">
      <c r="A1020">
        <f>COUNTIF(find!$F$2:F1040,"+")</f>
        <v>8</v>
      </c>
      <c r="B1020">
        <f>COUNTIF(find!$F1040:F$1207,"-")</f>
        <v>146</v>
      </c>
      <c r="C1020">
        <f>COUNTIF(find!$F$22:F1040,"-")</f>
        <v>1011</v>
      </c>
      <c r="D1020">
        <f>COUNTIF(find!$F1040:$F$1207,"+")</f>
        <v>0</v>
      </c>
      <c r="E1020">
        <f t="shared" si="60"/>
        <v>0.126</v>
      </c>
      <c r="F1020">
        <f t="shared" si="61"/>
        <v>0.874</v>
      </c>
      <c r="G1020">
        <f t="shared" si="62"/>
        <v>1</v>
      </c>
      <c r="H1020">
        <f t="shared" si="63"/>
        <v>0.12599999999999989</v>
      </c>
    </row>
    <row r="1021" spans="1:8" x14ac:dyDescent="0.3">
      <c r="A1021">
        <f>COUNTIF(find!$F$2:F1041,"+")</f>
        <v>8</v>
      </c>
      <c r="B1021">
        <f>COUNTIF(find!$F1041:F$1207,"-")</f>
        <v>145</v>
      </c>
      <c r="C1021">
        <f>COUNTIF(find!$F$22:F1041,"-")</f>
        <v>1012</v>
      </c>
      <c r="D1021">
        <f>COUNTIF(find!$F1041:$F$1207,"+")</f>
        <v>0</v>
      </c>
      <c r="E1021">
        <f t="shared" si="60"/>
        <v>0.125</v>
      </c>
      <c r="F1021">
        <f t="shared" si="61"/>
        <v>0.875</v>
      </c>
      <c r="G1021">
        <f t="shared" si="62"/>
        <v>1</v>
      </c>
      <c r="H1021">
        <f t="shared" si="63"/>
        <v>0.125</v>
      </c>
    </row>
    <row r="1022" spans="1:8" x14ac:dyDescent="0.3">
      <c r="A1022">
        <f>COUNTIF(find!$F$2:F1042,"+")</f>
        <v>8</v>
      </c>
      <c r="B1022">
        <f>COUNTIF(find!$F1042:F$1207,"-")</f>
        <v>144</v>
      </c>
      <c r="C1022">
        <f>COUNTIF(find!$F$22:F1042,"-")</f>
        <v>1013</v>
      </c>
      <c r="D1022">
        <f>COUNTIF(find!$F1042:$F$1207,"+")</f>
        <v>0</v>
      </c>
      <c r="E1022">
        <f t="shared" si="60"/>
        <v>0.124</v>
      </c>
      <c r="F1022">
        <f t="shared" si="61"/>
        <v>0.876</v>
      </c>
      <c r="G1022">
        <f t="shared" si="62"/>
        <v>1</v>
      </c>
      <c r="H1022">
        <f t="shared" si="63"/>
        <v>0.12400000000000011</v>
      </c>
    </row>
    <row r="1023" spans="1:8" x14ac:dyDescent="0.3">
      <c r="A1023">
        <f>COUNTIF(find!$F$2:F1043,"+")</f>
        <v>8</v>
      </c>
      <c r="B1023">
        <f>COUNTIF(find!$F1043:F$1207,"-")</f>
        <v>143</v>
      </c>
      <c r="C1023">
        <f>COUNTIF(find!$F$22:F1043,"-")</f>
        <v>1014</v>
      </c>
      <c r="D1023">
        <f>COUNTIF(find!$F1043:$F$1207,"+")</f>
        <v>0</v>
      </c>
      <c r="E1023">
        <f t="shared" si="60"/>
        <v>0.124</v>
      </c>
      <c r="F1023">
        <f t="shared" si="61"/>
        <v>0.876</v>
      </c>
      <c r="G1023">
        <f t="shared" si="62"/>
        <v>1</v>
      </c>
      <c r="H1023">
        <f t="shared" si="63"/>
        <v>0.12400000000000011</v>
      </c>
    </row>
    <row r="1024" spans="1:8" x14ac:dyDescent="0.3">
      <c r="A1024">
        <f>COUNTIF(find!$F$2:F1044,"+")</f>
        <v>8</v>
      </c>
      <c r="B1024">
        <f>COUNTIF(find!$F1044:F$1207,"-")</f>
        <v>142</v>
      </c>
      <c r="C1024">
        <f>COUNTIF(find!$F$22:F1044,"-")</f>
        <v>1015</v>
      </c>
      <c r="D1024">
        <f>COUNTIF(find!$F1044:$F$1207,"+")</f>
        <v>0</v>
      </c>
      <c r="E1024">
        <f t="shared" si="60"/>
        <v>0.123</v>
      </c>
      <c r="F1024">
        <f t="shared" si="61"/>
        <v>0.877</v>
      </c>
      <c r="G1024">
        <f t="shared" si="62"/>
        <v>1</v>
      </c>
      <c r="H1024">
        <f t="shared" si="63"/>
        <v>0.123</v>
      </c>
    </row>
    <row r="1025" spans="1:8" x14ac:dyDescent="0.3">
      <c r="A1025">
        <f>COUNTIF(find!$F$2:F1045,"+")</f>
        <v>8</v>
      </c>
      <c r="B1025">
        <f>COUNTIF(find!$F1045:F$1207,"-")</f>
        <v>141</v>
      </c>
      <c r="C1025">
        <f>COUNTIF(find!$F$22:F1045,"-")</f>
        <v>1016</v>
      </c>
      <c r="D1025">
        <f>COUNTIF(find!$F1045:$F$1207,"+")</f>
        <v>0</v>
      </c>
      <c r="E1025">
        <f t="shared" si="60"/>
        <v>0.122</v>
      </c>
      <c r="F1025">
        <f t="shared" si="61"/>
        <v>0.878</v>
      </c>
      <c r="G1025">
        <f t="shared" si="62"/>
        <v>1</v>
      </c>
      <c r="H1025">
        <f t="shared" si="63"/>
        <v>0.12199999999999989</v>
      </c>
    </row>
    <row r="1026" spans="1:8" x14ac:dyDescent="0.3">
      <c r="A1026">
        <f>COUNTIF(find!$F$2:F1046,"+")</f>
        <v>8</v>
      </c>
      <c r="B1026">
        <f>COUNTIF(find!$F1046:F$1207,"-")</f>
        <v>140</v>
      </c>
      <c r="C1026">
        <f>COUNTIF(find!$F$22:F1046,"-")</f>
        <v>1017</v>
      </c>
      <c r="D1026">
        <f>COUNTIF(find!$F1046:$F$1207,"+")</f>
        <v>0</v>
      </c>
      <c r="E1026">
        <f t="shared" si="60"/>
        <v>0.121</v>
      </c>
      <c r="F1026">
        <f t="shared" si="61"/>
        <v>0.879</v>
      </c>
      <c r="G1026">
        <f t="shared" si="62"/>
        <v>1</v>
      </c>
      <c r="H1026">
        <f t="shared" si="63"/>
        <v>0.121</v>
      </c>
    </row>
    <row r="1027" spans="1:8" x14ac:dyDescent="0.3">
      <c r="A1027">
        <f>COUNTIF(find!$F$2:F1047,"+")</f>
        <v>8</v>
      </c>
      <c r="B1027">
        <f>COUNTIF(find!$F1047:F$1207,"-")</f>
        <v>139</v>
      </c>
      <c r="C1027">
        <f>COUNTIF(find!$F$22:F1047,"-")</f>
        <v>1018</v>
      </c>
      <c r="D1027">
        <f>COUNTIF(find!$F1047:$F$1207,"+")</f>
        <v>0</v>
      </c>
      <c r="E1027">
        <f t="shared" ref="E1027:E1090" si="64">ROUND(B1027/(B1027+C1027),3)</f>
        <v>0.12</v>
      </c>
      <c r="F1027">
        <f t="shared" ref="F1027:F1090" si="65">1-E1027</f>
        <v>0.88</v>
      </c>
      <c r="G1027">
        <f t="shared" ref="G1027:G1090" si="66">ROUND(A1027/(A1027+D1027),3)</f>
        <v>1</v>
      </c>
      <c r="H1027">
        <f t="shared" ref="H1027:H1090" si="67">G1027+E1027-1</f>
        <v>0.12000000000000011</v>
      </c>
    </row>
    <row r="1028" spans="1:8" x14ac:dyDescent="0.3">
      <c r="A1028">
        <f>COUNTIF(find!$F$2:F1048,"+")</f>
        <v>8</v>
      </c>
      <c r="B1028">
        <f>COUNTIF(find!$F1048:F$1207,"-")</f>
        <v>138</v>
      </c>
      <c r="C1028">
        <f>COUNTIF(find!$F$22:F1048,"-")</f>
        <v>1019</v>
      </c>
      <c r="D1028">
        <f>COUNTIF(find!$F1048:$F$1207,"+")</f>
        <v>0</v>
      </c>
      <c r="E1028">
        <f t="shared" si="64"/>
        <v>0.11899999999999999</v>
      </c>
      <c r="F1028">
        <f t="shared" si="65"/>
        <v>0.88100000000000001</v>
      </c>
      <c r="G1028">
        <f t="shared" si="66"/>
        <v>1</v>
      </c>
      <c r="H1028">
        <f t="shared" si="67"/>
        <v>0.11899999999999999</v>
      </c>
    </row>
    <row r="1029" spans="1:8" x14ac:dyDescent="0.3">
      <c r="A1029">
        <f>COUNTIF(find!$F$2:F1049,"+")</f>
        <v>8</v>
      </c>
      <c r="B1029">
        <f>COUNTIF(find!$F1049:F$1207,"-")</f>
        <v>137</v>
      </c>
      <c r="C1029">
        <f>COUNTIF(find!$F$22:F1049,"-")</f>
        <v>1020</v>
      </c>
      <c r="D1029">
        <f>COUNTIF(find!$F1049:$F$1207,"+")</f>
        <v>0</v>
      </c>
      <c r="E1029">
        <f t="shared" si="64"/>
        <v>0.11799999999999999</v>
      </c>
      <c r="F1029">
        <f t="shared" si="65"/>
        <v>0.88200000000000001</v>
      </c>
      <c r="G1029">
        <f t="shared" si="66"/>
        <v>1</v>
      </c>
      <c r="H1029">
        <f t="shared" si="67"/>
        <v>0.11799999999999988</v>
      </c>
    </row>
    <row r="1030" spans="1:8" x14ac:dyDescent="0.3">
      <c r="A1030">
        <f>COUNTIF(find!$F$2:F1050,"+")</f>
        <v>8</v>
      </c>
      <c r="B1030">
        <f>COUNTIF(find!$F1050:F$1207,"-")</f>
        <v>136</v>
      </c>
      <c r="C1030">
        <f>COUNTIF(find!$F$22:F1050,"-")</f>
        <v>1021</v>
      </c>
      <c r="D1030">
        <f>COUNTIF(find!$F1050:$F$1207,"+")</f>
        <v>0</v>
      </c>
      <c r="E1030">
        <f t="shared" si="64"/>
        <v>0.11799999999999999</v>
      </c>
      <c r="F1030">
        <f t="shared" si="65"/>
        <v>0.88200000000000001</v>
      </c>
      <c r="G1030">
        <f t="shared" si="66"/>
        <v>1</v>
      </c>
      <c r="H1030">
        <f t="shared" si="67"/>
        <v>0.11799999999999988</v>
      </c>
    </row>
    <row r="1031" spans="1:8" x14ac:dyDescent="0.3">
      <c r="A1031">
        <f>COUNTIF(find!$F$2:F1051,"+")</f>
        <v>8</v>
      </c>
      <c r="B1031">
        <f>COUNTIF(find!$F1051:F$1207,"-")</f>
        <v>135</v>
      </c>
      <c r="C1031">
        <f>COUNTIF(find!$F$22:F1051,"-")</f>
        <v>1022</v>
      </c>
      <c r="D1031">
        <f>COUNTIF(find!$F1051:$F$1207,"+")</f>
        <v>0</v>
      </c>
      <c r="E1031">
        <f t="shared" si="64"/>
        <v>0.11700000000000001</v>
      </c>
      <c r="F1031">
        <f t="shared" si="65"/>
        <v>0.88300000000000001</v>
      </c>
      <c r="G1031">
        <f t="shared" si="66"/>
        <v>1</v>
      </c>
      <c r="H1031">
        <f t="shared" si="67"/>
        <v>0.11699999999999999</v>
      </c>
    </row>
    <row r="1032" spans="1:8" x14ac:dyDescent="0.3">
      <c r="A1032">
        <f>COUNTIF(find!$F$2:F1052,"+")</f>
        <v>8</v>
      </c>
      <c r="B1032">
        <f>COUNTIF(find!$F1052:F$1207,"-")</f>
        <v>134</v>
      </c>
      <c r="C1032">
        <f>COUNTIF(find!$F$22:F1052,"-")</f>
        <v>1023</v>
      </c>
      <c r="D1032">
        <f>COUNTIF(find!$F1052:$F$1207,"+")</f>
        <v>0</v>
      </c>
      <c r="E1032">
        <f t="shared" si="64"/>
        <v>0.11600000000000001</v>
      </c>
      <c r="F1032">
        <f t="shared" si="65"/>
        <v>0.88400000000000001</v>
      </c>
      <c r="G1032">
        <f t="shared" si="66"/>
        <v>1</v>
      </c>
      <c r="H1032">
        <f t="shared" si="67"/>
        <v>0.1160000000000001</v>
      </c>
    </row>
    <row r="1033" spans="1:8" x14ac:dyDescent="0.3">
      <c r="A1033">
        <f>COUNTIF(find!$F$2:F1053,"+")</f>
        <v>8</v>
      </c>
      <c r="B1033">
        <f>COUNTIF(find!$F1053:F$1207,"-")</f>
        <v>133</v>
      </c>
      <c r="C1033">
        <f>COUNTIF(find!$F$22:F1053,"-")</f>
        <v>1024</v>
      </c>
      <c r="D1033">
        <f>COUNTIF(find!$F1053:$F$1207,"+")</f>
        <v>0</v>
      </c>
      <c r="E1033">
        <f t="shared" si="64"/>
        <v>0.115</v>
      </c>
      <c r="F1033">
        <f t="shared" si="65"/>
        <v>0.88500000000000001</v>
      </c>
      <c r="G1033">
        <f t="shared" si="66"/>
        <v>1</v>
      </c>
      <c r="H1033">
        <f t="shared" si="67"/>
        <v>0.11499999999999999</v>
      </c>
    </row>
    <row r="1034" spans="1:8" x14ac:dyDescent="0.3">
      <c r="A1034">
        <f>COUNTIF(find!$F$2:F1054,"+")</f>
        <v>8</v>
      </c>
      <c r="B1034">
        <f>COUNTIF(find!$F1054:F$1207,"-")</f>
        <v>132</v>
      </c>
      <c r="C1034">
        <f>COUNTIF(find!$F$22:F1054,"-")</f>
        <v>1025</v>
      </c>
      <c r="D1034">
        <f>COUNTIF(find!$F1054:$F$1207,"+")</f>
        <v>0</v>
      </c>
      <c r="E1034">
        <f t="shared" si="64"/>
        <v>0.114</v>
      </c>
      <c r="F1034">
        <f t="shared" si="65"/>
        <v>0.88600000000000001</v>
      </c>
      <c r="G1034">
        <f t="shared" si="66"/>
        <v>1</v>
      </c>
      <c r="H1034">
        <f t="shared" si="67"/>
        <v>0.1140000000000001</v>
      </c>
    </row>
    <row r="1035" spans="1:8" x14ac:dyDescent="0.3">
      <c r="A1035">
        <f>COUNTIF(find!$F$2:F1055,"+")</f>
        <v>8</v>
      </c>
      <c r="B1035">
        <f>COUNTIF(find!$F1055:F$1207,"-")</f>
        <v>131</v>
      </c>
      <c r="C1035">
        <f>COUNTIF(find!$F$22:F1055,"-")</f>
        <v>1026</v>
      </c>
      <c r="D1035">
        <f>COUNTIF(find!$F1055:$F$1207,"+")</f>
        <v>0</v>
      </c>
      <c r="E1035">
        <f t="shared" si="64"/>
        <v>0.113</v>
      </c>
      <c r="F1035">
        <f t="shared" si="65"/>
        <v>0.88700000000000001</v>
      </c>
      <c r="G1035">
        <f t="shared" si="66"/>
        <v>1</v>
      </c>
      <c r="H1035">
        <f t="shared" si="67"/>
        <v>0.11299999999999999</v>
      </c>
    </row>
    <row r="1036" spans="1:8" x14ac:dyDescent="0.3">
      <c r="A1036">
        <f>COUNTIF(find!$F$2:F1056,"+")</f>
        <v>8</v>
      </c>
      <c r="B1036">
        <f>COUNTIF(find!$F1056:F$1207,"-")</f>
        <v>130</v>
      </c>
      <c r="C1036">
        <f>COUNTIF(find!$F$22:F1056,"-")</f>
        <v>1027</v>
      </c>
      <c r="D1036">
        <f>COUNTIF(find!$F1056:$F$1207,"+")</f>
        <v>0</v>
      </c>
      <c r="E1036">
        <f t="shared" si="64"/>
        <v>0.112</v>
      </c>
      <c r="F1036">
        <f t="shared" si="65"/>
        <v>0.88800000000000001</v>
      </c>
      <c r="G1036">
        <f t="shared" si="66"/>
        <v>1</v>
      </c>
      <c r="H1036">
        <f t="shared" si="67"/>
        <v>0.1120000000000001</v>
      </c>
    </row>
    <row r="1037" spans="1:8" x14ac:dyDescent="0.3">
      <c r="A1037">
        <f>COUNTIF(find!$F$2:F1057,"+")</f>
        <v>8</v>
      </c>
      <c r="B1037">
        <f>COUNTIF(find!$F1057:F$1207,"-")</f>
        <v>129</v>
      </c>
      <c r="C1037">
        <f>COUNTIF(find!$F$22:F1057,"-")</f>
        <v>1028</v>
      </c>
      <c r="D1037">
        <f>COUNTIF(find!$F1057:$F$1207,"+")</f>
        <v>0</v>
      </c>
      <c r="E1037">
        <f t="shared" si="64"/>
        <v>0.111</v>
      </c>
      <c r="F1037">
        <f t="shared" si="65"/>
        <v>0.88900000000000001</v>
      </c>
      <c r="G1037">
        <f t="shared" si="66"/>
        <v>1</v>
      </c>
      <c r="H1037">
        <f t="shared" si="67"/>
        <v>0.11099999999999999</v>
      </c>
    </row>
    <row r="1038" spans="1:8" x14ac:dyDescent="0.3">
      <c r="A1038">
        <f>COUNTIF(find!$F$2:F1058,"+")</f>
        <v>8</v>
      </c>
      <c r="B1038">
        <f>COUNTIF(find!$F1058:F$1207,"-")</f>
        <v>128</v>
      </c>
      <c r="C1038">
        <f>COUNTIF(find!$F$22:F1058,"-")</f>
        <v>1029</v>
      </c>
      <c r="D1038">
        <f>COUNTIF(find!$F1058:$F$1207,"+")</f>
        <v>0</v>
      </c>
      <c r="E1038">
        <f t="shared" si="64"/>
        <v>0.111</v>
      </c>
      <c r="F1038">
        <f t="shared" si="65"/>
        <v>0.88900000000000001</v>
      </c>
      <c r="G1038">
        <f t="shared" si="66"/>
        <v>1</v>
      </c>
      <c r="H1038">
        <f t="shared" si="67"/>
        <v>0.11099999999999999</v>
      </c>
    </row>
    <row r="1039" spans="1:8" x14ac:dyDescent="0.3">
      <c r="A1039">
        <f>COUNTIF(find!$F$2:F1059,"+")</f>
        <v>8</v>
      </c>
      <c r="B1039">
        <f>COUNTIF(find!$F1059:F$1207,"-")</f>
        <v>127</v>
      </c>
      <c r="C1039">
        <f>COUNTIF(find!$F$22:F1059,"-")</f>
        <v>1030</v>
      </c>
      <c r="D1039">
        <f>COUNTIF(find!$F1059:$F$1207,"+")</f>
        <v>0</v>
      </c>
      <c r="E1039">
        <f t="shared" si="64"/>
        <v>0.11</v>
      </c>
      <c r="F1039">
        <f t="shared" si="65"/>
        <v>0.89</v>
      </c>
      <c r="G1039">
        <f t="shared" si="66"/>
        <v>1</v>
      </c>
      <c r="H1039">
        <f t="shared" si="67"/>
        <v>0.1100000000000001</v>
      </c>
    </row>
    <row r="1040" spans="1:8" x14ac:dyDescent="0.3">
      <c r="A1040">
        <f>COUNTIF(find!$F$2:F1060,"+")</f>
        <v>8</v>
      </c>
      <c r="B1040">
        <f>COUNTIF(find!$F1060:F$1207,"-")</f>
        <v>126</v>
      </c>
      <c r="C1040">
        <f>COUNTIF(find!$F$22:F1060,"-")</f>
        <v>1031</v>
      </c>
      <c r="D1040">
        <f>COUNTIF(find!$F1060:$F$1207,"+")</f>
        <v>0</v>
      </c>
      <c r="E1040">
        <f t="shared" si="64"/>
        <v>0.109</v>
      </c>
      <c r="F1040">
        <f t="shared" si="65"/>
        <v>0.89100000000000001</v>
      </c>
      <c r="G1040">
        <f t="shared" si="66"/>
        <v>1</v>
      </c>
      <c r="H1040">
        <f t="shared" si="67"/>
        <v>0.10899999999999999</v>
      </c>
    </row>
    <row r="1041" spans="1:8" x14ac:dyDescent="0.3">
      <c r="A1041">
        <f>COUNTIF(find!$F$2:F1061,"+")</f>
        <v>8</v>
      </c>
      <c r="B1041">
        <f>COUNTIF(find!$F1061:F$1207,"-")</f>
        <v>125</v>
      </c>
      <c r="C1041">
        <f>COUNTIF(find!$F$22:F1061,"-")</f>
        <v>1032</v>
      </c>
      <c r="D1041">
        <f>COUNTIF(find!$F1061:$F$1207,"+")</f>
        <v>0</v>
      </c>
      <c r="E1041">
        <f t="shared" si="64"/>
        <v>0.108</v>
      </c>
      <c r="F1041">
        <f t="shared" si="65"/>
        <v>0.89200000000000002</v>
      </c>
      <c r="G1041">
        <f t="shared" si="66"/>
        <v>1</v>
      </c>
      <c r="H1041">
        <f t="shared" si="67"/>
        <v>0.1080000000000001</v>
      </c>
    </row>
    <row r="1042" spans="1:8" x14ac:dyDescent="0.3">
      <c r="A1042">
        <f>COUNTIF(find!$F$2:F1062,"+")</f>
        <v>8</v>
      </c>
      <c r="B1042">
        <f>COUNTIF(find!$F1062:F$1207,"-")</f>
        <v>124</v>
      </c>
      <c r="C1042">
        <f>COUNTIF(find!$F$22:F1062,"-")</f>
        <v>1033</v>
      </c>
      <c r="D1042">
        <f>COUNTIF(find!$F1062:$F$1207,"+")</f>
        <v>0</v>
      </c>
      <c r="E1042">
        <f t="shared" si="64"/>
        <v>0.107</v>
      </c>
      <c r="F1042">
        <f t="shared" si="65"/>
        <v>0.89300000000000002</v>
      </c>
      <c r="G1042">
        <f t="shared" si="66"/>
        <v>1</v>
      </c>
      <c r="H1042">
        <f t="shared" si="67"/>
        <v>0.10699999999999998</v>
      </c>
    </row>
    <row r="1043" spans="1:8" x14ac:dyDescent="0.3">
      <c r="A1043">
        <f>COUNTIF(find!$F$2:F1063,"+")</f>
        <v>8</v>
      </c>
      <c r="B1043">
        <f>COUNTIF(find!$F1063:F$1207,"-")</f>
        <v>123</v>
      </c>
      <c r="C1043">
        <f>COUNTIF(find!$F$22:F1063,"-")</f>
        <v>1034</v>
      </c>
      <c r="D1043">
        <f>COUNTIF(find!$F1063:$F$1207,"+")</f>
        <v>0</v>
      </c>
      <c r="E1043">
        <f t="shared" si="64"/>
        <v>0.106</v>
      </c>
      <c r="F1043">
        <f t="shared" si="65"/>
        <v>0.89400000000000002</v>
      </c>
      <c r="G1043">
        <f t="shared" si="66"/>
        <v>1</v>
      </c>
      <c r="H1043">
        <f t="shared" si="67"/>
        <v>0.10600000000000009</v>
      </c>
    </row>
    <row r="1044" spans="1:8" x14ac:dyDescent="0.3">
      <c r="A1044">
        <f>COUNTIF(find!$F$2:F1064,"+")</f>
        <v>8</v>
      </c>
      <c r="B1044">
        <f>COUNTIF(find!$F1064:F$1207,"-")</f>
        <v>122</v>
      </c>
      <c r="C1044">
        <f>COUNTIF(find!$F$22:F1064,"-")</f>
        <v>1035</v>
      </c>
      <c r="D1044">
        <f>COUNTIF(find!$F1064:$F$1207,"+")</f>
        <v>0</v>
      </c>
      <c r="E1044">
        <f t="shared" si="64"/>
        <v>0.105</v>
      </c>
      <c r="F1044">
        <f t="shared" si="65"/>
        <v>0.89500000000000002</v>
      </c>
      <c r="G1044">
        <f t="shared" si="66"/>
        <v>1</v>
      </c>
      <c r="H1044">
        <f t="shared" si="67"/>
        <v>0.10499999999999998</v>
      </c>
    </row>
    <row r="1045" spans="1:8" x14ac:dyDescent="0.3">
      <c r="A1045">
        <f>COUNTIF(find!$F$2:F1065,"+")</f>
        <v>8</v>
      </c>
      <c r="B1045">
        <f>COUNTIF(find!$F1065:F$1207,"-")</f>
        <v>121</v>
      </c>
      <c r="C1045">
        <f>COUNTIF(find!$F$22:F1065,"-")</f>
        <v>1036</v>
      </c>
      <c r="D1045">
        <f>COUNTIF(find!$F1065:$F$1207,"+")</f>
        <v>0</v>
      </c>
      <c r="E1045">
        <f t="shared" si="64"/>
        <v>0.105</v>
      </c>
      <c r="F1045">
        <f t="shared" si="65"/>
        <v>0.89500000000000002</v>
      </c>
      <c r="G1045">
        <f t="shared" si="66"/>
        <v>1</v>
      </c>
      <c r="H1045">
        <f t="shared" si="67"/>
        <v>0.10499999999999998</v>
      </c>
    </row>
    <row r="1046" spans="1:8" x14ac:dyDescent="0.3">
      <c r="A1046">
        <f>COUNTIF(find!$F$2:F1066,"+")</f>
        <v>8</v>
      </c>
      <c r="B1046">
        <f>COUNTIF(find!$F1066:F$1207,"-")</f>
        <v>120</v>
      </c>
      <c r="C1046">
        <f>COUNTIF(find!$F$22:F1066,"-")</f>
        <v>1037</v>
      </c>
      <c r="D1046">
        <f>COUNTIF(find!$F1066:$F$1207,"+")</f>
        <v>0</v>
      </c>
      <c r="E1046">
        <f t="shared" si="64"/>
        <v>0.104</v>
      </c>
      <c r="F1046">
        <f t="shared" si="65"/>
        <v>0.89600000000000002</v>
      </c>
      <c r="G1046">
        <f t="shared" si="66"/>
        <v>1</v>
      </c>
      <c r="H1046">
        <f t="shared" si="67"/>
        <v>0.10400000000000009</v>
      </c>
    </row>
    <row r="1047" spans="1:8" x14ac:dyDescent="0.3">
      <c r="A1047">
        <f>COUNTIF(find!$F$2:F1067,"+")</f>
        <v>8</v>
      </c>
      <c r="B1047">
        <f>COUNTIF(find!$F1067:F$1207,"-")</f>
        <v>119</v>
      </c>
      <c r="C1047">
        <f>COUNTIF(find!$F$22:F1067,"-")</f>
        <v>1038</v>
      </c>
      <c r="D1047">
        <f>COUNTIF(find!$F1067:$F$1207,"+")</f>
        <v>0</v>
      </c>
      <c r="E1047">
        <f t="shared" si="64"/>
        <v>0.10299999999999999</v>
      </c>
      <c r="F1047">
        <f t="shared" si="65"/>
        <v>0.89700000000000002</v>
      </c>
      <c r="G1047">
        <f t="shared" si="66"/>
        <v>1</v>
      </c>
      <c r="H1047">
        <f t="shared" si="67"/>
        <v>0.10299999999999998</v>
      </c>
    </row>
    <row r="1048" spans="1:8" x14ac:dyDescent="0.3">
      <c r="A1048">
        <f>COUNTIF(find!$F$2:F1068,"+")</f>
        <v>8</v>
      </c>
      <c r="B1048">
        <f>COUNTIF(find!$F1068:F$1207,"-")</f>
        <v>118</v>
      </c>
      <c r="C1048">
        <f>COUNTIF(find!$F$22:F1068,"-")</f>
        <v>1039</v>
      </c>
      <c r="D1048">
        <f>COUNTIF(find!$F1068:$F$1207,"+")</f>
        <v>0</v>
      </c>
      <c r="E1048">
        <f t="shared" si="64"/>
        <v>0.10199999999999999</v>
      </c>
      <c r="F1048">
        <f t="shared" si="65"/>
        <v>0.89800000000000002</v>
      </c>
      <c r="G1048">
        <f t="shared" si="66"/>
        <v>1</v>
      </c>
      <c r="H1048">
        <f t="shared" si="67"/>
        <v>0.10200000000000009</v>
      </c>
    </row>
    <row r="1049" spans="1:8" x14ac:dyDescent="0.3">
      <c r="A1049">
        <f>COUNTIF(find!$F$2:F1069,"+")</f>
        <v>8</v>
      </c>
      <c r="B1049">
        <f>COUNTIF(find!$F1069:F$1207,"-")</f>
        <v>117</v>
      </c>
      <c r="C1049">
        <f>COUNTIF(find!$F$22:F1069,"-")</f>
        <v>1040</v>
      </c>
      <c r="D1049">
        <f>COUNTIF(find!$F1069:$F$1207,"+")</f>
        <v>0</v>
      </c>
      <c r="E1049">
        <f t="shared" si="64"/>
        <v>0.10100000000000001</v>
      </c>
      <c r="F1049">
        <f t="shared" si="65"/>
        <v>0.89900000000000002</v>
      </c>
      <c r="G1049">
        <f t="shared" si="66"/>
        <v>1</v>
      </c>
      <c r="H1049">
        <f t="shared" si="67"/>
        <v>0.10099999999999998</v>
      </c>
    </row>
    <row r="1050" spans="1:8" x14ac:dyDescent="0.3">
      <c r="A1050">
        <f>COUNTIF(find!$F$2:F1070,"+")</f>
        <v>8</v>
      </c>
      <c r="B1050">
        <f>COUNTIF(find!$F1070:F$1207,"-")</f>
        <v>116</v>
      </c>
      <c r="C1050">
        <f>COUNTIF(find!$F$22:F1070,"-")</f>
        <v>1041</v>
      </c>
      <c r="D1050">
        <f>COUNTIF(find!$F1070:$F$1207,"+")</f>
        <v>0</v>
      </c>
      <c r="E1050">
        <f t="shared" si="64"/>
        <v>0.1</v>
      </c>
      <c r="F1050">
        <f t="shared" si="65"/>
        <v>0.9</v>
      </c>
      <c r="G1050">
        <f t="shared" si="66"/>
        <v>1</v>
      </c>
      <c r="H1050">
        <f t="shared" si="67"/>
        <v>0.10000000000000009</v>
      </c>
    </row>
    <row r="1051" spans="1:8" x14ac:dyDescent="0.3">
      <c r="A1051">
        <f>COUNTIF(find!$F$2:F1071,"+")</f>
        <v>8</v>
      </c>
      <c r="B1051">
        <f>COUNTIF(find!$F1071:F$1207,"-")</f>
        <v>115</v>
      </c>
      <c r="C1051">
        <f>COUNTIF(find!$F$22:F1071,"-")</f>
        <v>1042</v>
      </c>
      <c r="D1051">
        <f>COUNTIF(find!$F1071:$F$1207,"+")</f>
        <v>0</v>
      </c>
      <c r="E1051">
        <f t="shared" si="64"/>
        <v>9.9000000000000005E-2</v>
      </c>
      <c r="F1051">
        <f t="shared" si="65"/>
        <v>0.90100000000000002</v>
      </c>
      <c r="G1051">
        <f t="shared" si="66"/>
        <v>1</v>
      </c>
      <c r="H1051">
        <f t="shared" si="67"/>
        <v>9.8999999999999977E-2</v>
      </c>
    </row>
    <row r="1052" spans="1:8" x14ac:dyDescent="0.3">
      <c r="A1052">
        <f>COUNTIF(find!$F$2:F1072,"+")</f>
        <v>8</v>
      </c>
      <c r="B1052">
        <f>COUNTIF(find!$F1072:F$1207,"-")</f>
        <v>114</v>
      </c>
      <c r="C1052">
        <f>COUNTIF(find!$F$22:F1072,"-")</f>
        <v>1043</v>
      </c>
      <c r="D1052">
        <f>COUNTIF(find!$F1072:$F$1207,"+")</f>
        <v>0</v>
      </c>
      <c r="E1052">
        <f t="shared" si="64"/>
        <v>9.9000000000000005E-2</v>
      </c>
      <c r="F1052">
        <f t="shared" si="65"/>
        <v>0.90100000000000002</v>
      </c>
      <c r="G1052">
        <f t="shared" si="66"/>
        <v>1</v>
      </c>
      <c r="H1052">
        <f t="shared" si="67"/>
        <v>9.8999999999999977E-2</v>
      </c>
    </row>
    <row r="1053" spans="1:8" x14ac:dyDescent="0.3">
      <c r="A1053">
        <f>COUNTIF(find!$F$2:F1073,"+")</f>
        <v>8</v>
      </c>
      <c r="B1053">
        <f>COUNTIF(find!$F1073:F$1207,"-")</f>
        <v>113</v>
      </c>
      <c r="C1053">
        <f>COUNTIF(find!$F$22:F1073,"-")</f>
        <v>1044</v>
      </c>
      <c r="D1053">
        <f>COUNTIF(find!$F1073:$F$1207,"+")</f>
        <v>0</v>
      </c>
      <c r="E1053">
        <f t="shared" si="64"/>
        <v>9.8000000000000004E-2</v>
      </c>
      <c r="F1053">
        <f t="shared" si="65"/>
        <v>0.90200000000000002</v>
      </c>
      <c r="G1053">
        <f t="shared" si="66"/>
        <v>1</v>
      </c>
      <c r="H1053">
        <f t="shared" si="67"/>
        <v>9.8000000000000087E-2</v>
      </c>
    </row>
    <row r="1054" spans="1:8" x14ac:dyDescent="0.3">
      <c r="A1054">
        <f>COUNTIF(find!$F$2:F1074,"+")</f>
        <v>8</v>
      </c>
      <c r="B1054">
        <f>COUNTIF(find!$F1074:F$1207,"-")</f>
        <v>112</v>
      </c>
      <c r="C1054">
        <f>COUNTIF(find!$F$22:F1074,"-")</f>
        <v>1045</v>
      </c>
      <c r="D1054">
        <f>COUNTIF(find!$F1074:$F$1207,"+")</f>
        <v>0</v>
      </c>
      <c r="E1054">
        <f t="shared" si="64"/>
        <v>9.7000000000000003E-2</v>
      </c>
      <c r="F1054">
        <f t="shared" si="65"/>
        <v>0.90300000000000002</v>
      </c>
      <c r="G1054">
        <f t="shared" si="66"/>
        <v>1</v>
      </c>
      <c r="H1054">
        <f t="shared" si="67"/>
        <v>9.6999999999999975E-2</v>
      </c>
    </row>
    <row r="1055" spans="1:8" x14ac:dyDescent="0.3">
      <c r="A1055">
        <f>COUNTIF(find!$F$2:F1075,"+")</f>
        <v>8</v>
      </c>
      <c r="B1055">
        <f>COUNTIF(find!$F1075:F$1207,"-")</f>
        <v>111</v>
      </c>
      <c r="C1055">
        <f>COUNTIF(find!$F$22:F1075,"-")</f>
        <v>1046</v>
      </c>
      <c r="D1055">
        <f>COUNTIF(find!$F1075:$F$1207,"+")</f>
        <v>0</v>
      </c>
      <c r="E1055">
        <f t="shared" si="64"/>
        <v>9.6000000000000002E-2</v>
      </c>
      <c r="F1055">
        <f t="shared" si="65"/>
        <v>0.90400000000000003</v>
      </c>
      <c r="G1055">
        <f t="shared" si="66"/>
        <v>1</v>
      </c>
      <c r="H1055">
        <f t="shared" si="67"/>
        <v>9.6000000000000085E-2</v>
      </c>
    </row>
    <row r="1056" spans="1:8" x14ac:dyDescent="0.3">
      <c r="A1056">
        <f>COUNTIF(find!$F$2:F1076,"+")</f>
        <v>8</v>
      </c>
      <c r="B1056">
        <f>COUNTIF(find!$F1076:F$1207,"-")</f>
        <v>110</v>
      </c>
      <c r="C1056">
        <f>COUNTIF(find!$F$22:F1076,"-")</f>
        <v>1047</v>
      </c>
      <c r="D1056">
        <f>COUNTIF(find!$F1076:$F$1207,"+")</f>
        <v>0</v>
      </c>
      <c r="E1056">
        <f t="shared" si="64"/>
        <v>9.5000000000000001E-2</v>
      </c>
      <c r="F1056">
        <f t="shared" si="65"/>
        <v>0.90500000000000003</v>
      </c>
      <c r="G1056">
        <f t="shared" si="66"/>
        <v>1</v>
      </c>
      <c r="H1056">
        <f t="shared" si="67"/>
        <v>9.4999999999999973E-2</v>
      </c>
    </row>
    <row r="1057" spans="1:8" x14ac:dyDescent="0.3">
      <c r="A1057">
        <f>COUNTIF(find!$F$2:F1077,"+")</f>
        <v>8</v>
      </c>
      <c r="B1057">
        <f>COUNTIF(find!$F1077:F$1207,"-")</f>
        <v>109</v>
      </c>
      <c r="C1057">
        <f>COUNTIF(find!$F$22:F1077,"-")</f>
        <v>1048</v>
      </c>
      <c r="D1057">
        <f>COUNTIF(find!$F1077:$F$1207,"+")</f>
        <v>0</v>
      </c>
      <c r="E1057">
        <f t="shared" si="64"/>
        <v>9.4E-2</v>
      </c>
      <c r="F1057">
        <f t="shared" si="65"/>
        <v>0.90600000000000003</v>
      </c>
      <c r="G1057">
        <f t="shared" si="66"/>
        <v>1</v>
      </c>
      <c r="H1057">
        <f t="shared" si="67"/>
        <v>9.4000000000000083E-2</v>
      </c>
    </row>
    <row r="1058" spans="1:8" x14ac:dyDescent="0.3">
      <c r="A1058">
        <f>COUNTIF(find!$F$2:F1078,"+")</f>
        <v>8</v>
      </c>
      <c r="B1058">
        <f>COUNTIF(find!$F1078:F$1207,"-")</f>
        <v>108</v>
      </c>
      <c r="C1058">
        <f>COUNTIF(find!$F$22:F1078,"-")</f>
        <v>1049</v>
      </c>
      <c r="D1058">
        <f>COUNTIF(find!$F1078:$F$1207,"+")</f>
        <v>0</v>
      </c>
      <c r="E1058">
        <f t="shared" si="64"/>
        <v>9.2999999999999999E-2</v>
      </c>
      <c r="F1058">
        <f t="shared" si="65"/>
        <v>0.90700000000000003</v>
      </c>
      <c r="G1058">
        <f t="shared" si="66"/>
        <v>1</v>
      </c>
      <c r="H1058">
        <f t="shared" si="67"/>
        <v>9.2999999999999972E-2</v>
      </c>
    </row>
    <row r="1059" spans="1:8" x14ac:dyDescent="0.3">
      <c r="A1059">
        <f>COUNTIF(find!$F$2:F1079,"+")</f>
        <v>8</v>
      </c>
      <c r="B1059">
        <f>COUNTIF(find!$F1079:F$1207,"-")</f>
        <v>107</v>
      </c>
      <c r="C1059">
        <f>COUNTIF(find!$F$22:F1079,"-")</f>
        <v>1050</v>
      </c>
      <c r="D1059">
        <f>COUNTIF(find!$F1079:$F$1207,"+")</f>
        <v>0</v>
      </c>
      <c r="E1059">
        <f t="shared" si="64"/>
        <v>9.1999999999999998E-2</v>
      </c>
      <c r="F1059">
        <f t="shared" si="65"/>
        <v>0.90800000000000003</v>
      </c>
      <c r="G1059">
        <f t="shared" si="66"/>
        <v>1</v>
      </c>
      <c r="H1059">
        <f t="shared" si="67"/>
        <v>9.2000000000000082E-2</v>
      </c>
    </row>
    <row r="1060" spans="1:8" x14ac:dyDescent="0.3">
      <c r="A1060">
        <f>COUNTIF(find!$F$2:F1080,"+")</f>
        <v>8</v>
      </c>
      <c r="B1060">
        <f>COUNTIF(find!$F1080:F$1207,"-")</f>
        <v>106</v>
      </c>
      <c r="C1060">
        <f>COUNTIF(find!$F$22:F1080,"-")</f>
        <v>1051</v>
      </c>
      <c r="D1060">
        <f>COUNTIF(find!$F1080:$F$1207,"+")</f>
        <v>0</v>
      </c>
      <c r="E1060">
        <f t="shared" si="64"/>
        <v>9.1999999999999998E-2</v>
      </c>
      <c r="F1060">
        <f t="shared" si="65"/>
        <v>0.90800000000000003</v>
      </c>
      <c r="G1060">
        <f t="shared" si="66"/>
        <v>1</v>
      </c>
      <c r="H1060">
        <f t="shared" si="67"/>
        <v>9.2000000000000082E-2</v>
      </c>
    </row>
    <row r="1061" spans="1:8" x14ac:dyDescent="0.3">
      <c r="A1061">
        <f>COUNTIF(find!$F$2:F1081,"+")</f>
        <v>8</v>
      </c>
      <c r="B1061">
        <f>COUNTIF(find!$F1081:F$1207,"-")</f>
        <v>105</v>
      </c>
      <c r="C1061">
        <f>COUNTIF(find!$F$22:F1081,"-")</f>
        <v>1052</v>
      </c>
      <c r="D1061">
        <f>COUNTIF(find!$F1081:$F$1207,"+")</f>
        <v>0</v>
      </c>
      <c r="E1061">
        <f t="shared" si="64"/>
        <v>9.0999999999999998E-2</v>
      </c>
      <c r="F1061">
        <f t="shared" si="65"/>
        <v>0.90900000000000003</v>
      </c>
      <c r="G1061">
        <f t="shared" si="66"/>
        <v>1</v>
      </c>
      <c r="H1061">
        <f t="shared" si="67"/>
        <v>9.099999999999997E-2</v>
      </c>
    </row>
    <row r="1062" spans="1:8" x14ac:dyDescent="0.3">
      <c r="A1062">
        <f>COUNTIF(find!$F$2:F1082,"+")</f>
        <v>8</v>
      </c>
      <c r="B1062">
        <f>COUNTIF(find!$F1082:F$1207,"-")</f>
        <v>104</v>
      </c>
      <c r="C1062">
        <f>COUNTIF(find!$F$22:F1082,"-")</f>
        <v>1053</v>
      </c>
      <c r="D1062">
        <f>COUNTIF(find!$F1082:$F$1207,"+")</f>
        <v>0</v>
      </c>
      <c r="E1062">
        <f t="shared" si="64"/>
        <v>0.09</v>
      </c>
      <c r="F1062">
        <f t="shared" si="65"/>
        <v>0.91</v>
      </c>
      <c r="G1062">
        <f t="shared" si="66"/>
        <v>1</v>
      </c>
      <c r="H1062">
        <f t="shared" si="67"/>
        <v>9.000000000000008E-2</v>
      </c>
    </row>
    <row r="1063" spans="1:8" x14ac:dyDescent="0.3">
      <c r="A1063">
        <f>COUNTIF(find!$F$2:F1083,"+")</f>
        <v>8</v>
      </c>
      <c r="B1063">
        <f>COUNTIF(find!$F1083:F$1207,"-")</f>
        <v>103</v>
      </c>
      <c r="C1063">
        <f>COUNTIF(find!$F$22:F1083,"-")</f>
        <v>1054</v>
      </c>
      <c r="D1063">
        <f>COUNTIF(find!$F1083:$F$1207,"+")</f>
        <v>0</v>
      </c>
      <c r="E1063">
        <f t="shared" si="64"/>
        <v>8.8999999999999996E-2</v>
      </c>
      <c r="F1063">
        <f t="shared" si="65"/>
        <v>0.91100000000000003</v>
      </c>
      <c r="G1063">
        <f t="shared" si="66"/>
        <v>1</v>
      </c>
      <c r="H1063">
        <f t="shared" si="67"/>
        <v>8.8999999999999968E-2</v>
      </c>
    </row>
    <row r="1064" spans="1:8" x14ac:dyDescent="0.3">
      <c r="A1064">
        <f>COUNTIF(find!$F$2:F1084,"+")</f>
        <v>8</v>
      </c>
      <c r="B1064">
        <f>COUNTIF(find!$F1084:F$1207,"-")</f>
        <v>102</v>
      </c>
      <c r="C1064">
        <f>COUNTIF(find!$F$22:F1084,"-")</f>
        <v>1055</v>
      </c>
      <c r="D1064">
        <f>COUNTIF(find!$F1084:$F$1207,"+")</f>
        <v>0</v>
      </c>
      <c r="E1064">
        <f t="shared" si="64"/>
        <v>8.7999999999999995E-2</v>
      </c>
      <c r="F1064">
        <f t="shared" si="65"/>
        <v>0.91200000000000003</v>
      </c>
      <c r="G1064">
        <f t="shared" si="66"/>
        <v>1</v>
      </c>
      <c r="H1064">
        <f t="shared" si="67"/>
        <v>8.8000000000000078E-2</v>
      </c>
    </row>
    <row r="1065" spans="1:8" x14ac:dyDescent="0.3">
      <c r="A1065">
        <f>COUNTIF(find!$F$2:F1085,"+")</f>
        <v>8</v>
      </c>
      <c r="B1065">
        <f>COUNTIF(find!$F1085:F$1207,"-")</f>
        <v>101</v>
      </c>
      <c r="C1065">
        <f>COUNTIF(find!$F$22:F1085,"-")</f>
        <v>1056</v>
      </c>
      <c r="D1065">
        <f>COUNTIF(find!$F1085:$F$1207,"+")</f>
        <v>0</v>
      </c>
      <c r="E1065">
        <f t="shared" si="64"/>
        <v>8.6999999999999994E-2</v>
      </c>
      <c r="F1065">
        <f t="shared" si="65"/>
        <v>0.91300000000000003</v>
      </c>
      <c r="G1065">
        <f t="shared" si="66"/>
        <v>1</v>
      </c>
      <c r="H1065">
        <f t="shared" si="67"/>
        <v>8.6999999999999966E-2</v>
      </c>
    </row>
    <row r="1066" spans="1:8" x14ac:dyDescent="0.3">
      <c r="A1066">
        <f>COUNTIF(find!$F$2:F1086,"+")</f>
        <v>8</v>
      </c>
      <c r="B1066">
        <f>COUNTIF(find!$F1086:F$1207,"-")</f>
        <v>100</v>
      </c>
      <c r="C1066">
        <f>COUNTIF(find!$F$22:F1086,"-")</f>
        <v>1057</v>
      </c>
      <c r="D1066">
        <f>COUNTIF(find!$F1086:$F$1207,"+")</f>
        <v>0</v>
      </c>
      <c r="E1066">
        <f t="shared" si="64"/>
        <v>8.5999999999999993E-2</v>
      </c>
      <c r="F1066">
        <f t="shared" si="65"/>
        <v>0.91400000000000003</v>
      </c>
      <c r="G1066">
        <f t="shared" si="66"/>
        <v>1</v>
      </c>
      <c r="H1066">
        <f t="shared" si="67"/>
        <v>8.6000000000000076E-2</v>
      </c>
    </row>
    <row r="1067" spans="1:8" x14ac:dyDescent="0.3">
      <c r="A1067">
        <f>COUNTIF(find!$F$2:F1087,"+")</f>
        <v>8</v>
      </c>
      <c r="B1067">
        <f>COUNTIF(find!$F1087:F$1207,"-")</f>
        <v>99</v>
      </c>
      <c r="C1067">
        <f>COUNTIF(find!$F$22:F1087,"-")</f>
        <v>1058</v>
      </c>
      <c r="D1067">
        <f>COUNTIF(find!$F1087:$F$1207,"+")</f>
        <v>0</v>
      </c>
      <c r="E1067">
        <f t="shared" si="64"/>
        <v>8.5999999999999993E-2</v>
      </c>
      <c r="F1067">
        <f t="shared" si="65"/>
        <v>0.91400000000000003</v>
      </c>
      <c r="G1067">
        <f t="shared" si="66"/>
        <v>1</v>
      </c>
      <c r="H1067">
        <f t="shared" si="67"/>
        <v>8.6000000000000076E-2</v>
      </c>
    </row>
    <row r="1068" spans="1:8" x14ac:dyDescent="0.3">
      <c r="A1068">
        <f>COUNTIF(find!$F$2:F1088,"+")</f>
        <v>8</v>
      </c>
      <c r="B1068">
        <f>COUNTIF(find!$F1088:F$1207,"-")</f>
        <v>98</v>
      </c>
      <c r="C1068">
        <f>COUNTIF(find!$F$22:F1088,"-")</f>
        <v>1059</v>
      </c>
      <c r="D1068">
        <f>COUNTIF(find!$F1088:$F$1207,"+")</f>
        <v>0</v>
      </c>
      <c r="E1068">
        <f t="shared" si="64"/>
        <v>8.5000000000000006E-2</v>
      </c>
      <c r="F1068">
        <f t="shared" si="65"/>
        <v>0.91500000000000004</v>
      </c>
      <c r="G1068">
        <f t="shared" si="66"/>
        <v>1</v>
      </c>
      <c r="H1068">
        <f t="shared" si="67"/>
        <v>8.4999999999999964E-2</v>
      </c>
    </row>
    <row r="1069" spans="1:8" x14ac:dyDescent="0.3">
      <c r="A1069">
        <f>COUNTIF(find!$F$2:F1089,"+")</f>
        <v>8</v>
      </c>
      <c r="B1069">
        <f>COUNTIF(find!$F1089:F$1207,"-")</f>
        <v>97</v>
      </c>
      <c r="C1069">
        <f>COUNTIF(find!$F$22:F1089,"-")</f>
        <v>1060</v>
      </c>
      <c r="D1069">
        <f>COUNTIF(find!$F1089:$F$1207,"+")</f>
        <v>0</v>
      </c>
      <c r="E1069">
        <f t="shared" si="64"/>
        <v>8.4000000000000005E-2</v>
      </c>
      <c r="F1069">
        <f t="shared" si="65"/>
        <v>0.91600000000000004</v>
      </c>
      <c r="G1069">
        <f t="shared" si="66"/>
        <v>1</v>
      </c>
      <c r="H1069">
        <f t="shared" si="67"/>
        <v>8.4000000000000075E-2</v>
      </c>
    </row>
    <row r="1070" spans="1:8" x14ac:dyDescent="0.3">
      <c r="A1070">
        <f>COUNTIF(find!$F$2:F1090,"+")</f>
        <v>8</v>
      </c>
      <c r="B1070">
        <f>COUNTIF(find!$F1090:F$1207,"-")</f>
        <v>96</v>
      </c>
      <c r="C1070">
        <f>COUNTIF(find!$F$22:F1090,"-")</f>
        <v>1061</v>
      </c>
      <c r="D1070">
        <f>COUNTIF(find!$F1090:$F$1207,"+")</f>
        <v>0</v>
      </c>
      <c r="E1070">
        <f t="shared" si="64"/>
        <v>8.3000000000000004E-2</v>
      </c>
      <c r="F1070">
        <f t="shared" si="65"/>
        <v>0.91700000000000004</v>
      </c>
      <c r="G1070">
        <f t="shared" si="66"/>
        <v>1</v>
      </c>
      <c r="H1070">
        <f t="shared" si="67"/>
        <v>8.2999999999999963E-2</v>
      </c>
    </row>
    <row r="1071" spans="1:8" x14ac:dyDescent="0.3">
      <c r="A1071">
        <f>COUNTIF(find!$F$2:F1091,"+")</f>
        <v>8</v>
      </c>
      <c r="B1071">
        <f>COUNTIF(find!$F1091:F$1207,"-")</f>
        <v>95</v>
      </c>
      <c r="C1071">
        <f>COUNTIF(find!$F$22:F1091,"-")</f>
        <v>1062</v>
      </c>
      <c r="D1071">
        <f>COUNTIF(find!$F1091:$F$1207,"+")</f>
        <v>0</v>
      </c>
      <c r="E1071">
        <f t="shared" si="64"/>
        <v>8.2000000000000003E-2</v>
      </c>
      <c r="F1071">
        <f t="shared" si="65"/>
        <v>0.91800000000000004</v>
      </c>
      <c r="G1071">
        <f t="shared" si="66"/>
        <v>1</v>
      </c>
      <c r="H1071">
        <f t="shared" si="67"/>
        <v>8.2000000000000073E-2</v>
      </c>
    </row>
    <row r="1072" spans="1:8" x14ac:dyDescent="0.3">
      <c r="A1072">
        <f>COUNTIF(find!$F$2:F1092,"+")</f>
        <v>8</v>
      </c>
      <c r="B1072">
        <f>COUNTIF(find!$F1092:F$1207,"-")</f>
        <v>94</v>
      </c>
      <c r="C1072">
        <f>COUNTIF(find!$F$22:F1092,"-")</f>
        <v>1063</v>
      </c>
      <c r="D1072">
        <f>COUNTIF(find!$F1092:$F$1207,"+")</f>
        <v>0</v>
      </c>
      <c r="E1072">
        <f t="shared" si="64"/>
        <v>8.1000000000000003E-2</v>
      </c>
      <c r="F1072">
        <f t="shared" si="65"/>
        <v>0.91900000000000004</v>
      </c>
      <c r="G1072">
        <f t="shared" si="66"/>
        <v>1</v>
      </c>
      <c r="H1072">
        <f t="shared" si="67"/>
        <v>8.0999999999999961E-2</v>
      </c>
    </row>
    <row r="1073" spans="1:8" x14ac:dyDescent="0.3">
      <c r="A1073">
        <f>COUNTIF(find!$F$2:F1093,"+")</f>
        <v>8</v>
      </c>
      <c r="B1073">
        <f>COUNTIF(find!$F1093:F$1207,"-")</f>
        <v>93</v>
      </c>
      <c r="C1073">
        <f>COUNTIF(find!$F$22:F1093,"-")</f>
        <v>1064</v>
      </c>
      <c r="D1073">
        <f>COUNTIF(find!$F1093:$F$1207,"+")</f>
        <v>0</v>
      </c>
      <c r="E1073">
        <f t="shared" si="64"/>
        <v>0.08</v>
      </c>
      <c r="F1073">
        <f t="shared" si="65"/>
        <v>0.92</v>
      </c>
      <c r="G1073">
        <f t="shared" si="66"/>
        <v>1</v>
      </c>
      <c r="H1073">
        <f t="shared" si="67"/>
        <v>8.0000000000000071E-2</v>
      </c>
    </row>
    <row r="1074" spans="1:8" x14ac:dyDescent="0.3">
      <c r="A1074">
        <f>COUNTIF(find!$F$2:F1094,"+")</f>
        <v>8</v>
      </c>
      <c r="B1074">
        <f>COUNTIF(find!$F1094:F$1207,"-")</f>
        <v>92</v>
      </c>
      <c r="C1074">
        <f>COUNTIF(find!$F$22:F1094,"-")</f>
        <v>1065</v>
      </c>
      <c r="D1074">
        <f>COUNTIF(find!$F1094:$F$1207,"+")</f>
        <v>0</v>
      </c>
      <c r="E1074">
        <f t="shared" si="64"/>
        <v>0.08</v>
      </c>
      <c r="F1074">
        <f t="shared" si="65"/>
        <v>0.92</v>
      </c>
      <c r="G1074">
        <f t="shared" si="66"/>
        <v>1</v>
      </c>
      <c r="H1074">
        <f t="shared" si="67"/>
        <v>8.0000000000000071E-2</v>
      </c>
    </row>
    <row r="1075" spans="1:8" x14ac:dyDescent="0.3">
      <c r="A1075">
        <f>COUNTIF(find!$F$2:F1095,"+")</f>
        <v>8</v>
      </c>
      <c r="B1075">
        <f>COUNTIF(find!$F1095:F$1207,"-")</f>
        <v>91</v>
      </c>
      <c r="C1075">
        <f>COUNTIF(find!$F$22:F1095,"-")</f>
        <v>1066</v>
      </c>
      <c r="D1075">
        <f>COUNTIF(find!$F1095:$F$1207,"+")</f>
        <v>0</v>
      </c>
      <c r="E1075">
        <f t="shared" si="64"/>
        <v>7.9000000000000001E-2</v>
      </c>
      <c r="F1075">
        <f t="shared" si="65"/>
        <v>0.92100000000000004</v>
      </c>
      <c r="G1075">
        <f t="shared" si="66"/>
        <v>1</v>
      </c>
      <c r="H1075">
        <f t="shared" si="67"/>
        <v>7.8999999999999959E-2</v>
      </c>
    </row>
    <row r="1076" spans="1:8" x14ac:dyDescent="0.3">
      <c r="A1076">
        <f>COUNTIF(find!$F$2:F1096,"+")</f>
        <v>8</v>
      </c>
      <c r="B1076">
        <f>COUNTIF(find!$F1096:F$1207,"-")</f>
        <v>90</v>
      </c>
      <c r="C1076">
        <f>COUNTIF(find!$F$22:F1096,"-")</f>
        <v>1067</v>
      </c>
      <c r="D1076">
        <f>COUNTIF(find!$F1096:$F$1207,"+")</f>
        <v>0</v>
      </c>
      <c r="E1076">
        <f t="shared" si="64"/>
        <v>7.8E-2</v>
      </c>
      <c r="F1076">
        <f t="shared" si="65"/>
        <v>0.92200000000000004</v>
      </c>
      <c r="G1076">
        <f t="shared" si="66"/>
        <v>1</v>
      </c>
      <c r="H1076">
        <f t="shared" si="67"/>
        <v>7.8000000000000069E-2</v>
      </c>
    </row>
    <row r="1077" spans="1:8" x14ac:dyDescent="0.3">
      <c r="A1077">
        <f>COUNTIF(find!$F$2:F1097,"+")</f>
        <v>8</v>
      </c>
      <c r="B1077">
        <f>COUNTIF(find!$F1097:F$1207,"-")</f>
        <v>89</v>
      </c>
      <c r="C1077">
        <f>COUNTIF(find!$F$22:F1097,"-")</f>
        <v>1068</v>
      </c>
      <c r="D1077">
        <f>COUNTIF(find!$F1097:$F$1207,"+")</f>
        <v>0</v>
      </c>
      <c r="E1077">
        <f t="shared" si="64"/>
        <v>7.6999999999999999E-2</v>
      </c>
      <c r="F1077">
        <f t="shared" si="65"/>
        <v>0.92300000000000004</v>
      </c>
      <c r="G1077">
        <f t="shared" si="66"/>
        <v>1</v>
      </c>
      <c r="H1077">
        <f t="shared" si="67"/>
        <v>7.6999999999999957E-2</v>
      </c>
    </row>
    <row r="1078" spans="1:8" x14ac:dyDescent="0.3">
      <c r="A1078">
        <f>COUNTIF(find!$F$2:F1098,"+")</f>
        <v>8</v>
      </c>
      <c r="B1078">
        <f>COUNTIF(find!$F1098:F$1207,"-")</f>
        <v>88</v>
      </c>
      <c r="C1078">
        <f>COUNTIF(find!$F$22:F1098,"-")</f>
        <v>1069</v>
      </c>
      <c r="D1078">
        <f>COUNTIF(find!$F1098:$F$1207,"+")</f>
        <v>0</v>
      </c>
      <c r="E1078">
        <f t="shared" si="64"/>
        <v>7.5999999999999998E-2</v>
      </c>
      <c r="F1078">
        <f t="shared" si="65"/>
        <v>0.92400000000000004</v>
      </c>
      <c r="G1078">
        <f t="shared" si="66"/>
        <v>1</v>
      </c>
      <c r="H1078">
        <f t="shared" si="67"/>
        <v>7.6000000000000068E-2</v>
      </c>
    </row>
    <row r="1079" spans="1:8" x14ac:dyDescent="0.3">
      <c r="A1079">
        <f>COUNTIF(find!$F$2:F1099,"+")</f>
        <v>8</v>
      </c>
      <c r="B1079">
        <f>COUNTIF(find!$F1099:F$1207,"-")</f>
        <v>87</v>
      </c>
      <c r="C1079">
        <f>COUNTIF(find!$F$22:F1099,"-")</f>
        <v>1070</v>
      </c>
      <c r="D1079">
        <f>COUNTIF(find!$F1099:$F$1207,"+")</f>
        <v>0</v>
      </c>
      <c r="E1079">
        <f t="shared" si="64"/>
        <v>7.4999999999999997E-2</v>
      </c>
      <c r="F1079">
        <f t="shared" si="65"/>
        <v>0.92500000000000004</v>
      </c>
      <c r="G1079">
        <f t="shared" si="66"/>
        <v>1</v>
      </c>
      <c r="H1079">
        <f t="shared" si="67"/>
        <v>7.4999999999999956E-2</v>
      </c>
    </row>
    <row r="1080" spans="1:8" x14ac:dyDescent="0.3">
      <c r="A1080">
        <f>COUNTIF(find!$F$2:F1100,"+")</f>
        <v>8</v>
      </c>
      <c r="B1080">
        <f>COUNTIF(find!$F1100:F$1207,"-")</f>
        <v>86</v>
      </c>
      <c r="C1080">
        <f>COUNTIF(find!$F$22:F1100,"-")</f>
        <v>1071</v>
      </c>
      <c r="D1080">
        <f>COUNTIF(find!$F1100:$F$1207,"+")</f>
        <v>0</v>
      </c>
      <c r="E1080">
        <f t="shared" si="64"/>
        <v>7.3999999999999996E-2</v>
      </c>
      <c r="F1080">
        <f t="shared" si="65"/>
        <v>0.92600000000000005</v>
      </c>
      <c r="G1080">
        <f t="shared" si="66"/>
        <v>1</v>
      </c>
      <c r="H1080">
        <f t="shared" si="67"/>
        <v>7.4000000000000066E-2</v>
      </c>
    </row>
    <row r="1081" spans="1:8" x14ac:dyDescent="0.3">
      <c r="A1081">
        <f>COUNTIF(find!$F$2:F1101,"+")</f>
        <v>8</v>
      </c>
      <c r="B1081">
        <f>COUNTIF(find!$F1101:F$1207,"-")</f>
        <v>85</v>
      </c>
      <c r="C1081">
        <f>COUNTIF(find!$F$22:F1101,"-")</f>
        <v>1072</v>
      </c>
      <c r="D1081">
        <f>COUNTIF(find!$F1101:$F$1207,"+")</f>
        <v>0</v>
      </c>
      <c r="E1081">
        <f t="shared" si="64"/>
        <v>7.2999999999999995E-2</v>
      </c>
      <c r="F1081">
        <f t="shared" si="65"/>
        <v>0.92700000000000005</v>
      </c>
      <c r="G1081">
        <f t="shared" si="66"/>
        <v>1</v>
      </c>
      <c r="H1081">
        <f t="shared" si="67"/>
        <v>7.2999999999999954E-2</v>
      </c>
    </row>
    <row r="1082" spans="1:8" x14ac:dyDescent="0.3">
      <c r="A1082">
        <f>COUNTIF(find!$F$2:F1102,"+")</f>
        <v>8</v>
      </c>
      <c r="B1082">
        <f>COUNTIF(find!$F1102:F$1207,"-")</f>
        <v>84</v>
      </c>
      <c r="C1082">
        <f>COUNTIF(find!$F$22:F1102,"-")</f>
        <v>1073</v>
      </c>
      <c r="D1082">
        <f>COUNTIF(find!$F1102:$F$1207,"+")</f>
        <v>0</v>
      </c>
      <c r="E1082">
        <f t="shared" si="64"/>
        <v>7.2999999999999995E-2</v>
      </c>
      <c r="F1082">
        <f t="shared" si="65"/>
        <v>0.92700000000000005</v>
      </c>
      <c r="G1082">
        <f t="shared" si="66"/>
        <v>1</v>
      </c>
      <c r="H1082">
        <f t="shared" si="67"/>
        <v>7.2999999999999954E-2</v>
      </c>
    </row>
    <row r="1083" spans="1:8" x14ac:dyDescent="0.3">
      <c r="A1083">
        <f>COUNTIF(find!$F$2:F1103,"+")</f>
        <v>8</v>
      </c>
      <c r="B1083">
        <f>COUNTIF(find!$F1103:F$1207,"-")</f>
        <v>83</v>
      </c>
      <c r="C1083">
        <f>COUNTIF(find!$F$22:F1103,"-")</f>
        <v>1074</v>
      </c>
      <c r="D1083">
        <f>COUNTIF(find!$F1103:$F$1207,"+")</f>
        <v>0</v>
      </c>
      <c r="E1083">
        <f t="shared" si="64"/>
        <v>7.1999999999999995E-2</v>
      </c>
      <c r="F1083">
        <f t="shared" si="65"/>
        <v>0.92800000000000005</v>
      </c>
      <c r="G1083">
        <f t="shared" si="66"/>
        <v>1</v>
      </c>
      <c r="H1083">
        <f t="shared" si="67"/>
        <v>7.2000000000000064E-2</v>
      </c>
    </row>
    <row r="1084" spans="1:8" x14ac:dyDescent="0.3">
      <c r="A1084">
        <f>COUNTIF(find!$F$2:F1104,"+")</f>
        <v>8</v>
      </c>
      <c r="B1084">
        <f>COUNTIF(find!$F1104:F$1207,"-")</f>
        <v>82</v>
      </c>
      <c r="C1084">
        <f>COUNTIF(find!$F$22:F1104,"-")</f>
        <v>1075</v>
      </c>
      <c r="D1084">
        <f>COUNTIF(find!$F1104:$F$1207,"+")</f>
        <v>0</v>
      </c>
      <c r="E1084">
        <f t="shared" si="64"/>
        <v>7.0999999999999994E-2</v>
      </c>
      <c r="F1084">
        <f t="shared" si="65"/>
        <v>0.92900000000000005</v>
      </c>
      <c r="G1084">
        <f t="shared" si="66"/>
        <v>1</v>
      </c>
      <c r="H1084">
        <f t="shared" si="67"/>
        <v>7.0999999999999952E-2</v>
      </c>
    </row>
    <row r="1085" spans="1:8" x14ac:dyDescent="0.3">
      <c r="A1085">
        <f>COUNTIF(find!$F$2:F1105,"+")</f>
        <v>8</v>
      </c>
      <c r="B1085">
        <f>COUNTIF(find!$F1105:F$1207,"-")</f>
        <v>81</v>
      </c>
      <c r="C1085">
        <f>COUNTIF(find!$F$22:F1105,"-")</f>
        <v>1076</v>
      </c>
      <c r="D1085">
        <f>COUNTIF(find!$F1105:$F$1207,"+")</f>
        <v>0</v>
      </c>
      <c r="E1085">
        <f t="shared" si="64"/>
        <v>7.0000000000000007E-2</v>
      </c>
      <c r="F1085">
        <f t="shared" si="65"/>
        <v>0.92999999999999994</v>
      </c>
      <c r="G1085">
        <f t="shared" si="66"/>
        <v>1</v>
      </c>
      <c r="H1085">
        <f t="shared" si="67"/>
        <v>7.0000000000000062E-2</v>
      </c>
    </row>
    <row r="1086" spans="1:8" x14ac:dyDescent="0.3">
      <c r="A1086">
        <f>COUNTIF(find!$F$2:F1106,"+")</f>
        <v>8</v>
      </c>
      <c r="B1086">
        <f>COUNTIF(find!$F1106:F$1207,"-")</f>
        <v>80</v>
      </c>
      <c r="C1086">
        <f>COUNTIF(find!$F$22:F1106,"-")</f>
        <v>1077</v>
      </c>
      <c r="D1086">
        <f>COUNTIF(find!$F1106:$F$1207,"+")</f>
        <v>0</v>
      </c>
      <c r="E1086">
        <f t="shared" si="64"/>
        <v>6.9000000000000006E-2</v>
      </c>
      <c r="F1086">
        <f t="shared" si="65"/>
        <v>0.93100000000000005</v>
      </c>
      <c r="G1086">
        <f t="shared" si="66"/>
        <v>1</v>
      </c>
      <c r="H1086">
        <f t="shared" si="67"/>
        <v>6.899999999999995E-2</v>
      </c>
    </row>
    <row r="1087" spans="1:8" x14ac:dyDescent="0.3">
      <c r="A1087">
        <f>COUNTIF(find!$F$2:F1107,"+")</f>
        <v>8</v>
      </c>
      <c r="B1087">
        <f>COUNTIF(find!$F1107:F$1207,"-")</f>
        <v>79</v>
      </c>
      <c r="C1087">
        <f>COUNTIF(find!$F$22:F1107,"-")</f>
        <v>1078</v>
      </c>
      <c r="D1087">
        <f>COUNTIF(find!$F1107:$F$1207,"+")</f>
        <v>0</v>
      </c>
      <c r="E1087">
        <f t="shared" si="64"/>
        <v>6.8000000000000005E-2</v>
      </c>
      <c r="F1087">
        <f t="shared" si="65"/>
        <v>0.93199999999999994</v>
      </c>
      <c r="G1087">
        <f t="shared" si="66"/>
        <v>1</v>
      </c>
      <c r="H1087">
        <f t="shared" si="67"/>
        <v>6.800000000000006E-2</v>
      </c>
    </row>
    <row r="1088" spans="1:8" x14ac:dyDescent="0.3">
      <c r="A1088">
        <f>COUNTIF(find!$F$2:F1108,"+")</f>
        <v>8</v>
      </c>
      <c r="B1088">
        <f>COUNTIF(find!$F1108:F$1207,"-")</f>
        <v>78</v>
      </c>
      <c r="C1088">
        <f>COUNTIF(find!$F$22:F1108,"-")</f>
        <v>1079</v>
      </c>
      <c r="D1088">
        <f>COUNTIF(find!$F1108:$F$1207,"+")</f>
        <v>0</v>
      </c>
      <c r="E1088">
        <f t="shared" si="64"/>
        <v>6.7000000000000004E-2</v>
      </c>
      <c r="F1088">
        <f t="shared" si="65"/>
        <v>0.93300000000000005</v>
      </c>
      <c r="G1088">
        <f t="shared" si="66"/>
        <v>1</v>
      </c>
      <c r="H1088">
        <f t="shared" si="67"/>
        <v>6.6999999999999948E-2</v>
      </c>
    </row>
    <row r="1089" spans="1:8" x14ac:dyDescent="0.3">
      <c r="A1089">
        <f>COUNTIF(find!$F$2:F1109,"+")</f>
        <v>8</v>
      </c>
      <c r="B1089">
        <f>COUNTIF(find!$F1109:F$1207,"-")</f>
        <v>77</v>
      </c>
      <c r="C1089">
        <f>COUNTIF(find!$F$22:F1109,"-")</f>
        <v>1080</v>
      </c>
      <c r="D1089">
        <f>COUNTIF(find!$F1109:$F$1207,"+")</f>
        <v>0</v>
      </c>
      <c r="E1089">
        <f t="shared" si="64"/>
        <v>6.7000000000000004E-2</v>
      </c>
      <c r="F1089">
        <f t="shared" si="65"/>
        <v>0.93300000000000005</v>
      </c>
      <c r="G1089">
        <f t="shared" si="66"/>
        <v>1</v>
      </c>
      <c r="H1089">
        <f t="shared" si="67"/>
        <v>6.6999999999999948E-2</v>
      </c>
    </row>
    <row r="1090" spans="1:8" x14ac:dyDescent="0.3">
      <c r="A1090">
        <f>COUNTIF(find!$F$2:F1110,"+")</f>
        <v>8</v>
      </c>
      <c r="B1090">
        <f>COUNTIF(find!$F1110:F$1207,"-")</f>
        <v>76</v>
      </c>
      <c r="C1090">
        <f>COUNTIF(find!$F$22:F1110,"-")</f>
        <v>1081</v>
      </c>
      <c r="D1090">
        <f>COUNTIF(find!$F1110:$F$1207,"+")</f>
        <v>0</v>
      </c>
      <c r="E1090">
        <f t="shared" si="64"/>
        <v>6.6000000000000003E-2</v>
      </c>
      <c r="F1090">
        <f t="shared" si="65"/>
        <v>0.93399999999999994</v>
      </c>
      <c r="G1090">
        <f t="shared" si="66"/>
        <v>1</v>
      </c>
      <c r="H1090">
        <f t="shared" si="67"/>
        <v>6.6000000000000059E-2</v>
      </c>
    </row>
    <row r="1091" spans="1:8" x14ac:dyDescent="0.3">
      <c r="A1091">
        <f>COUNTIF(find!$F$2:F1111,"+")</f>
        <v>8</v>
      </c>
      <c r="B1091">
        <f>COUNTIF(find!$F1111:F$1207,"-")</f>
        <v>75</v>
      </c>
      <c r="C1091">
        <f>COUNTIF(find!$F$22:F1111,"-")</f>
        <v>1082</v>
      </c>
      <c r="D1091">
        <f>COUNTIF(find!$F1111:$F$1207,"+")</f>
        <v>0</v>
      </c>
      <c r="E1091">
        <f t="shared" ref="E1091:E1154" si="68">ROUND(B1091/(B1091+C1091),3)</f>
        <v>6.5000000000000002E-2</v>
      </c>
      <c r="F1091">
        <f t="shared" ref="F1091:F1154" si="69">1-E1091</f>
        <v>0.93500000000000005</v>
      </c>
      <c r="G1091">
        <f t="shared" ref="G1091:G1154" si="70">ROUND(A1091/(A1091+D1091),3)</f>
        <v>1</v>
      </c>
      <c r="H1091">
        <f t="shared" ref="H1091:H1154" si="71">G1091+E1091-1</f>
        <v>6.4999999999999947E-2</v>
      </c>
    </row>
    <row r="1092" spans="1:8" x14ac:dyDescent="0.3">
      <c r="A1092">
        <f>COUNTIF(find!$F$2:F1112,"+")</f>
        <v>8</v>
      </c>
      <c r="B1092">
        <f>COUNTIF(find!$F1112:F$1207,"-")</f>
        <v>74</v>
      </c>
      <c r="C1092">
        <f>COUNTIF(find!$F$22:F1112,"-")</f>
        <v>1083</v>
      </c>
      <c r="D1092">
        <f>COUNTIF(find!$F1112:$F$1207,"+")</f>
        <v>0</v>
      </c>
      <c r="E1092">
        <f t="shared" si="68"/>
        <v>6.4000000000000001E-2</v>
      </c>
      <c r="F1092">
        <f t="shared" si="69"/>
        <v>0.93599999999999994</v>
      </c>
      <c r="G1092">
        <f t="shared" si="70"/>
        <v>1</v>
      </c>
      <c r="H1092">
        <f t="shared" si="71"/>
        <v>6.4000000000000057E-2</v>
      </c>
    </row>
    <row r="1093" spans="1:8" x14ac:dyDescent="0.3">
      <c r="A1093">
        <f>COUNTIF(find!$F$2:F1113,"+")</f>
        <v>8</v>
      </c>
      <c r="B1093">
        <f>COUNTIF(find!$F1113:F$1207,"-")</f>
        <v>73</v>
      </c>
      <c r="C1093">
        <f>COUNTIF(find!$F$22:F1113,"-")</f>
        <v>1084</v>
      </c>
      <c r="D1093">
        <f>COUNTIF(find!$F1113:$F$1207,"+")</f>
        <v>0</v>
      </c>
      <c r="E1093">
        <f t="shared" si="68"/>
        <v>6.3E-2</v>
      </c>
      <c r="F1093">
        <f t="shared" si="69"/>
        <v>0.93700000000000006</v>
      </c>
      <c r="G1093">
        <f t="shared" si="70"/>
        <v>1</v>
      </c>
      <c r="H1093">
        <f t="shared" si="71"/>
        <v>6.2999999999999945E-2</v>
      </c>
    </row>
    <row r="1094" spans="1:8" x14ac:dyDescent="0.3">
      <c r="A1094">
        <f>COUNTIF(find!$F$2:F1114,"+")</f>
        <v>8</v>
      </c>
      <c r="B1094">
        <f>COUNTIF(find!$F1114:F$1207,"-")</f>
        <v>72</v>
      </c>
      <c r="C1094">
        <f>COUNTIF(find!$F$22:F1114,"-")</f>
        <v>1085</v>
      </c>
      <c r="D1094">
        <f>COUNTIF(find!$F1114:$F$1207,"+")</f>
        <v>0</v>
      </c>
      <c r="E1094">
        <f t="shared" si="68"/>
        <v>6.2E-2</v>
      </c>
      <c r="F1094">
        <f t="shared" si="69"/>
        <v>0.93799999999999994</v>
      </c>
      <c r="G1094">
        <f t="shared" si="70"/>
        <v>1</v>
      </c>
      <c r="H1094">
        <f t="shared" si="71"/>
        <v>6.2000000000000055E-2</v>
      </c>
    </row>
    <row r="1095" spans="1:8" x14ac:dyDescent="0.3">
      <c r="A1095">
        <f>COUNTIF(find!$F$2:F1115,"+")</f>
        <v>8</v>
      </c>
      <c r="B1095">
        <f>COUNTIF(find!$F1115:F$1207,"-")</f>
        <v>71</v>
      </c>
      <c r="C1095">
        <f>COUNTIF(find!$F$22:F1115,"-")</f>
        <v>1086</v>
      </c>
      <c r="D1095">
        <f>COUNTIF(find!$F1115:$F$1207,"+")</f>
        <v>0</v>
      </c>
      <c r="E1095">
        <f t="shared" si="68"/>
        <v>6.0999999999999999E-2</v>
      </c>
      <c r="F1095">
        <f t="shared" si="69"/>
        <v>0.93900000000000006</v>
      </c>
      <c r="G1095">
        <f t="shared" si="70"/>
        <v>1</v>
      </c>
      <c r="H1095">
        <f t="shared" si="71"/>
        <v>6.0999999999999943E-2</v>
      </c>
    </row>
    <row r="1096" spans="1:8" x14ac:dyDescent="0.3">
      <c r="A1096">
        <f>COUNTIF(find!$F$2:F1116,"+")</f>
        <v>8</v>
      </c>
      <c r="B1096">
        <f>COUNTIF(find!$F1116:F$1207,"-")</f>
        <v>70</v>
      </c>
      <c r="C1096">
        <f>COUNTIF(find!$F$22:F1116,"-")</f>
        <v>1087</v>
      </c>
      <c r="D1096">
        <f>COUNTIF(find!$F1116:$F$1207,"+")</f>
        <v>0</v>
      </c>
      <c r="E1096">
        <f t="shared" si="68"/>
        <v>6.0999999999999999E-2</v>
      </c>
      <c r="F1096">
        <f t="shared" si="69"/>
        <v>0.93900000000000006</v>
      </c>
      <c r="G1096">
        <f t="shared" si="70"/>
        <v>1</v>
      </c>
      <c r="H1096">
        <f t="shared" si="71"/>
        <v>6.0999999999999943E-2</v>
      </c>
    </row>
    <row r="1097" spans="1:8" x14ac:dyDescent="0.3">
      <c r="A1097">
        <f>COUNTIF(find!$F$2:F1117,"+")</f>
        <v>8</v>
      </c>
      <c r="B1097">
        <f>COUNTIF(find!$F1117:F$1207,"-")</f>
        <v>69</v>
      </c>
      <c r="C1097">
        <f>COUNTIF(find!$F$22:F1117,"-")</f>
        <v>1088</v>
      </c>
      <c r="D1097">
        <f>COUNTIF(find!$F1117:$F$1207,"+")</f>
        <v>0</v>
      </c>
      <c r="E1097">
        <f t="shared" si="68"/>
        <v>0.06</v>
      </c>
      <c r="F1097">
        <f t="shared" si="69"/>
        <v>0.94</v>
      </c>
      <c r="G1097">
        <f t="shared" si="70"/>
        <v>1</v>
      </c>
      <c r="H1097">
        <f t="shared" si="71"/>
        <v>6.0000000000000053E-2</v>
      </c>
    </row>
    <row r="1098" spans="1:8" x14ac:dyDescent="0.3">
      <c r="A1098">
        <f>COUNTIF(find!$F$2:F1118,"+")</f>
        <v>8</v>
      </c>
      <c r="B1098">
        <f>COUNTIF(find!$F1118:F$1207,"-")</f>
        <v>68</v>
      </c>
      <c r="C1098">
        <f>COUNTIF(find!$F$22:F1118,"-")</f>
        <v>1089</v>
      </c>
      <c r="D1098">
        <f>COUNTIF(find!$F1118:$F$1207,"+")</f>
        <v>0</v>
      </c>
      <c r="E1098">
        <f t="shared" si="68"/>
        <v>5.8999999999999997E-2</v>
      </c>
      <c r="F1098">
        <f t="shared" si="69"/>
        <v>0.94100000000000006</v>
      </c>
      <c r="G1098">
        <f t="shared" si="70"/>
        <v>1</v>
      </c>
      <c r="H1098">
        <f t="shared" si="71"/>
        <v>5.8999999999999941E-2</v>
      </c>
    </row>
    <row r="1099" spans="1:8" x14ac:dyDescent="0.3">
      <c r="A1099">
        <f>COUNTIF(find!$F$2:F1119,"+")</f>
        <v>8</v>
      </c>
      <c r="B1099">
        <f>COUNTIF(find!$F1119:F$1207,"-")</f>
        <v>67</v>
      </c>
      <c r="C1099">
        <f>COUNTIF(find!$F$22:F1119,"-")</f>
        <v>1090</v>
      </c>
      <c r="D1099">
        <f>COUNTIF(find!$F1119:$F$1207,"+")</f>
        <v>0</v>
      </c>
      <c r="E1099">
        <f t="shared" si="68"/>
        <v>5.8000000000000003E-2</v>
      </c>
      <c r="F1099">
        <f t="shared" si="69"/>
        <v>0.94199999999999995</v>
      </c>
      <c r="G1099">
        <f t="shared" si="70"/>
        <v>1</v>
      </c>
      <c r="H1099">
        <f t="shared" si="71"/>
        <v>5.8000000000000052E-2</v>
      </c>
    </row>
    <row r="1100" spans="1:8" x14ac:dyDescent="0.3">
      <c r="A1100">
        <f>COUNTIF(find!$F$2:F1120,"+")</f>
        <v>8</v>
      </c>
      <c r="B1100">
        <f>COUNTIF(find!$F1120:F$1207,"-")</f>
        <v>66</v>
      </c>
      <c r="C1100">
        <f>COUNTIF(find!$F$22:F1120,"-")</f>
        <v>1091</v>
      </c>
      <c r="D1100">
        <f>COUNTIF(find!$F1120:$F$1207,"+")</f>
        <v>0</v>
      </c>
      <c r="E1100">
        <f t="shared" si="68"/>
        <v>5.7000000000000002E-2</v>
      </c>
      <c r="F1100">
        <f t="shared" si="69"/>
        <v>0.94299999999999995</v>
      </c>
      <c r="G1100">
        <f t="shared" si="70"/>
        <v>1</v>
      </c>
      <c r="H1100">
        <f t="shared" si="71"/>
        <v>5.699999999999994E-2</v>
      </c>
    </row>
    <row r="1101" spans="1:8" x14ac:dyDescent="0.3">
      <c r="A1101">
        <f>COUNTIF(find!$F$2:F1121,"+")</f>
        <v>8</v>
      </c>
      <c r="B1101">
        <f>COUNTIF(find!$F1121:F$1207,"-")</f>
        <v>65</v>
      </c>
      <c r="C1101">
        <f>COUNTIF(find!$F$22:F1121,"-")</f>
        <v>1092</v>
      </c>
      <c r="D1101">
        <f>COUNTIF(find!$F1121:$F$1207,"+")</f>
        <v>0</v>
      </c>
      <c r="E1101">
        <f t="shared" si="68"/>
        <v>5.6000000000000001E-2</v>
      </c>
      <c r="F1101">
        <f t="shared" si="69"/>
        <v>0.94399999999999995</v>
      </c>
      <c r="G1101">
        <f t="shared" si="70"/>
        <v>1</v>
      </c>
      <c r="H1101">
        <f t="shared" si="71"/>
        <v>5.600000000000005E-2</v>
      </c>
    </row>
    <row r="1102" spans="1:8" x14ac:dyDescent="0.3">
      <c r="A1102">
        <f>COUNTIF(find!$F$2:F1122,"+")</f>
        <v>8</v>
      </c>
      <c r="B1102">
        <f>COUNTIF(find!$F1122:F$1207,"-")</f>
        <v>64</v>
      </c>
      <c r="C1102">
        <f>COUNTIF(find!$F$22:F1122,"-")</f>
        <v>1093</v>
      </c>
      <c r="D1102">
        <f>COUNTIF(find!$F1122:$F$1207,"+")</f>
        <v>0</v>
      </c>
      <c r="E1102">
        <f t="shared" si="68"/>
        <v>5.5E-2</v>
      </c>
      <c r="F1102">
        <f t="shared" si="69"/>
        <v>0.94499999999999995</v>
      </c>
      <c r="G1102">
        <f t="shared" si="70"/>
        <v>1</v>
      </c>
      <c r="H1102">
        <f t="shared" si="71"/>
        <v>5.4999999999999938E-2</v>
      </c>
    </row>
    <row r="1103" spans="1:8" x14ac:dyDescent="0.3">
      <c r="A1103">
        <f>COUNTIF(find!$F$2:F1123,"+")</f>
        <v>8</v>
      </c>
      <c r="B1103">
        <f>COUNTIF(find!$F1123:F$1207,"-")</f>
        <v>63</v>
      </c>
      <c r="C1103">
        <f>COUNTIF(find!$F$22:F1123,"-")</f>
        <v>1094</v>
      </c>
      <c r="D1103">
        <f>COUNTIF(find!$F1123:$F$1207,"+")</f>
        <v>0</v>
      </c>
      <c r="E1103">
        <f t="shared" si="68"/>
        <v>5.3999999999999999E-2</v>
      </c>
      <c r="F1103">
        <f t="shared" si="69"/>
        <v>0.94599999999999995</v>
      </c>
      <c r="G1103">
        <f t="shared" si="70"/>
        <v>1</v>
      </c>
      <c r="H1103">
        <f t="shared" si="71"/>
        <v>5.4000000000000048E-2</v>
      </c>
    </row>
    <row r="1104" spans="1:8" x14ac:dyDescent="0.3">
      <c r="A1104">
        <f>COUNTIF(find!$F$2:F1124,"+")</f>
        <v>8</v>
      </c>
      <c r="B1104">
        <f>COUNTIF(find!$F1124:F$1207,"-")</f>
        <v>62</v>
      </c>
      <c r="C1104">
        <f>COUNTIF(find!$F$22:F1124,"-")</f>
        <v>1095</v>
      </c>
      <c r="D1104">
        <f>COUNTIF(find!$F1124:$F$1207,"+")</f>
        <v>0</v>
      </c>
      <c r="E1104">
        <f t="shared" si="68"/>
        <v>5.3999999999999999E-2</v>
      </c>
      <c r="F1104">
        <f t="shared" si="69"/>
        <v>0.94599999999999995</v>
      </c>
      <c r="G1104">
        <f t="shared" si="70"/>
        <v>1</v>
      </c>
      <c r="H1104">
        <f t="shared" si="71"/>
        <v>5.4000000000000048E-2</v>
      </c>
    </row>
    <row r="1105" spans="1:8" x14ac:dyDescent="0.3">
      <c r="A1105">
        <f>COUNTIF(find!$F$2:F1125,"+")</f>
        <v>8</v>
      </c>
      <c r="B1105">
        <f>COUNTIF(find!$F1125:F$1207,"-")</f>
        <v>61</v>
      </c>
      <c r="C1105">
        <f>COUNTIF(find!$F$22:F1125,"-")</f>
        <v>1096</v>
      </c>
      <c r="D1105">
        <f>COUNTIF(find!$F1125:$F$1207,"+")</f>
        <v>0</v>
      </c>
      <c r="E1105">
        <f t="shared" si="68"/>
        <v>5.2999999999999999E-2</v>
      </c>
      <c r="F1105">
        <f t="shared" si="69"/>
        <v>0.94699999999999995</v>
      </c>
      <c r="G1105">
        <f t="shared" si="70"/>
        <v>1</v>
      </c>
      <c r="H1105">
        <f t="shared" si="71"/>
        <v>5.2999999999999936E-2</v>
      </c>
    </row>
    <row r="1106" spans="1:8" x14ac:dyDescent="0.3">
      <c r="A1106">
        <f>COUNTIF(find!$F$2:F1126,"+")</f>
        <v>8</v>
      </c>
      <c r="B1106">
        <f>COUNTIF(find!$F1126:F$1207,"-")</f>
        <v>60</v>
      </c>
      <c r="C1106">
        <f>COUNTIF(find!$F$22:F1126,"-")</f>
        <v>1097</v>
      </c>
      <c r="D1106">
        <f>COUNTIF(find!$F1126:$F$1207,"+")</f>
        <v>0</v>
      </c>
      <c r="E1106">
        <f t="shared" si="68"/>
        <v>5.1999999999999998E-2</v>
      </c>
      <c r="F1106">
        <f t="shared" si="69"/>
        <v>0.94799999999999995</v>
      </c>
      <c r="G1106">
        <f t="shared" si="70"/>
        <v>1</v>
      </c>
      <c r="H1106">
        <f t="shared" si="71"/>
        <v>5.2000000000000046E-2</v>
      </c>
    </row>
    <row r="1107" spans="1:8" x14ac:dyDescent="0.3">
      <c r="A1107">
        <f>COUNTIF(find!$F$2:F1127,"+")</f>
        <v>8</v>
      </c>
      <c r="B1107">
        <f>COUNTIF(find!$F1127:F$1207,"-")</f>
        <v>59</v>
      </c>
      <c r="C1107">
        <f>COUNTIF(find!$F$22:F1127,"-")</f>
        <v>1098</v>
      </c>
      <c r="D1107">
        <f>COUNTIF(find!$F1127:$F$1207,"+")</f>
        <v>0</v>
      </c>
      <c r="E1107">
        <f t="shared" si="68"/>
        <v>5.0999999999999997E-2</v>
      </c>
      <c r="F1107">
        <f t="shared" si="69"/>
        <v>0.94899999999999995</v>
      </c>
      <c r="G1107">
        <f t="shared" si="70"/>
        <v>1</v>
      </c>
      <c r="H1107">
        <f t="shared" si="71"/>
        <v>5.0999999999999934E-2</v>
      </c>
    </row>
    <row r="1108" spans="1:8" x14ac:dyDescent="0.3">
      <c r="A1108">
        <f>COUNTIF(find!$F$2:F1128,"+")</f>
        <v>8</v>
      </c>
      <c r="B1108">
        <f>COUNTIF(find!$F1128:F$1207,"-")</f>
        <v>58</v>
      </c>
      <c r="C1108">
        <f>COUNTIF(find!$F$22:F1128,"-")</f>
        <v>1099</v>
      </c>
      <c r="D1108">
        <f>COUNTIF(find!$F1128:$F$1207,"+")</f>
        <v>0</v>
      </c>
      <c r="E1108">
        <f t="shared" si="68"/>
        <v>0.05</v>
      </c>
      <c r="F1108">
        <f t="shared" si="69"/>
        <v>0.95</v>
      </c>
      <c r="G1108">
        <f t="shared" si="70"/>
        <v>1</v>
      </c>
      <c r="H1108">
        <f t="shared" si="71"/>
        <v>5.0000000000000044E-2</v>
      </c>
    </row>
    <row r="1109" spans="1:8" x14ac:dyDescent="0.3">
      <c r="A1109">
        <f>COUNTIF(find!$F$2:F1129,"+")</f>
        <v>8</v>
      </c>
      <c r="B1109">
        <f>COUNTIF(find!$F1129:F$1207,"-")</f>
        <v>57</v>
      </c>
      <c r="C1109">
        <f>COUNTIF(find!$F$22:F1129,"-")</f>
        <v>1100</v>
      </c>
      <c r="D1109">
        <f>COUNTIF(find!$F1129:$F$1207,"+")</f>
        <v>0</v>
      </c>
      <c r="E1109">
        <f t="shared" si="68"/>
        <v>4.9000000000000002E-2</v>
      </c>
      <c r="F1109">
        <f t="shared" si="69"/>
        <v>0.95099999999999996</v>
      </c>
      <c r="G1109">
        <f t="shared" si="70"/>
        <v>1</v>
      </c>
      <c r="H1109">
        <f t="shared" si="71"/>
        <v>4.8999999999999932E-2</v>
      </c>
    </row>
    <row r="1110" spans="1:8" x14ac:dyDescent="0.3">
      <c r="A1110">
        <f>COUNTIF(find!$F$2:F1130,"+")</f>
        <v>8</v>
      </c>
      <c r="B1110">
        <f>COUNTIF(find!$F1130:F$1207,"-")</f>
        <v>56</v>
      </c>
      <c r="C1110">
        <f>COUNTIF(find!$F$22:F1130,"-")</f>
        <v>1101</v>
      </c>
      <c r="D1110">
        <f>COUNTIF(find!$F1130:$F$1207,"+")</f>
        <v>0</v>
      </c>
      <c r="E1110">
        <f t="shared" si="68"/>
        <v>4.8000000000000001E-2</v>
      </c>
      <c r="F1110">
        <f t="shared" si="69"/>
        <v>0.95199999999999996</v>
      </c>
      <c r="G1110">
        <f t="shared" si="70"/>
        <v>1</v>
      </c>
      <c r="H1110">
        <f t="shared" si="71"/>
        <v>4.8000000000000043E-2</v>
      </c>
    </row>
    <row r="1111" spans="1:8" x14ac:dyDescent="0.3">
      <c r="A1111">
        <f>COUNTIF(find!$F$2:F1131,"+")</f>
        <v>8</v>
      </c>
      <c r="B1111">
        <f>COUNTIF(find!$F1131:F$1207,"-")</f>
        <v>55</v>
      </c>
      <c r="C1111">
        <f>COUNTIF(find!$F$22:F1131,"-")</f>
        <v>1102</v>
      </c>
      <c r="D1111">
        <f>COUNTIF(find!$F1131:$F$1207,"+")</f>
        <v>0</v>
      </c>
      <c r="E1111">
        <f t="shared" si="68"/>
        <v>4.8000000000000001E-2</v>
      </c>
      <c r="F1111">
        <f t="shared" si="69"/>
        <v>0.95199999999999996</v>
      </c>
      <c r="G1111">
        <f t="shared" si="70"/>
        <v>1</v>
      </c>
      <c r="H1111">
        <f t="shared" si="71"/>
        <v>4.8000000000000043E-2</v>
      </c>
    </row>
    <row r="1112" spans="1:8" x14ac:dyDescent="0.3">
      <c r="A1112">
        <f>COUNTIF(find!$F$2:F1132,"+")</f>
        <v>8</v>
      </c>
      <c r="B1112">
        <f>COUNTIF(find!$F1132:F$1207,"-")</f>
        <v>54</v>
      </c>
      <c r="C1112">
        <f>COUNTIF(find!$F$22:F1132,"-")</f>
        <v>1103</v>
      </c>
      <c r="D1112">
        <f>COUNTIF(find!$F1132:$F$1207,"+")</f>
        <v>0</v>
      </c>
      <c r="E1112">
        <f t="shared" si="68"/>
        <v>4.7E-2</v>
      </c>
      <c r="F1112">
        <f t="shared" si="69"/>
        <v>0.95299999999999996</v>
      </c>
      <c r="G1112">
        <f t="shared" si="70"/>
        <v>1</v>
      </c>
      <c r="H1112">
        <f t="shared" si="71"/>
        <v>4.6999999999999931E-2</v>
      </c>
    </row>
    <row r="1113" spans="1:8" x14ac:dyDescent="0.3">
      <c r="A1113">
        <f>COUNTIF(find!$F$2:F1133,"+")</f>
        <v>8</v>
      </c>
      <c r="B1113">
        <f>COUNTIF(find!$F1133:F$1207,"-")</f>
        <v>53</v>
      </c>
      <c r="C1113">
        <f>COUNTIF(find!$F$22:F1133,"-")</f>
        <v>1104</v>
      </c>
      <c r="D1113">
        <f>COUNTIF(find!$F1133:$F$1207,"+")</f>
        <v>0</v>
      </c>
      <c r="E1113">
        <f t="shared" si="68"/>
        <v>4.5999999999999999E-2</v>
      </c>
      <c r="F1113">
        <f t="shared" si="69"/>
        <v>0.95399999999999996</v>
      </c>
      <c r="G1113">
        <f t="shared" si="70"/>
        <v>1</v>
      </c>
      <c r="H1113">
        <f t="shared" si="71"/>
        <v>4.6000000000000041E-2</v>
      </c>
    </row>
    <row r="1114" spans="1:8" x14ac:dyDescent="0.3">
      <c r="A1114">
        <f>COUNTIF(find!$F$2:F1134,"+")</f>
        <v>8</v>
      </c>
      <c r="B1114">
        <f>COUNTIF(find!$F1134:F$1207,"-")</f>
        <v>52</v>
      </c>
      <c r="C1114">
        <f>COUNTIF(find!$F$22:F1134,"-")</f>
        <v>1105</v>
      </c>
      <c r="D1114">
        <f>COUNTIF(find!$F1134:$F$1207,"+")</f>
        <v>0</v>
      </c>
      <c r="E1114">
        <f t="shared" si="68"/>
        <v>4.4999999999999998E-2</v>
      </c>
      <c r="F1114">
        <f t="shared" si="69"/>
        <v>0.95499999999999996</v>
      </c>
      <c r="G1114">
        <f t="shared" si="70"/>
        <v>1</v>
      </c>
      <c r="H1114">
        <f t="shared" si="71"/>
        <v>4.4999999999999929E-2</v>
      </c>
    </row>
    <row r="1115" spans="1:8" x14ac:dyDescent="0.3">
      <c r="A1115">
        <f>COUNTIF(find!$F$2:F1135,"+")</f>
        <v>8</v>
      </c>
      <c r="B1115">
        <f>COUNTIF(find!$F1135:F$1207,"-")</f>
        <v>51</v>
      </c>
      <c r="C1115">
        <f>COUNTIF(find!$F$22:F1135,"-")</f>
        <v>1106</v>
      </c>
      <c r="D1115">
        <f>COUNTIF(find!$F1135:$F$1207,"+")</f>
        <v>0</v>
      </c>
      <c r="E1115">
        <f t="shared" si="68"/>
        <v>4.3999999999999997E-2</v>
      </c>
      <c r="F1115">
        <f t="shared" si="69"/>
        <v>0.95599999999999996</v>
      </c>
      <c r="G1115">
        <f t="shared" si="70"/>
        <v>1</v>
      </c>
      <c r="H1115">
        <f t="shared" si="71"/>
        <v>4.4000000000000039E-2</v>
      </c>
    </row>
    <row r="1116" spans="1:8" x14ac:dyDescent="0.3">
      <c r="A1116">
        <f>COUNTIF(find!$F$2:F1136,"+")</f>
        <v>8</v>
      </c>
      <c r="B1116">
        <f>COUNTIF(find!$F1136:F$1207,"-")</f>
        <v>50</v>
      </c>
      <c r="C1116">
        <f>COUNTIF(find!$F$22:F1136,"-")</f>
        <v>1107</v>
      </c>
      <c r="D1116">
        <f>COUNTIF(find!$F1136:$F$1207,"+")</f>
        <v>0</v>
      </c>
      <c r="E1116">
        <f t="shared" si="68"/>
        <v>4.2999999999999997E-2</v>
      </c>
      <c r="F1116">
        <f t="shared" si="69"/>
        <v>0.95699999999999996</v>
      </c>
      <c r="G1116">
        <f t="shared" si="70"/>
        <v>1</v>
      </c>
      <c r="H1116">
        <f t="shared" si="71"/>
        <v>4.2999999999999927E-2</v>
      </c>
    </row>
    <row r="1117" spans="1:8" x14ac:dyDescent="0.3">
      <c r="A1117">
        <f>COUNTIF(find!$F$2:F1137,"+")</f>
        <v>8</v>
      </c>
      <c r="B1117">
        <f>COUNTIF(find!$F1137:F$1207,"-")</f>
        <v>49</v>
      </c>
      <c r="C1117">
        <f>COUNTIF(find!$F$22:F1137,"-")</f>
        <v>1108</v>
      </c>
      <c r="D1117">
        <f>COUNTIF(find!$F1137:$F$1207,"+")</f>
        <v>0</v>
      </c>
      <c r="E1117">
        <f t="shared" si="68"/>
        <v>4.2000000000000003E-2</v>
      </c>
      <c r="F1117">
        <f t="shared" si="69"/>
        <v>0.95799999999999996</v>
      </c>
      <c r="G1117">
        <f t="shared" si="70"/>
        <v>1</v>
      </c>
      <c r="H1117">
        <f t="shared" si="71"/>
        <v>4.2000000000000037E-2</v>
      </c>
    </row>
    <row r="1118" spans="1:8" x14ac:dyDescent="0.3">
      <c r="A1118">
        <f>COUNTIF(find!$F$2:F1138,"+")</f>
        <v>8</v>
      </c>
      <c r="B1118">
        <f>COUNTIF(find!$F1138:F$1207,"-")</f>
        <v>48</v>
      </c>
      <c r="C1118">
        <f>COUNTIF(find!$F$22:F1138,"-")</f>
        <v>1109</v>
      </c>
      <c r="D1118">
        <f>COUNTIF(find!$F1138:$F$1207,"+")</f>
        <v>0</v>
      </c>
      <c r="E1118">
        <f t="shared" si="68"/>
        <v>4.1000000000000002E-2</v>
      </c>
      <c r="F1118">
        <f t="shared" si="69"/>
        <v>0.95899999999999996</v>
      </c>
      <c r="G1118">
        <f t="shared" si="70"/>
        <v>1</v>
      </c>
      <c r="H1118">
        <f t="shared" si="71"/>
        <v>4.0999999999999925E-2</v>
      </c>
    </row>
    <row r="1119" spans="1:8" x14ac:dyDescent="0.3">
      <c r="A1119">
        <f>COUNTIF(find!$F$2:F1139,"+")</f>
        <v>8</v>
      </c>
      <c r="B1119">
        <f>COUNTIF(find!$F1139:F$1207,"-")</f>
        <v>47</v>
      </c>
      <c r="C1119">
        <f>COUNTIF(find!$F$22:F1139,"-")</f>
        <v>1110</v>
      </c>
      <c r="D1119">
        <f>COUNTIF(find!$F1139:$F$1207,"+")</f>
        <v>0</v>
      </c>
      <c r="E1119">
        <f t="shared" si="68"/>
        <v>4.1000000000000002E-2</v>
      </c>
      <c r="F1119">
        <f t="shared" si="69"/>
        <v>0.95899999999999996</v>
      </c>
      <c r="G1119">
        <f t="shared" si="70"/>
        <v>1</v>
      </c>
      <c r="H1119">
        <f t="shared" si="71"/>
        <v>4.0999999999999925E-2</v>
      </c>
    </row>
    <row r="1120" spans="1:8" x14ac:dyDescent="0.3">
      <c r="A1120">
        <f>COUNTIF(find!$F$2:F1140,"+")</f>
        <v>8</v>
      </c>
      <c r="B1120">
        <f>COUNTIF(find!$F1140:F$1207,"-")</f>
        <v>46</v>
      </c>
      <c r="C1120">
        <f>COUNTIF(find!$F$22:F1140,"-")</f>
        <v>1111</v>
      </c>
      <c r="D1120">
        <f>COUNTIF(find!$F1140:$F$1207,"+")</f>
        <v>0</v>
      </c>
      <c r="E1120">
        <f t="shared" si="68"/>
        <v>0.04</v>
      </c>
      <c r="F1120">
        <f t="shared" si="69"/>
        <v>0.96</v>
      </c>
      <c r="G1120">
        <f t="shared" si="70"/>
        <v>1</v>
      </c>
      <c r="H1120">
        <f t="shared" si="71"/>
        <v>4.0000000000000036E-2</v>
      </c>
    </row>
    <row r="1121" spans="1:8" x14ac:dyDescent="0.3">
      <c r="A1121">
        <f>COUNTIF(find!$F$2:F1141,"+")</f>
        <v>8</v>
      </c>
      <c r="B1121">
        <f>COUNTIF(find!$F1141:F$1207,"-")</f>
        <v>45</v>
      </c>
      <c r="C1121">
        <f>COUNTIF(find!$F$22:F1141,"-")</f>
        <v>1112</v>
      </c>
      <c r="D1121">
        <f>COUNTIF(find!$F1141:$F$1207,"+")</f>
        <v>0</v>
      </c>
      <c r="E1121">
        <f t="shared" si="68"/>
        <v>3.9E-2</v>
      </c>
      <c r="F1121">
        <f t="shared" si="69"/>
        <v>0.96099999999999997</v>
      </c>
      <c r="G1121">
        <f t="shared" si="70"/>
        <v>1</v>
      </c>
      <c r="H1121">
        <f t="shared" si="71"/>
        <v>3.8999999999999924E-2</v>
      </c>
    </row>
    <row r="1122" spans="1:8" x14ac:dyDescent="0.3">
      <c r="A1122">
        <f>COUNTIF(find!$F$2:F1142,"+")</f>
        <v>8</v>
      </c>
      <c r="B1122">
        <f>COUNTIF(find!$F1142:F$1207,"-")</f>
        <v>44</v>
      </c>
      <c r="C1122">
        <f>COUNTIF(find!$F$22:F1142,"-")</f>
        <v>1113</v>
      </c>
      <c r="D1122">
        <f>COUNTIF(find!$F1142:$F$1207,"+")</f>
        <v>0</v>
      </c>
      <c r="E1122">
        <f t="shared" si="68"/>
        <v>3.7999999999999999E-2</v>
      </c>
      <c r="F1122">
        <f t="shared" si="69"/>
        <v>0.96199999999999997</v>
      </c>
      <c r="G1122">
        <f t="shared" si="70"/>
        <v>1</v>
      </c>
      <c r="H1122">
        <f t="shared" si="71"/>
        <v>3.8000000000000034E-2</v>
      </c>
    </row>
    <row r="1123" spans="1:8" x14ac:dyDescent="0.3">
      <c r="A1123">
        <f>COUNTIF(find!$F$2:F1143,"+")</f>
        <v>8</v>
      </c>
      <c r="B1123">
        <f>COUNTIF(find!$F1143:F$1207,"-")</f>
        <v>43</v>
      </c>
      <c r="C1123">
        <f>COUNTIF(find!$F$22:F1143,"-")</f>
        <v>1114</v>
      </c>
      <c r="D1123">
        <f>COUNTIF(find!$F1143:$F$1207,"+")</f>
        <v>0</v>
      </c>
      <c r="E1123">
        <f t="shared" si="68"/>
        <v>3.6999999999999998E-2</v>
      </c>
      <c r="F1123">
        <f t="shared" si="69"/>
        <v>0.96299999999999997</v>
      </c>
      <c r="G1123">
        <f t="shared" si="70"/>
        <v>1</v>
      </c>
      <c r="H1123">
        <f t="shared" si="71"/>
        <v>3.6999999999999922E-2</v>
      </c>
    </row>
    <row r="1124" spans="1:8" x14ac:dyDescent="0.3">
      <c r="A1124">
        <f>COUNTIF(find!$F$2:F1144,"+")</f>
        <v>8</v>
      </c>
      <c r="B1124">
        <f>COUNTIF(find!$F1144:F$1207,"-")</f>
        <v>42</v>
      </c>
      <c r="C1124">
        <f>COUNTIF(find!$F$22:F1144,"-")</f>
        <v>1115</v>
      </c>
      <c r="D1124">
        <f>COUNTIF(find!$F1144:$F$1207,"+")</f>
        <v>0</v>
      </c>
      <c r="E1124">
        <f t="shared" si="68"/>
        <v>3.5999999999999997E-2</v>
      </c>
      <c r="F1124">
        <f t="shared" si="69"/>
        <v>0.96399999999999997</v>
      </c>
      <c r="G1124">
        <f t="shared" si="70"/>
        <v>1</v>
      </c>
      <c r="H1124">
        <f t="shared" si="71"/>
        <v>3.6000000000000032E-2</v>
      </c>
    </row>
    <row r="1125" spans="1:8" x14ac:dyDescent="0.3">
      <c r="A1125">
        <f>COUNTIF(find!$F$2:F1145,"+")</f>
        <v>8</v>
      </c>
      <c r="B1125">
        <f>COUNTIF(find!$F1145:F$1207,"-")</f>
        <v>41</v>
      </c>
      <c r="C1125">
        <f>COUNTIF(find!$F$22:F1145,"-")</f>
        <v>1116</v>
      </c>
      <c r="D1125">
        <f>COUNTIF(find!$F1145:$F$1207,"+")</f>
        <v>0</v>
      </c>
      <c r="E1125">
        <f t="shared" si="68"/>
        <v>3.5000000000000003E-2</v>
      </c>
      <c r="F1125">
        <f t="shared" si="69"/>
        <v>0.96499999999999997</v>
      </c>
      <c r="G1125">
        <f t="shared" si="70"/>
        <v>1</v>
      </c>
      <c r="H1125">
        <f t="shared" si="71"/>
        <v>3.499999999999992E-2</v>
      </c>
    </row>
    <row r="1126" spans="1:8" x14ac:dyDescent="0.3">
      <c r="A1126">
        <f>COUNTIF(find!$F$2:F1146,"+")</f>
        <v>8</v>
      </c>
      <c r="B1126">
        <f>COUNTIF(find!$F1146:F$1207,"-")</f>
        <v>40</v>
      </c>
      <c r="C1126">
        <f>COUNTIF(find!$F$22:F1146,"-")</f>
        <v>1117</v>
      </c>
      <c r="D1126">
        <f>COUNTIF(find!$F1146:$F$1207,"+")</f>
        <v>0</v>
      </c>
      <c r="E1126">
        <f t="shared" si="68"/>
        <v>3.5000000000000003E-2</v>
      </c>
      <c r="F1126">
        <f t="shared" si="69"/>
        <v>0.96499999999999997</v>
      </c>
      <c r="G1126">
        <f t="shared" si="70"/>
        <v>1</v>
      </c>
      <c r="H1126">
        <f t="shared" si="71"/>
        <v>3.499999999999992E-2</v>
      </c>
    </row>
    <row r="1127" spans="1:8" x14ac:dyDescent="0.3">
      <c r="A1127">
        <f>COUNTIF(find!$F$2:F1147,"+")</f>
        <v>8</v>
      </c>
      <c r="B1127">
        <f>COUNTIF(find!$F1147:F$1207,"-")</f>
        <v>39</v>
      </c>
      <c r="C1127">
        <f>COUNTIF(find!$F$22:F1147,"-")</f>
        <v>1118</v>
      </c>
      <c r="D1127">
        <f>COUNTIF(find!$F1147:$F$1207,"+")</f>
        <v>0</v>
      </c>
      <c r="E1127">
        <f t="shared" si="68"/>
        <v>3.4000000000000002E-2</v>
      </c>
      <c r="F1127">
        <f t="shared" si="69"/>
        <v>0.96599999999999997</v>
      </c>
      <c r="G1127">
        <f t="shared" si="70"/>
        <v>1</v>
      </c>
      <c r="H1127">
        <f t="shared" si="71"/>
        <v>3.400000000000003E-2</v>
      </c>
    </row>
    <row r="1128" spans="1:8" x14ac:dyDescent="0.3">
      <c r="A1128">
        <f>COUNTIF(find!$F$2:F1148,"+")</f>
        <v>8</v>
      </c>
      <c r="B1128">
        <f>COUNTIF(find!$F1148:F$1207,"-")</f>
        <v>38</v>
      </c>
      <c r="C1128">
        <f>COUNTIF(find!$F$22:F1148,"-")</f>
        <v>1119</v>
      </c>
      <c r="D1128">
        <f>COUNTIF(find!$F1148:$F$1207,"+")</f>
        <v>0</v>
      </c>
      <c r="E1128">
        <f t="shared" si="68"/>
        <v>3.3000000000000002E-2</v>
      </c>
      <c r="F1128">
        <f t="shared" si="69"/>
        <v>0.96699999999999997</v>
      </c>
      <c r="G1128">
        <f t="shared" si="70"/>
        <v>1</v>
      </c>
      <c r="H1128">
        <f t="shared" si="71"/>
        <v>3.2999999999999918E-2</v>
      </c>
    </row>
    <row r="1129" spans="1:8" x14ac:dyDescent="0.3">
      <c r="A1129">
        <f>COUNTIF(find!$F$2:F1149,"+")</f>
        <v>8</v>
      </c>
      <c r="B1129">
        <f>COUNTIF(find!$F1149:F$1207,"-")</f>
        <v>37</v>
      </c>
      <c r="C1129">
        <f>COUNTIF(find!$F$22:F1149,"-")</f>
        <v>1120</v>
      </c>
      <c r="D1129">
        <f>COUNTIF(find!$F1149:$F$1207,"+")</f>
        <v>0</v>
      </c>
      <c r="E1129">
        <f t="shared" si="68"/>
        <v>3.2000000000000001E-2</v>
      </c>
      <c r="F1129">
        <f t="shared" si="69"/>
        <v>0.96799999999999997</v>
      </c>
      <c r="G1129">
        <f t="shared" si="70"/>
        <v>1</v>
      </c>
      <c r="H1129">
        <f t="shared" si="71"/>
        <v>3.2000000000000028E-2</v>
      </c>
    </row>
    <row r="1130" spans="1:8" x14ac:dyDescent="0.3">
      <c r="A1130">
        <f>COUNTIF(find!$F$2:F1150,"+")</f>
        <v>8</v>
      </c>
      <c r="B1130">
        <f>COUNTIF(find!$F1150:F$1207,"-")</f>
        <v>36</v>
      </c>
      <c r="C1130">
        <f>COUNTIF(find!$F$22:F1150,"-")</f>
        <v>1121</v>
      </c>
      <c r="D1130">
        <f>COUNTIF(find!$F1150:$F$1207,"+")</f>
        <v>0</v>
      </c>
      <c r="E1130">
        <f t="shared" si="68"/>
        <v>3.1E-2</v>
      </c>
      <c r="F1130">
        <f t="shared" si="69"/>
        <v>0.96899999999999997</v>
      </c>
      <c r="G1130">
        <f t="shared" si="70"/>
        <v>1</v>
      </c>
      <c r="H1130">
        <f t="shared" si="71"/>
        <v>3.0999999999999917E-2</v>
      </c>
    </row>
    <row r="1131" spans="1:8" x14ac:dyDescent="0.3">
      <c r="A1131">
        <f>COUNTIF(find!$F$2:F1151,"+")</f>
        <v>8</v>
      </c>
      <c r="B1131">
        <f>COUNTIF(find!$F1151:F$1207,"-")</f>
        <v>35</v>
      </c>
      <c r="C1131">
        <f>COUNTIF(find!$F$22:F1151,"-")</f>
        <v>1122</v>
      </c>
      <c r="D1131">
        <f>COUNTIF(find!$F1151:$F$1207,"+")</f>
        <v>0</v>
      </c>
      <c r="E1131">
        <f t="shared" si="68"/>
        <v>0.03</v>
      </c>
      <c r="F1131">
        <f t="shared" si="69"/>
        <v>0.97</v>
      </c>
      <c r="G1131">
        <f t="shared" si="70"/>
        <v>1</v>
      </c>
      <c r="H1131">
        <f t="shared" si="71"/>
        <v>3.0000000000000027E-2</v>
      </c>
    </row>
    <row r="1132" spans="1:8" x14ac:dyDescent="0.3">
      <c r="A1132">
        <f>COUNTIF(find!$F$2:F1152,"+")</f>
        <v>8</v>
      </c>
      <c r="B1132">
        <f>COUNTIF(find!$F1152:F$1207,"-")</f>
        <v>34</v>
      </c>
      <c r="C1132">
        <f>COUNTIF(find!$F$22:F1152,"-")</f>
        <v>1123</v>
      </c>
      <c r="D1132">
        <f>COUNTIF(find!$F1152:$F$1207,"+")</f>
        <v>0</v>
      </c>
      <c r="E1132">
        <f t="shared" si="68"/>
        <v>2.9000000000000001E-2</v>
      </c>
      <c r="F1132">
        <f t="shared" si="69"/>
        <v>0.97099999999999997</v>
      </c>
      <c r="G1132">
        <f t="shared" si="70"/>
        <v>1</v>
      </c>
      <c r="H1132">
        <f t="shared" si="71"/>
        <v>2.8999999999999915E-2</v>
      </c>
    </row>
    <row r="1133" spans="1:8" x14ac:dyDescent="0.3">
      <c r="A1133">
        <f>COUNTIF(find!$F$2:F1153,"+")</f>
        <v>8</v>
      </c>
      <c r="B1133">
        <f>COUNTIF(find!$F1153:F$1207,"-")</f>
        <v>33</v>
      </c>
      <c r="C1133">
        <f>COUNTIF(find!$F$22:F1153,"-")</f>
        <v>1124</v>
      </c>
      <c r="D1133">
        <f>COUNTIF(find!$F1153:$F$1207,"+")</f>
        <v>0</v>
      </c>
      <c r="E1133">
        <f t="shared" si="68"/>
        <v>2.9000000000000001E-2</v>
      </c>
      <c r="F1133">
        <f t="shared" si="69"/>
        <v>0.97099999999999997</v>
      </c>
      <c r="G1133">
        <f t="shared" si="70"/>
        <v>1</v>
      </c>
      <c r="H1133">
        <f t="shared" si="71"/>
        <v>2.8999999999999915E-2</v>
      </c>
    </row>
    <row r="1134" spans="1:8" x14ac:dyDescent="0.3">
      <c r="A1134">
        <f>COUNTIF(find!$F$2:F1154,"+")</f>
        <v>8</v>
      </c>
      <c r="B1134">
        <f>COUNTIF(find!$F1154:F$1207,"-")</f>
        <v>32</v>
      </c>
      <c r="C1134">
        <f>COUNTIF(find!$F$22:F1154,"-")</f>
        <v>1125</v>
      </c>
      <c r="D1134">
        <f>COUNTIF(find!$F1154:$F$1207,"+")</f>
        <v>0</v>
      </c>
      <c r="E1134">
        <f t="shared" si="68"/>
        <v>2.8000000000000001E-2</v>
      </c>
      <c r="F1134">
        <f t="shared" si="69"/>
        <v>0.97199999999999998</v>
      </c>
      <c r="G1134">
        <f t="shared" si="70"/>
        <v>1</v>
      </c>
      <c r="H1134">
        <f t="shared" si="71"/>
        <v>2.8000000000000025E-2</v>
      </c>
    </row>
    <row r="1135" spans="1:8" x14ac:dyDescent="0.3">
      <c r="A1135">
        <f>COUNTIF(find!$F$2:F1155,"+")</f>
        <v>8</v>
      </c>
      <c r="B1135">
        <f>COUNTIF(find!$F1155:F$1207,"-")</f>
        <v>31</v>
      </c>
      <c r="C1135">
        <f>COUNTIF(find!$F$22:F1155,"-")</f>
        <v>1126</v>
      </c>
      <c r="D1135">
        <f>COUNTIF(find!$F1155:$F$1207,"+")</f>
        <v>0</v>
      </c>
      <c r="E1135">
        <f t="shared" si="68"/>
        <v>2.7E-2</v>
      </c>
      <c r="F1135">
        <f t="shared" si="69"/>
        <v>0.97299999999999998</v>
      </c>
      <c r="G1135">
        <f t="shared" si="70"/>
        <v>1</v>
      </c>
      <c r="H1135">
        <f t="shared" si="71"/>
        <v>2.6999999999999913E-2</v>
      </c>
    </row>
    <row r="1136" spans="1:8" x14ac:dyDescent="0.3">
      <c r="A1136">
        <f>COUNTIF(find!$F$2:F1156,"+")</f>
        <v>8</v>
      </c>
      <c r="B1136">
        <f>COUNTIF(find!$F1156:F$1207,"-")</f>
        <v>30</v>
      </c>
      <c r="C1136">
        <f>COUNTIF(find!$F$22:F1156,"-")</f>
        <v>1127</v>
      </c>
      <c r="D1136">
        <f>COUNTIF(find!$F1156:$F$1207,"+")</f>
        <v>0</v>
      </c>
      <c r="E1136">
        <f t="shared" si="68"/>
        <v>2.5999999999999999E-2</v>
      </c>
      <c r="F1136">
        <f t="shared" si="69"/>
        <v>0.97399999999999998</v>
      </c>
      <c r="G1136">
        <f t="shared" si="70"/>
        <v>1</v>
      </c>
      <c r="H1136">
        <f t="shared" si="71"/>
        <v>2.6000000000000023E-2</v>
      </c>
    </row>
    <row r="1137" spans="1:8" x14ac:dyDescent="0.3">
      <c r="A1137">
        <f>COUNTIF(find!$F$2:F1157,"+")</f>
        <v>8</v>
      </c>
      <c r="B1137">
        <f>COUNTIF(find!$F1157:F$1207,"-")</f>
        <v>29</v>
      </c>
      <c r="C1137">
        <f>COUNTIF(find!$F$22:F1157,"-")</f>
        <v>1128</v>
      </c>
      <c r="D1137">
        <f>COUNTIF(find!$F1157:$F$1207,"+")</f>
        <v>0</v>
      </c>
      <c r="E1137">
        <f t="shared" si="68"/>
        <v>2.5000000000000001E-2</v>
      </c>
      <c r="F1137">
        <f t="shared" si="69"/>
        <v>0.97499999999999998</v>
      </c>
      <c r="G1137">
        <f t="shared" si="70"/>
        <v>1</v>
      </c>
      <c r="H1137">
        <f t="shared" si="71"/>
        <v>2.4999999999999911E-2</v>
      </c>
    </row>
    <row r="1138" spans="1:8" x14ac:dyDescent="0.3">
      <c r="A1138">
        <f>COUNTIF(find!$F$2:F1158,"+")</f>
        <v>8</v>
      </c>
      <c r="B1138">
        <f>COUNTIF(find!$F1158:F$1207,"-")</f>
        <v>28</v>
      </c>
      <c r="C1138">
        <f>COUNTIF(find!$F$22:F1158,"-")</f>
        <v>1129</v>
      </c>
      <c r="D1138">
        <f>COUNTIF(find!$F1158:$F$1207,"+")</f>
        <v>0</v>
      </c>
      <c r="E1138">
        <f t="shared" si="68"/>
        <v>2.4E-2</v>
      </c>
      <c r="F1138">
        <f t="shared" si="69"/>
        <v>0.97599999999999998</v>
      </c>
      <c r="G1138">
        <f t="shared" si="70"/>
        <v>1</v>
      </c>
      <c r="H1138">
        <f t="shared" si="71"/>
        <v>2.4000000000000021E-2</v>
      </c>
    </row>
    <row r="1139" spans="1:8" x14ac:dyDescent="0.3">
      <c r="A1139">
        <f>COUNTIF(find!$F$2:F1159,"+")</f>
        <v>8</v>
      </c>
      <c r="B1139">
        <f>COUNTIF(find!$F1159:F$1207,"-")</f>
        <v>27</v>
      </c>
      <c r="C1139">
        <f>COUNTIF(find!$F$22:F1159,"-")</f>
        <v>1130</v>
      </c>
      <c r="D1139">
        <f>COUNTIF(find!$F1159:$F$1207,"+")</f>
        <v>0</v>
      </c>
      <c r="E1139">
        <f t="shared" si="68"/>
        <v>2.3E-2</v>
      </c>
      <c r="F1139">
        <f t="shared" si="69"/>
        <v>0.97699999999999998</v>
      </c>
      <c r="G1139">
        <f t="shared" si="70"/>
        <v>1</v>
      </c>
      <c r="H1139">
        <f t="shared" si="71"/>
        <v>2.2999999999999909E-2</v>
      </c>
    </row>
    <row r="1140" spans="1:8" x14ac:dyDescent="0.3">
      <c r="A1140">
        <f>COUNTIF(find!$F$2:F1160,"+")</f>
        <v>8</v>
      </c>
      <c r="B1140">
        <f>COUNTIF(find!$F1160:F$1207,"-")</f>
        <v>26</v>
      </c>
      <c r="C1140">
        <f>COUNTIF(find!$F$22:F1160,"-")</f>
        <v>1131</v>
      </c>
      <c r="D1140">
        <f>COUNTIF(find!$F1160:$F$1207,"+")</f>
        <v>0</v>
      </c>
      <c r="E1140">
        <f t="shared" si="68"/>
        <v>2.1999999999999999E-2</v>
      </c>
      <c r="F1140">
        <f t="shared" si="69"/>
        <v>0.97799999999999998</v>
      </c>
      <c r="G1140">
        <f t="shared" si="70"/>
        <v>1</v>
      </c>
      <c r="H1140">
        <f t="shared" si="71"/>
        <v>2.200000000000002E-2</v>
      </c>
    </row>
    <row r="1141" spans="1:8" x14ac:dyDescent="0.3">
      <c r="A1141">
        <f>COUNTIF(find!$F$2:F1161,"+")</f>
        <v>8</v>
      </c>
      <c r="B1141">
        <f>COUNTIF(find!$F1161:F$1207,"-")</f>
        <v>25</v>
      </c>
      <c r="C1141">
        <f>COUNTIF(find!$F$22:F1161,"-")</f>
        <v>1132</v>
      </c>
      <c r="D1141">
        <f>COUNTIF(find!$F1161:$F$1207,"+")</f>
        <v>0</v>
      </c>
      <c r="E1141">
        <f t="shared" si="68"/>
        <v>2.1999999999999999E-2</v>
      </c>
      <c r="F1141">
        <f t="shared" si="69"/>
        <v>0.97799999999999998</v>
      </c>
      <c r="G1141">
        <f t="shared" si="70"/>
        <v>1</v>
      </c>
      <c r="H1141">
        <f t="shared" si="71"/>
        <v>2.200000000000002E-2</v>
      </c>
    </row>
    <row r="1142" spans="1:8" x14ac:dyDescent="0.3">
      <c r="A1142">
        <f>COUNTIF(find!$F$2:F1162,"+")</f>
        <v>8</v>
      </c>
      <c r="B1142">
        <f>COUNTIF(find!$F1162:F$1207,"-")</f>
        <v>24</v>
      </c>
      <c r="C1142">
        <f>COUNTIF(find!$F$22:F1162,"-")</f>
        <v>1133</v>
      </c>
      <c r="D1142">
        <f>COUNTIF(find!$F1162:$F$1207,"+")</f>
        <v>0</v>
      </c>
      <c r="E1142">
        <f t="shared" si="68"/>
        <v>2.1000000000000001E-2</v>
      </c>
      <c r="F1142">
        <f t="shared" si="69"/>
        <v>0.97899999999999998</v>
      </c>
      <c r="G1142">
        <f t="shared" si="70"/>
        <v>1</v>
      </c>
      <c r="H1142">
        <f t="shared" si="71"/>
        <v>2.0999999999999908E-2</v>
      </c>
    </row>
    <row r="1143" spans="1:8" x14ac:dyDescent="0.3">
      <c r="A1143">
        <f>COUNTIF(find!$F$2:F1163,"+")</f>
        <v>8</v>
      </c>
      <c r="B1143">
        <f>COUNTIF(find!$F1163:F$1207,"-")</f>
        <v>23</v>
      </c>
      <c r="C1143">
        <f>COUNTIF(find!$F$22:F1163,"-")</f>
        <v>1134</v>
      </c>
      <c r="D1143">
        <f>COUNTIF(find!$F1163:$F$1207,"+")</f>
        <v>0</v>
      </c>
      <c r="E1143">
        <f t="shared" si="68"/>
        <v>0.02</v>
      </c>
      <c r="F1143">
        <f t="shared" si="69"/>
        <v>0.98</v>
      </c>
      <c r="G1143">
        <f t="shared" si="70"/>
        <v>1</v>
      </c>
      <c r="H1143">
        <f t="shared" si="71"/>
        <v>2.0000000000000018E-2</v>
      </c>
    </row>
    <row r="1144" spans="1:8" x14ac:dyDescent="0.3">
      <c r="A1144">
        <f>COUNTIF(find!$F$2:F1164,"+")</f>
        <v>8</v>
      </c>
      <c r="B1144">
        <f>COUNTIF(find!$F1164:F$1207,"-")</f>
        <v>22</v>
      </c>
      <c r="C1144">
        <f>COUNTIF(find!$F$22:F1164,"-")</f>
        <v>1135</v>
      </c>
      <c r="D1144">
        <f>COUNTIF(find!$F1164:$F$1207,"+")</f>
        <v>0</v>
      </c>
      <c r="E1144">
        <f t="shared" si="68"/>
        <v>1.9E-2</v>
      </c>
      <c r="F1144">
        <f t="shared" si="69"/>
        <v>0.98099999999999998</v>
      </c>
      <c r="G1144">
        <f t="shared" si="70"/>
        <v>1</v>
      </c>
      <c r="H1144">
        <f t="shared" si="71"/>
        <v>1.8999999999999906E-2</v>
      </c>
    </row>
    <row r="1145" spans="1:8" x14ac:dyDescent="0.3">
      <c r="A1145">
        <f>COUNTIF(find!$F$2:F1165,"+")</f>
        <v>8</v>
      </c>
      <c r="B1145">
        <f>COUNTIF(find!$F1165:F$1207,"-")</f>
        <v>21</v>
      </c>
      <c r="C1145">
        <f>COUNTIF(find!$F$22:F1165,"-")</f>
        <v>1136</v>
      </c>
      <c r="D1145">
        <f>COUNTIF(find!$F1165:$F$1207,"+")</f>
        <v>0</v>
      </c>
      <c r="E1145">
        <f t="shared" si="68"/>
        <v>1.7999999999999999E-2</v>
      </c>
      <c r="F1145">
        <f t="shared" si="69"/>
        <v>0.98199999999999998</v>
      </c>
      <c r="G1145">
        <f t="shared" si="70"/>
        <v>1</v>
      </c>
      <c r="H1145">
        <f t="shared" si="71"/>
        <v>1.8000000000000016E-2</v>
      </c>
    </row>
    <row r="1146" spans="1:8" x14ac:dyDescent="0.3">
      <c r="A1146">
        <f>COUNTIF(find!$F$2:F1166,"+")</f>
        <v>8</v>
      </c>
      <c r="B1146">
        <f>COUNTIF(find!$F1166:F$1207,"-")</f>
        <v>20</v>
      </c>
      <c r="C1146">
        <f>COUNTIF(find!$F$22:F1166,"-")</f>
        <v>1137</v>
      </c>
      <c r="D1146">
        <f>COUNTIF(find!$F1166:$F$1207,"+")</f>
        <v>0</v>
      </c>
      <c r="E1146">
        <f t="shared" si="68"/>
        <v>1.7000000000000001E-2</v>
      </c>
      <c r="F1146">
        <f t="shared" si="69"/>
        <v>0.98299999999999998</v>
      </c>
      <c r="G1146">
        <f t="shared" si="70"/>
        <v>1</v>
      </c>
      <c r="H1146">
        <f t="shared" si="71"/>
        <v>1.6999999999999904E-2</v>
      </c>
    </row>
    <row r="1147" spans="1:8" x14ac:dyDescent="0.3">
      <c r="A1147">
        <f>COUNTIF(find!$F$2:F1167,"+")</f>
        <v>8</v>
      </c>
      <c r="B1147">
        <f>COUNTIF(find!$F1167:F$1207,"-")</f>
        <v>19</v>
      </c>
      <c r="C1147">
        <f>COUNTIF(find!$F$22:F1167,"-")</f>
        <v>1138</v>
      </c>
      <c r="D1147">
        <f>COUNTIF(find!$F1167:$F$1207,"+")</f>
        <v>0</v>
      </c>
      <c r="E1147">
        <f t="shared" si="68"/>
        <v>1.6E-2</v>
      </c>
      <c r="F1147">
        <f t="shared" si="69"/>
        <v>0.98399999999999999</v>
      </c>
      <c r="G1147">
        <f t="shared" si="70"/>
        <v>1</v>
      </c>
      <c r="H1147">
        <f t="shared" si="71"/>
        <v>1.6000000000000014E-2</v>
      </c>
    </row>
    <row r="1148" spans="1:8" x14ac:dyDescent="0.3">
      <c r="A1148">
        <f>COUNTIF(find!$F$2:F1168,"+")</f>
        <v>8</v>
      </c>
      <c r="B1148">
        <f>COUNTIF(find!$F1168:F$1207,"-")</f>
        <v>18</v>
      </c>
      <c r="C1148">
        <f>COUNTIF(find!$F$22:F1168,"-")</f>
        <v>1139</v>
      </c>
      <c r="D1148">
        <f>COUNTIF(find!$F1168:$F$1207,"+")</f>
        <v>0</v>
      </c>
      <c r="E1148">
        <f t="shared" si="68"/>
        <v>1.6E-2</v>
      </c>
      <c r="F1148">
        <f t="shared" si="69"/>
        <v>0.98399999999999999</v>
      </c>
      <c r="G1148">
        <f t="shared" si="70"/>
        <v>1</v>
      </c>
      <c r="H1148">
        <f t="shared" si="71"/>
        <v>1.6000000000000014E-2</v>
      </c>
    </row>
    <row r="1149" spans="1:8" x14ac:dyDescent="0.3">
      <c r="A1149">
        <f>COUNTIF(find!$F$2:F1169,"+")</f>
        <v>8</v>
      </c>
      <c r="B1149">
        <f>COUNTIF(find!$F1169:F$1207,"-")</f>
        <v>17</v>
      </c>
      <c r="C1149">
        <f>COUNTIF(find!$F$22:F1169,"-")</f>
        <v>1140</v>
      </c>
      <c r="D1149">
        <f>COUNTIF(find!$F1169:$F$1207,"+")</f>
        <v>0</v>
      </c>
      <c r="E1149">
        <f t="shared" si="68"/>
        <v>1.4999999999999999E-2</v>
      </c>
      <c r="F1149">
        <f t="shared" si="69"/>
        <v>0.98499999999999999</v>
      </c>
      <c r="G1149">
        <f t="shared" si="70"/>
        <v>1</v>
      </c>
      <c r="H1149">
        <f t="shared" si="71"/>
        <v>1.4999999999999902E-2</v>
      </c>
    </row>
    <row r="1150" spans="1:8" x14ac:dyDescent="0.3">
      <c r="A1150">
        <f>COUNTIF(find!$F$2:F1170,"+")</f>
        <v>8</v>
      </c>
      <c r="B1150">
        <f>COUNTIF(find!$F1170:F$1207,"-")</f>
        <v>16</v>
      </c>
      <c r="C1150">
        <f>COUNTIF(find!$F$22:F1170,"-")</f>
        <v>1141</v>
      </c>
      <c r="D1150">
        <f>COUNTIF(find!$F1170:$F$1207,"+")</f>
        <v>0</v>
      </c>
      <c r="E1150">
        <f t="shared" si="68"/>
        <v>1.4E-2</v>
      </c>
      <c r="F1150">
        <f t="shared" si="69"/>
        <v>0.98599999999999999</v>
      </c>
      <c r="G1150">
        <f t="shared" si="70"/>
        <v>1</v>
      </c>
      <c r="H1150">
        <f t="shared" si="71"/>
        <v>1.4000000000000012E-2</v>
      </c>
    </row>
    <row r="1151" spans="1:8" x14ac:dyDescent="0.3">
      <c r="A1151">
        <f>COUNTIF(find!$F$2:F1171,"+")</f>
        <v>8</v>
      </c>
      <c r="B1151">
        <f>COUNTIF(find!$F1171:F$1207,"-")</f>
        <v>15</v>
      </c>
      <c r="C1151">
        <f>COUNTIF(find!$F$22:F1171,"-")</f>
        <v>1142</v>
      </c>
      <c r="D1151">
        <f>COUNTIF(find!$F1171:$F$1207,"+")</f>
        <v>0</v>
      </c>
      <c r="E1151">
        <f t="shared" si="68"/>
        <v>1.2999999999999999E-2</v>
      </c>
      <c r="F1151">
        <f t="shared" si="69"/>
        <v>0.98699999999999999</v>
      </c>
      <c r="G1151">
        <f t="shared" si="70"/>
        <v>1</v>
      </c>
      <c r="H1151">
        <f t="shared" si="71"/>
        <v>1.2999999999999901E-2</v>
      </c>
    </row>
    <row r="1152" spans="1:8" x14ac:dyDescent="0.3">
      <c r="A1152">
        <f>COUNTIF(find!$F$2:F1172,"+")</f>
        <v>8</v>
      </c>
      <c r="B1152">
        <f>COUNTIF(find!$F1172:F$1207,"-")</f>
        <v>14</v>
      </c>
      <c r="C1152">
        <f>COUNTIF(find!$F$22:F1172,"-")</f>
        <v>1143</v>
      </c>
      <c r="D1152">
        <f>COUNTIF(find!$F1172:$F$1207,"+")</f>
        <v>0</v>
      </c>
      <c r="E1152">
        <f t="shared" si="68"/>
        <v>1.2E-2</v>
      </c>
      <c r="F1152">
        <f t="shared" si="69"/>
        <v>0.98799999999999999</v>
      </c>
      <c r="G1152">
        <f t="shared" si="70"/>
        <v>1</v>
      </c>
      <c r="H1152">
        <f t="shared" si="71"/>
        <v>1.2000000000000011E-2</v>
      </c>
    </row>
    <row r="1153" spans="1:8" x14ac:dyDescent="0.3">
      <c r="A1153">
        <f>COUNTIF(find!$F$2:F1173,"+")</f>
        <v>8</v>
      </c>
      <c r="B1153">
        <f>COUNTIF(find!$F1173:F$1207,"-")</f>
        <v>13</v>
      </c>
      <c r="C1153">
        <f>COUNTIF(find!$F$22:F1173,"-")</f>
        <v>1144</v>
      </c>
      <c r="D1153">
        <f>COUNTIF(find!$F1173:$F$1207,"+")</f>
        <v>0</v>
      </c>
      <c r="E1153">
        <f t="shared" si="68"/>
        <v>1.0999999999999999E-2</v>
      </c>
      <c r="F1153">
        <f t="shared" si="69"/>
        <v>0.98899999999999999</v>
      </c>
      <c r="G1153">
        <f t="shared" si="70"/>
        <v>1</v>
      </c>
      <c r="H1153">
        <f t="shared" si="71"/>
        <v>1.0999999999999899E-2</v>
      </c>
    </row>
    <row r="1154" spans="1:8" x14ac:dyDescent="0.3">
      <c r="A1154">
        <f>COUNTIF(find!$F$2:F1174,"+")</f>
        <v>8</v>
      </c>
      <c r="B1154">
        <f>COUNTIF(find!$F1174:F$1207,"-")</f>
        <v>12</v>
      </c>
      <c r="C1154">
        <f>COUNTIF(find!$F$22:F1174,"-")</f>
        <v>1145</v>
      </c>
      <c r="D1154">
        <f>COUNTIF(find!$F1174:$F$1207,"+")</f>
        <v>0</v>
      </c>
      <c r="E1154">
        <f t="shared" si="68"/>
        <v>0.01</v>
      </c>
      <c r="F1154">
        <f t="shared" si="69"/>
        <v>0.99</v>
      </c>
      <c r="G1154">
        <f t="shared" si="70"/>
        <v>1</v>
      </c>
      <c r="H1154">
        <f t="shared" si="71"/>
        <v>1.0000000000000009E-2</v>
      </c>
    </row>
    <row r="1155" spans="1:8" x14ac:dyDescent="0.3">
      <c r="A1155">
        <f>COUNTIF(find!$F$2:F1175,"+")</f>
        <v>8</v>
      </c>
      <c r="B1155">
        <f>COUNTIF(find!$F1175:F$1207,"-")</f>
        <v>11</v>
      </c>
      <c r="C1155">
        <f>COUNTIF(find!$F$22:F1175,"-")</f>
        <v>1146</v>
      </c>
      <c r="D1155">
        <f>COUNTIF(find!$F1175:$F$1207,"+")</f>
        <v>0</v>
      </c>
      <c r="E1155">
        <f t="shared" ref="E1155:E1207" si="72">ROUND(B1155/(B1155+C1155),3)</f>
        <v>0.01</v>
      </c>
      <c r="F1155">
        <f t="shared" ref="F1155:F1207" si="73">1-E1155</f>
        <v>0.99</v>
      </c>
      <c r="G1155">
        <f t="shared" ref="G1155:G1207" si="74">ROUND(A1155/(A1155+D1155),3)</f>
        <v>1</v>
      </c>
      <c r="H1155">
        <f t="shared" ref="H1155:H1207" si="75">G1155+E1155-1</f>
        <v>1.0000000000000009E-2</v>
      </c>
    </row>
    <row r="1156" spans="1:8" x14ac:dyDescent="0.3">
      <c r="A1156">
        <f>COUNTIF(find!$F$2:F1176,"+")</f>
        <v>8</v>
      </c>
      <c r="B1156">
        <f>COUNTIF(find!$F1176:F$1207,"-")</f>
        <v>10</v>
      </c>
      <c r="C1156">
        <f>COUNTIF(find!$F$22:F1176,"-")</f>
        <v>1147</v>
      </c>
      <c r="D1156">
        <f>COUNTIF(find!$F1176:$F$1207,"+")</f>
        <v>0</v>
      </c>
      <c r="E1156">
        <f t="shared" si="72"/>
        <v>8.9999999999999993E-3</v>
      </c>
      <c r="F1156">
        <f t="shared" si="73"/>
        <v>0.99099999999999999</v>
      </c>
      <c r="G1156">
        <f t="shared" si="74"/>
        <v>1</v>
      </c>
      <c r="H1156">
        <f t="shared" si="75"/>
        <v>8.999999999999897E-3</v>
      </c>
    </row>
    <row r="1157" spans="1:8" x14ac:dyDescent="0.3">
      <c r="A1157">
        <f>COUNTIF(find!$F$2:F1177,"+")</f>
        <v>8</v>
      </c>
      <c r="B1157">
        <f>COUNTIF(find!$F1177:F$1207,"-")</f>
        <v>9</v>
      </c>
      <c r="C1157">
        <f>COUNTIF(find!$F$22:F1177,"-")</f>
        <v>1148</v>
      </c>
      <c r="D1157">
        <f>COUNTIF(find!$F1177:$F$1207,"+")</f>
        <v>0</v>
      </c>
      <c r="E1157">
        <f t="shared" si="72"/>
        <v>8.0000000000000002E-3</v>
      </c>
      <c r="F1157">
        <f t="shared" si="73"/>
        <v>0.99199999999999999</v>
      </c>
      <c r="G1157">
        <f t="shared" si="74"/>
        <v>1</v>
      </c>
      <c r="H1157">
        <f t="shared" si="75"/>
        <v>8.0000000000000071E-3</v>
      </c>
    </row>
    <row r="1158" spans="1:8" x14ac:dyDescent="0.3">
      <c r="A1158">
        <f>COUNTIF(find!$F$2:F1178,"+")</f>
        <v>8</v>
      </c>
      <c r="B1158">
        <f>COUNTIF(find!$F1178:F$1207,"-")</f>
        <v>8</v>
      </c>
      <c r="C1158">
        <f>COUNTIF(find!$F$22:F1178,"-")</f>
        <v>1149</v>
      </c>
      <c r="D1158">
        <f>COUNTIF(find!$F1178:$F$1207,"+")</f>
        <v>0</v>
      </c>
      <c r="E1158">
        <f t="shared" si="72"/>
        <v>7.0000000000000001E-3</v>
      </c>
      <c r="F1158">
        <f t="shared" si="73"/>
        <v>0.99299999999999999</v>
      </c>
      <c r="G1158">
        <f t="shared" si="74"/>
        <v>1</v>
      </c>
      <c r="H1158">
        <f t="shared" si="75"/>
        <v>6.9999999999998952E-3</v>
      </c>
    </row>
    <row r="1159" spans="1:8" x14ac:dyDescent="0.3">
      <c r="A1159">
        <f>COUNTIF(find!$F$2:F1179,"+")</f>
        <v>8</v>
      </c>
      <c r="B1159">
        <f>COUNTIF(find!$F1179:F$1207,"-")</f>
        <v>7</v>
      </c>
      <c r="C1159">
        <f>COUNTIF(find!$F$22:F1179,"-")</f>
        <v>1150</v>
      </c>
      <c r="D1159">
        <f>COUNTIF(find!$F1179:$F$1207,"+")</f>
        <v>0</v>
      </c>
      <c r="E1159">
        <f t="shared" si="72"/>
        <v>6.0000000000000001E-3</v>
      </c>
      <c r="F1159">
        <f t="shared" si="73"/>
        <v>0.99399999999999999</v>
      </c>
      <c r="G1159">
        <f t="shared" si="74"/>
        <v>1</v>
      </c>
      <c r="H1159">
        <f t="shared" si="75"/>
        <v>6.0000000000000053E-3</v>
      </c>
    </row>
    <row r="1160" spans="1:8" x14ac:dyDescent="0.3">
      <c r="A1160">
        <f>COUNTIF(find!$F$2:F1180,"+")</f>
        <v>8</v>
      </c>
      <c r="B1160">
        <f>COUNTIF(find!$F1180:F$1207,"-")</f>
        <v>6</v>
      </c>
      <c r="C1160">
        <f>COUNTIF(find!$F$22:F1180,"-")</f>
        <v>1151</v>
      </c>
      <c r="D1160">
        <f>COUNTIF(find!$F1180:$F$1207,"+")</f>
        <v>0</v>
      </c>
      <c r="E1160">
        <f t="shared" si="72"/>
        <v>5.0000000000000001E-3</v>
      </c>
      <c r="F1160">
        <f t="shared" si="73"/>
        <v>0.995</v>
      </c>
      <c r="G1160">
        <f t="shared" si="74"/>
        <v>1</v>
      </c>
      <c r="H1160">
        <f t="shared" si="75"/>
        <v>4.9999999999998934E-3</v>
      </c>
    </row>
    <row r="1161" spans="1:8" x14ac:dyDescent="0.3">
      <c r="A1161">
        <f>COUNTIF(find!$F$2:F1181,"+")</f>
        <v>8</v>
      </c>
      <c r="B1161">
        <f>COUNTIF(find!$F1181:F$1207,"-")</f>
        <v>5</v>
      </c>
      <c r="C1161">
        <f>COUNTIF(find!$F$22:F1181,"-")</f>
        <v>1152</v>
      </c>
      <c r="D1161">
        <f>COUNTIF(find!$F1181:$F$1207,"+")</f>
        <v>0</v>
      </c>
      <c r="E1161">
        <f t="shared" si="72"/>
        <v>4.0000000000000001E-3</v>
      </c>
      <c r="F1161">
        <f t="shared" si="73"/>
        <v>0.996</v>
      </c>
      <c r="G1161">
        <f t="shared" si="74"/>
        <v>1</v>
      </c>
      <c r="H1161">
        <f t="shared" si="75"/>
        <v>4.0000000000000036E-3</v>
      </c>
    </row>
    <row r="1162" spans="1:8" x14ac:dyDescent="0.3">
      <c r="A1162">
        <f>COUNTIF(find!$F$2:F1182,"+")</f>
        <v>8</v>
      </c>
      <c r="B1162">
        <f>COUNTIF(find!$F1182:F$1207,"-")</f>
        <v>4</v>
      </c>
      <c r="C1162">
        <f>COUNTIF(find!$F$22:F1182,"-")</f>
        <v>1153</v>
      </c>
      <c r="D1162">
        <f>COUNTIF(find!$F1182:$F$1207,"+")</f>
        <v>0</v>
      </c>
      <c r="E1162">
        <f t="shared" si="72"/>
        <v>3.0000000000000001E-3</v>
      </c>
      <c r="F1162">
        <f t="shared" si="73"/>
        <v>0.997</v>
      </c>
      <c r="G1162">
        <f t="shared" si="74"/>
        <v>1</v>
      </c>
      <c r="H1162">
        <f t="shared" si="75"/>
        <v>2.9999999999998916E-3</v>
      </c>
    </row>
    <row r="1163" spans="1:8" x14ac:dyDescent="0.3">
      <c r="A1163">
        <f>COUNTIF(find!$F$2:F1183,"+")</f>
        <v>8</v>
      </c>
      <c r="B1163">
        <f>COUNTIF(find!$F1183:F$1207,"-")</f>
        <v>3</v>
      </c>
      <c r="C1163">
        <f>COUNTIF(find!$F$22:F1183,"-")</f>
        <v>1154</v>
      </c>
      <c r="D1163">
        <f>COUNTIF(find!$F1183:$F$1207,"+")</f>
        <v>0</v>
      </c>
      <c r="E1163">
        <f t="shared" si="72"/>
        <v>3.0000000000000001E-3</v>
      </c>
      <c r="F1163">
        <f t="shared" si="73"/>
        <v>0.997</v>
      </c>
      <c r="G1163">
        <f t="shared" si="74"/>
        <v>1</v>
      </c>
      <c r="H1163">
        <f t="shared" si="75"/>
        <v>2.9999999999998916E-3</v>
      </c>
    </row>
    <row r="1164" spans="1:8" x14ac:dyDescent="0.3">
      <c r="A1164">
        <f>COUNTIF(find!$F$2:F1184,"+")</f>
        <v>8</v>
      </c>
      <c r="B1164">
        <f>COUNTIF(find!$F1184:F$1207,"-")</f>
        <v>2</v>
      </c>
      <c r="C1164">
        <f>COUNTIF(find!$F$22:F1184,"-")</f>
        <v>1155</v>
      </c>
      <c r="D1164">
        <f>COUNTIF(find!$F1184:$F$1207,"+")</f>
        <v>0</v>
      </c>
      <c r="E1164">
        <f t="shared" si="72"/>
        <v>2E-3</v>
      </c>
      <c r="F1164">
        <f t="shared" si="73"/>
        <v>0.998</v>
      </c>
      <c r="G1164">
        <f t="shared" si="74"/>
        <v>1</v>
      </c>
      <c r="H1164">
        <f t="shared" si="75"/>
        <v>2.0000000000000018E-3</v>
      </c>
    </row>
    <row r="1165" spans="1:8" x14ac:dyDescent="0.3">
      <c r="A1165">
        <f>COUNTIF(find!$F$2:F1185,"+")</f>
        <v>8</v>
      </c>
      <c r="B1165">
        <f>COUNTIF(find!$F1185:F$1207,"-")</f>
        <v>1</v>
      </c>
      <c r="C1165">
        <f>COUNTIF(find!$F$22:F1185,"-")</f>
        <v>1156</v>
      </c>
      <c r="D1165">
        <f>COUNTIF(find!$F1185:$F$1207,"+")</f>
        <v>0</v>
      </c>
      <c r="E1165">
        <f t="shared" si="72"/>
        <v>1E-3</v>
      </c>
      <c r="F1165">
        <f t="shared" si="73"/>
        <v>0.999</v>
      </c>
      <c r="G1165">
        <f t="shared" si="74"/>
        <v>1</v>
      </c>
      <c r="H1165">
        <f t="shared" si="75"/>
        <v>9.9999999999988987E-4</v>
      </c>
    </row>
    <row r="1166" spans="1:8" x14ac:dyDescent="0.3">
      <c r="A1166">
        <f>COUNTIF(find!$F$2:F1186,"+")</f>
        <v>8</v>
      </c>
      <c r="B1166">
        <f>COUNTIF(find!$F1186:F$1207,"-")</f>
        <v>0</v>
      </c>
      <c r="C1166">
        <f>COUNTIF(find!$F$22:F1186,"-")</f>
        <v>1156</v>
      </c>
      <c r="D1166">
        <f>COUNTIF(find!$F1186:$F$1207,"+")</f>
        <v>0</v>
      </c>
      <c r="E1166">
        <f t="shared" si="72"/>
        <v>0</v>
      </c>
      <c r="F1166">
        <f t="shared" si="73"/>
        <v>1</v>
      </c>
      <c r="G1166">
        <f t="shared" si="74"/>
        <v>1</v>
      </c>
      <c r="H1166">
        <f t="shared" si="75"/>
        <v>0</v>
      </c>
    </row>
    <row r="1167" spans="1:8" x14ac:dyDescent="0.3">
      <c r="A1167">
        <f>COUNTIF(find!$F$2:F1187,"+")</f>
        <v>8</v>
      </c>
      <c r="B1167">
        <f>COUNTIF(find!$F1187:F$1207,"-")</f>
        <v>0</v>
      </c>
      <c r="C1167">
        <f>COUNTIF(find!$F$22:F1187,"-")</f>
        <v>1156</v>
      </c>
      <c r="D1167">
        <f>COUNTIF(find!$F1187:$F$1207,"+")</f>
        <v>0</v>
      </c>
      <c r="E1167">
        <f t="shared" si="72"/>
        <v>0</v>
      </c>
      <c r="F1167">
        <f t="shared" si="73"/>
        <v>1</v>
      </c>
      <c r="G1167">
        <f t="shared" si="74"/>
        <v>1</v>
      </c>
      <c r="H1167">
        <f t="shared" si="75"/>
        <v>0</v>
      </c>
    </row>
    <row r="1168" spans="1:8" x14ac:dyDescent="0.3">
      <c r="A1168">
        <f>COUNTIF(find!$F$2:F1188,"+")</f>
        <v>8</v>
      </c>
      <c r="B1168">
        <f>COUNTIF(find!$F1188:F$1207,"-")</f>
        <v>0</v>
      </c>
      <c r="C1168">
        <f>COUNTIF(find!$F$22:F1188,"-")</f>
        <v>1156</v>
      </c>
      <c r="D1168">
        <f>COUNTIF(find!$F1188:$F$1207,"+")</f>
        <v>0</v>
      </c>
      <c r="E1168">
        <f t="shared" si="72"/>
        <v>0</v>
      </c>
      <c r="F1168">
        <f t="shared" si="73"/>
        <v>1</v>
      </c>
      <c r="G1168">
        <f t="shared" si="74"/>
        <v>1</v>
      </c>
      <c r="H1168">
        <f t="shared" si="75"/>
        <v>0</v>
      </c>
    </row>
    <row r="1169" spans="1:8" x14ac:dyDescent="0.3">
      <c r="A1169">
        <f>COUNTIF(find!$F$2:F1189,"+")</f>
        <v>8</v>
      </c>
      <c r="B1169">
        <f>COUNTIF(find!$F1189:F$1207,"-")</f>
        <v>0</v>
      </c>
      <c r="C1169">
        <f>COUNTIF(find!$F$22:F1189,"-")</f>
        <v>1156</v>
      </c>
      <c r="D1169">
        <f>COUNTIF(find!$F1189:$F$1207,"+")</f>
        <v>0</v>
      </c>
      <c r="E1169">
        <f t="shared" si="72"/>
        <v>0</v>
      </c>
      <c r="F1169">
        <f t="shared" si="73"/>
        <v>1</v>
      </c>
      <c r="G1169">
        <f t="shared" si="74"/>
        <v>1</v>
      </c>
      <c r="H1169">
        <f t="shared" si="75"/>
        <v>0</v>
      </c>
    </row>
    <row r="1170" spans="1:8" x14ac:dyDescent="0.3">
      <c r="A1170">
        <f>COUNTIF(find!$F$2:F1190,"+")</f>
        <v>8</v>
      </c>
      <c r="B1170">
        <f>COUNTIF(find!$F1190:F$1207,"-")</f>
        <v>0</v>
      </c>
      <c r="C1170">
        <f>COUNTIF(find!$F$22:F1190,"-")</f>
        <v>1156</v>
      </c>
      <c r="D1170">
        <f>COUNTIF(find!$F1190:$F$1207,"+")</f>
        <v>0</v>
      </c>
      <c r="E1170">
        <f t="shared" si="72"/>
        <v>0</v>
      </c>
      <c r="F1170">
        <f t="shared" si="73"/>
        <v>1</v>
      </c>
      <c r="G1170">
        <f t="shared" si="74"/>
        <v>1</v>
      </c>
      <c r="H1170">
        <f t="shared" si="75"/>
        <v>0</v>
      </c>
    </row>
    <row r="1171" spans="1:8" x14ac:dyDescent="0.3">
      <c r="A1171">
        <f>COUNTIF(find!$F$2:F1191,"+")</f>
        <v>8</v>
      </c>
      <c r="B1171">
        <f>COUNTIF(find!$F1191:F$1207,"-")</f>
        <v>0</v>
      </c>
      <c r="C1171">
        <f>COUNTIF(find!$F$22:F1191,"-")</f>
        <v>1156</v>
      </c>
      <c r="D1171">
        <f>COUNTIF(find!$F1191:$F$1207,"+")</f>
        <v>0</v>
      </c>
      <c r="E1171">
        <f t="shared" si="72"/>
        <v>0</v>
      </c>
      <c r="F1171">
        <f t="shared" si="73"/>
        <v>1</v>
      </c>
      <c r="G1171">
        <f t="shared" si="74"/>
        <v>1</v>
      </c>
      <c r="H1171">
        <f t="shared" si="75"/>
        <v>0</v>
      </c>
    </row>
    <row r="1172" spans="1:8" x14ac:dyDescent="0.3">
      <c r="A1172">
        <f>COUNTIF(find!$F$2:F1192,"+")</f>
        <v>8</v>
      </c>
      <c r="B1172">
        <f>COUNTIF(find!$F1192:F$1207,"-")</f>
        <v>0</v>
      </c>
      <c r="C1172">
        <f>COUNTIF(find!$F$22:F1192,"-")</f>
        <v>1156</v>
      </c>
      <c r="D1172">
        <f>COUNTIF(find!$F1192:$F$1207,"+")</f>
        <v>0</v>
      </c>
      <c r="E1172">
        <f t="shared" si="72"/>
        <v>0</v>
      </c>
      <c r="F1172">
        <f t="shared" si="73"/>
        <v>1</v>
      </c>
      <c r="G1172">
        <f t="shared" si="74"/>
        <v>1</v>
      </c>
      <c r="H1172">
        <f t="shared" si="75"/>
        <v>0</v>
      </c>
    </row>
    <row r="1173" spans="1:8" x14ac:dyDescent="0.3">
      <c r="A1173">
        <f>COUNTIF(find!$F$2:F1193,"+")</f>
        <v>8</v>
      </c>
      <c r="B1173">
        <f>COUNTIF(find!$F1193:F$1207,"-")</f>
        <v>0</v>
      </c>
      <c r="C1173">
        <f>COUNTIF(find!$F$22:F1193,"-")</f>
        <v>1156</v>
      </c>
      <c r="D1173">
        <f>COUNTIF(find!$F1193:$F$1207,"+")</f>
        <v>0</v>
      </c>
      <c r="E1173">
        <f t="shared" si="72"/>
        <v>0</v>
      </c>
      <c r="F1173">
        <f t="shared" si="73"/>
        <v>1</v>
      </c>
      <c r="G1173">
        <f t="shared" si="74"/>
        <v>1</v>
      </c>
      <c r="H1173">
        <f t="shared" si="75"/>
        <v>0</v>
      </c>
    </row>
    <row r="1174" spans="1:8" x14ac:dyDescent="0.3">
      <c r="A1174">
        <f>COUNTIF(find!$F$2:F1194,"+")</f>
        <v>8</v>
      </c>
      <c r="B1174">
        <f>COUNTIF(find!$F1194:F$1207,"-")</f>
        <v>0</v>
      </c>
      <c r="C1174">
        <f>COUNTIF(find!$F$22:F1194,"-")</f>
        <v>1156</v>
      </c>
      <c r="D1174">
        <f>COUNTIF(find!$F1194:$F$1207,"+")</f>
        <v>0</v>
      </c>
      <c r="E1174">
        <f t="shared" si="72"/>
        <v>0</v>
      </c>
      <c r="F1174">
        <f t="shared" si="73"/>
        <v>1</v>
      </c>
      <c r="G1174">
        <f t="shared" si="74"/>
        <v>1</v>
      </c>
      <c r="H1174">
        <f t="shared" si="75"/>
        <v>0</v>
      </c>
    </row>
    <row r="1175" spans="1:8" x14ac:dyDescent="0.3">
      <c r="A1175">
        <f>COUNTIF(find!$F$2:F1195,"+")</f>
        <v>8</v>
      </c>
      <c r="B1175">
        <f>COUNTIF(find!$F1195:F$1207,"-")</f>
        <v>0</v>
      </c>
      <c r="C1175">
        <f>COUNTIF(find!$F$22:F1195,"-")</f>
        <v>1156</v>
      </c>
      <c r="D1175">
        <f>COUNTIF(find!$F1195:$F$1207,"+")</f>
        <v>0</v>
      </c>
      <c r="E1175">
        <f t="shared" si="72"/>
        <v>0</v>
      </c>
      <c r="F1175">
        <f t="shared" si="73"/>
        <v>1</v>
      </c>
      <c r="G1175">
        <f t="shared" si="74"/>
        <v>1</v>
      </c>
      <c r="H1175">
        <f t="shared" si="75"/>
        <v>0</v>
      </c>
    </row>
    <row r="1176" spans="1:8" x14ac:dyDescent="0.3">
      <c r="A1176">
        <f>COUNTIF(find!$F$2:F1196,"+")</f>
        <v>8</v>
      </c>
      <c r="B1176">
        <f>COUNTIF(find!$F1196:F$1207,"-")</f>
        <v>0</v>
      </c>
      <c r="C1176">
        <f>COUNTIF(find!$F$22:F1196,"-")</f>
        <v>1156</v>
      </c>
      <c r="D1176">
        <f>COUNTIF(find!$F1196:$F$1207,"+")</f>
        <v>0</v>
      </c>
      <c r="E1176">
        <f t="shared" si="72"/>
        <v>0</v>
      </c>
      <c r="F1176">
        <f t="shared" si="73"/>
        <v>1</v>
      </c>
      <c r="G1176">
        <f t="shared" si="74"/>
        <v>1</v>
      </c>
      <c r="H1176">
        <f t="shared" si="75"/>
        <v>0</v>
      </c>
    </row>
    <row r="1177" spans="1:8" x14ac:dyDescent="0.3">
      <c r="A1177">
        <f>COUNTIF(find!$F$2:F1197,"+")</f>
        <v>8</v>
      </c>
      <c r="B1177">
        <f>COUNTIF(find!$F1197:F$1207,"-")</f>
        <v>0</v>
      </c>
      <c r="C1177">
        <f>COUNTIF(find!$F$22:F1197,"-")</f>
        <v>1156</v>
      </c>
      <c r="D1177">
        <f>COUNTIF(find!$F1197:$F$1207,"+")</f>
        <v>0</v>
      </c>
      <c r="E1177">
        <f t="shared" si="72"/>
        <v>0</v>
      </c>
      <c r="F1177">
        <f t="shared" si="73"/>
        <v>1</v>
      </c>
      <c r="G1177">
        <f t="shared" si="74"/>
        <v>1</v>
      </c>
      <c r="H1177">
        <f t="shared" si="75"/>
        <v>0</v>
      </c>
    </row>
    <row r="1178" spans="1:8" x14ac:dyDescent="0.3">
      <c r="A1178">
        <f>COUNTIF(find!$F$2:F1198,"+")</f>
        <v>8</v>
      </c>
      <c r="B1178">
        <f>COUNTIF(find!$F1198:F$1207,"-")</f>
        <v>0</v>
      </c>
      <c r="C1178">
        <f>COUNTIF(find!$F$22:F1198,"-")</f>
        <v>1156</v>
      </c>
      <c r="D1178">
        <f>COUNTIF(find!$F1198:$F$1207,"+")</f>
        <v>0</v>
      </c>
      <c r="E1178">
        <f t="shared" si="72"/>
        <v>0</v>
      </c>
      <c r="F1178">
        <f t="shared" si="73"/>
        <v>1</v>
      </c>
      <c r="G1178">
        <f t="shared" si="74"/>
        <v>1</v>
      </c>
      <c r="H1178">
        <f t="shared" si="75"/>
        <v>0</v>
      </c>
    </row>
    <row r="1179" spans="1:8" x14ac:dyDescent="0.3">
      <c r="A1179">
        <f>COUNTIF(find!$F$2:F1199,"+")</f>
        <v>8</v>
      </c>
      <c r="B1179">
        <f>COUNTIF(find!$F1199:F$1207,"-")</f>
        <v>0</v>
      </c>
      <c r="C1179">
        <f>COUNTIF(find!$F$22:F1199,"-")</f>
        <v>1156</v>
      </c>
      <c r="D1179">
        <f>COUNTIF(find!$F1199:$F$1207,"+")</f>
        <v>0</v>
      </c>
      <c r="E1179">
        <f t="shared" si="72"/>
        <v>0</v>
      </c>
      <c r="F1179">
        <f t="shared" si="73"/>
        <v>1</v>
      </c>
      <c r="G1179">
        <f t="shared" si="74"/>
        <v>1</v>
      </c>
      <c r="H1179">
        <f t="shared" si="75"/>
        <v>0</v>
      </c>
    </row>
    <row r="1180" spans="1:8" x14ac:dyDescent="0.3">
      <c r="A1180">
        <f>COUNTIF(find!$F$2:F1200,"+")</f>
        <v>8</v>
      </c>
      <c r="B1180">
        <f>COUNTIF(find!$F1200:F$1207,"-")</f>
        <v>0</v>
      </c>
      <c r="C1180">
        <f>COUNTIF(find!$F$22:F1200,"-")</f>
        <v>1156</v>
      </c>
      <c r="D1180">
        <f>COUNTIF(find!$F1200:$F$1207,"+")</f>
        <v>0</v>
      </c>
      <c r="E1180">
        <f t="shared" si="72"/>
        <v>0</v>
      </c>
      <c r="F1180">
        <f t="shared" si="73"/>
        <v>1</v>
      </c>
      <c r="G1180">
        <f t="shared" si="74"/>
        <v>1</v>
      </c>
      <c r="H1180">
        <f t="shared" si="75"/>
        <v>0</v>
      </c>
    </row>
    <row r="1181" spans="1:8" x14ac:dyDescent="0.3">
      <c r="A1181">
        <f>COUNTIF(find!$F$2:F1201,"+")</f>
        <v>8</v>
      </c>
      <c r="B1181">
        <f>COUNTIF(find!$F1201:F$1207,"-")</f>
        <v>0</v>
      </c>
      <c r="C1181">
        <f>COUNTIF(find!$F$22:F1201,"-")</f>
        <v>1156</v>
      </c>
      <c r="D1181">
        <f>COUNTIF(find!$F1201:$F$1207,"+")</f>
        <v>0</v>
      </c>
      <c r="E1181">
        <f t="shared" si="72"/>
        <v>0</v>
      </c>
      <c r="F1181">
        <f t="shared" si="73"/>
        <v>1</v>
      </c>
      <c r="G1181">
        <f t="shared" si="74"/>
        <v>1</v>
      </c>
      <c r="H1181">
        <f t="shared" si="75"/>
        <v>0</v>
      </c>
    </row>
    <row r="1182" spans="1:8" x14ac:dyDescent="0.3">
      <c r="A1182">
        <f>COUNTIF(find!$F$2:F1202,"+")</f>
        <v>8</v>
      </c>
      <c r="B1182">
        <f>COUNTIF(find!$F1202:F$1207,"-")</f>
        <v>0</v>
      </c>
      <c r="C1182">
        <f>COUNTIF(find!$F$22:F1202,"-")</f>
        <v>1156</v>
      </c>
      <c r="D1182">
        <f>COUNTIF(find!$F1202:$F$1207,"+")</f>
        <v>0</v>
      </c>
      <c r="E1182">
        <f t="shared" si="72"/>
        <v>0</v>
      </c>
      <c r="F1182">
        <f t="shared" si="73"/>
        <v>1</v>
      </c>
      <c r="G1182">
        <f t="shared" si="74"/>
        <v>1</v>
      </c>
      <c r="H1182">
        <f t="shared" si="75"/>
        <v>0</v>
      </c>
    </row>
    <row r="1183" spans="1:8" x14ac:dyDescent="0.3">
      <c r="A1183">
        <f>COUNTIF(find!$F$2:F1203,"+")</f>
        <v>8</v>
      </c>
      <c r="B1183">
        <f>COUNTIF(find!$F1203:F$1207,"-")</f>
        <v>0</v>
      </c>
      <c r="C1183">
        <f>COUNTIF(find!$F$22:F1203,"-")</f>
        <v>1156</v>
      </c>
      <c r="D1183">
        <f>COUNTIF(find!$F1203:$F$1207,"+")</f>
        <v>0</v>
      </c>
      <c r="E1183">
        <f t="shared" si="72"/>
        <v>0</v>
      </c>
      <c r="F1183">
        <f t="shared" si="73"/>
        <v>1</v>
      </c>
      <c r="G1183">
        <f t="shared" si="74"/>
        <v>1</v>
      </c>
      <c r="H1183">
        <f t="shared" si="75"/>
        <v>0</v>
      </c>
    </row>
    <row r="1184" spans="1:8" x14ac:dyDescent="0.3">
      <c r="A1184">
        <f>COUNTIF(find!$F$2:F1204,"+")</f>
        <v>8</v>
      </c>
      <c r="B1184">
        <f>COUNTIF(find!$F1204:F$1207,"-")</f>
        <v>0</v>
      </c>
      <c r="C1184">
        <f>COUNTIF(find!$F$22:F1204,"-")</f>
        <v>1156</v>
      </c>
      <c r="D1184">
        <f>COUNTIF(find!$F1204:$F$1207,"+")</f>
        <v>0</v>
      </c>
      <c r="E1184">
        <f t="shared" si="72"/>
        <v>0</v>
      </c>
      <c r="F1184">
        <f t="shared" si="73"/>
        <v>1</v>
      </c>
      <c r="G1184">
        <f t="shared" si="74"/>
        <v>1</v>
      </c>
      <c r="H1184">
        <f t="shared" si="75"/>
        <v>0</v>
      </c>
    </row>
    <row r="1185" spans="1:8" x14ac:dyDescent="0.3">
      <c r="A1185">
        <f>COUNTIF(find!$F$2:F1205,"+")</f>
        <v>8</v>
      </c>
      <c r="B1185">
        <f>COUNTIF(find!$F1205:F$1207,"-")</f>
        <v>0</v>
      </c>
      <c r="C1185">
        <f>COUNTIF(find!$F$22:F1205,"-")</f>
        <v>1156</v>
      </c>
      <c r="D1185">
        <f>COUNTIF(find!$F1205:$F$1207,"+")</f>
        <v>0</v>
      </c>
      <c r="E1185">
        <f t="shared" si="72"/>
        <v>0</v>
      </c>
      <c r="F1185">
        <f t="shared" si="73"/>
        <v>1</v>
      </c>
      <c r="G1185">
        <f t="shared" si="74"/>
        <v>1</v>
      </c>
      <c r="H1185">
        <f t="shared" si="75"/>
        <v>0</v>
      </c>
    </row>
    <row r="1186" spans="1:8" x14ac:dyDescent="0.3">
      <c r="A1186">
        <f>COUNTIF(find!$F$2:F1206,"+")</f>
        <v>8</v>
      </c>
      <c r="B1186">
        <f>COUNTIF(find!$F1206:F$1207,"-")</f>
        <v>0</v>
      </c>
      <c r="C1186">
        <f>COUNTIF(find!$F$22:F1206,"-")</f>
        <v>1156</v>
      </c>
      <c r="D1186">
        <f>COUNTIF(find!$F1206:$F$1207,"+")</f>
        <v>0</v>
      </c>
      <c r="E1186">
        <f t="shared" si="72"/>
        <v>0</v>
      </c>
      <c r="F1186">
        <f t="shared" si="73"/>
        <v>1</v>
      </c>
      <c r="G1186">
        <f t="shared" si="74"/>
        <v>1</v>
      </c>
      <c r="H1186">
        <f t="shared" si="75"/>
        <v>0</v>
      </c>
    </row>
    <row r="1187" spans="1:8" x14ac:dyDescent="0.3">
      <c r="A1187">
        <f>COUNTIF(find!$F$2:F1207,"+")</f>
        <v>8</v>
      </c>
      <c r="B1187">
        <f>COUNTIF(find!$F1207:F$1207,"-")</f>
        <v>0</v>
      </c>
      <c r="C1187">
        <f>COUNTIF(find!$F$22:F1207,"-")</f>
        <v>1156</v>
      </c>
      <c r="D1187">
        <f>COUNTIF(find!$F1207:$F$1207,"+")</f>
        <v>0</v>
      </c>
      <c r="E1187">
        <f t="shared" si="72"/>
        <v>0</v>
      </c>
      <c r="F1187">
        <f t="shared" si="73"/>
        <v>1</v>
      </c>
      <c r="G1187">
        <f t="shared" si="74"/>
        <v>1</v>
      </c>
      <c r="H1187">
        <f t="shared" si="75"/>
        <v>0</v>
      </c>
    </row>
    <row r="1188" spans="1:8" x14ac:dyDescent="0.3">
      <c r="A1188">
        <f>COUNTIF(find!$F$2:F1208,"+")</f>
        <v>8</v>
      </c>
      <c r="B1188">
        <f>COUNTIF(find!$F$1207:F1208,"-")</f>
        <v>0</v>
      </c>
      <c r="C1188">
        <f>COUNTIF(find!$F$22:F1208,"-")</f>
        <v>1156</v>
      </c>
      <c r="D1188">
        <f>COUNTIF(find!$F$1207:$F1208,"+")</f>
        <v>0</v>
      </c>
      <c r="E1188">
        <f t="shared" si="72"/>
        <v>0</v>
      </c>
      <c r="F1188">
        <f t="shared" si="73"/>
        <v>1</v>
      </c>
      <c r="G1188">
        <f t="shared" si="74"/>
        <v>1</v>
      </c>
      <c r="H1188">
        <f t="shared" si="75"/>
        <v>0</v>
      </c>
    </row>
    <row r="1189" spans="1:8" x14ac:dyDescent="0.3">
      <c r="A1189">
        <f>COUNTIF(find!$F$2:F1209,"+")</f>
        <v>8</v>
      </c>
      <c r="B1189">
        <f>COUNTIF(find!$F$1207:F1209,"-")</f>
        <v>0</v>
      </c>
      <c r="C1189">
        <f>COUNTIF(find!$F$22:F1209,"-")</f>
        <v>1156</v>
      </c>
      <c r="D1189">
        <f>COUNTIF(find!$F$1207:$F1209,"+")</f>
        <v>0</v>
      </c>
      <c r="E1189">
        <f t="shared" si="72"/>
        <v>0</v>
      </c>
      <c r="F1189">
        <f t="shared" si="73"/>
        <v>1</v>
      </c>
      <c r="G1189">
        <f t="shared" si="74"/>
        <v>1</v>
      </c>
      <c r="H1189">
        <f t="shared" si="75"/>
        <v>0</v>
      </c>
    </row>
    <row r="1190" spans="1:8" x14ac:dyDescent="0.3">
      <c r="A1190">
        <f>COUNTIF(find!$F$2:F1210,"+")</f>
        <v>8</v>
      </c>
      <c r="B1190">
        <f>COUNTIF(find!$F$1207:F1210,"-")</f>
        <v>0</v>
      </c>
      <c r="C1190">
        <f>COUNTIF(find!$F$22:F1210,"-")</f>
        <v>1156</v>
      </c>
      <c r="D1190">
        <f>COUNTIF(find!$F$1207:$F1210,"+")</f>
        <v>0</v>
      </c>
      <c r="E1190">
        <f t="shared" si="72"/>
        <v>0</v>
      </c>
      <c r="F1190">
        <f t="shared" si="73"/>
        <v>1</v>
      </c>
      <c r="G1190">
        <f t="shared" si="74"/>
        <v>1</v>
      </c>
      <c r="H1190">
        <f t="shared" si="75"/>
        <v>0</v>
      </c>
    </row>
    <row r="1191" spans="1:8" x14ac:dyDescent="0.3">
      <c r="A1191">
        <f>COUNTIF(find!$F$2:F1211,"+")</f>
        <v>8</v>
      </c>
      <c r="B1191">
        <f>COUNTIF(find!$F$1207:F1211,"-")</f>
        <v>0</v>
      </c>
      <c r="C1191">
        <f>COUNTIF(find!$F$22:F1211,"-")</f>
        <v>1156</v>
      </c>
      <c r="D1191">
        <f>COUNTIF(find!$F$1207:$F1211,"+")</f>
        <v>0</v>
      </c>
      <c r="E1191">
        <f t="shared" si="72"/>
        <v>0</v>
      </c>
      <c r="F1191">
        <f t="shared" si="73"/>
        <v>1</v>
      </c>
      <c r="G1191">
        <f t="shared" si="74"/>
        <v>1</v>
      </c>
      <c r="H1191">
        <f t="shared" si="75"/>
        <v>0</v>
      </c>
    </row>
    <row r="1192" spans="1:8" x14ac:dyDescent="0.3">
      <c r="A1192">
        <f>COUNTIF(find!$F$2:F1212,"+")</f>
        <v>8</v>
      </c>
      <c r="B1192">
        <f>COUNTIF(find!$F$1207:F1212,"-")</f>
        <v>0</v>
      </c>
      <c r="C1192">
        <f>COUNTIF(find!$F$22:F1212,"-")</f>
        <v>1156</v>
      </c>
      <c r="D1192">
        <f>COUNTIF(find!$F$1207:$F1212,"+")</f>
        <v>0</v>
      </c>
      <c r="E1192">
        <f t="shared" si="72"/>
        <v>0</v>
      </c>
      <c r="F1192">
        <f t="shared" si="73"/>
        <v>1</v>
      </c>
      <c r="G1192">
        <f t="shared" si="74"/>
        <v>1</v>
      </c>
      <c r="H1192">
        <f t="shared" si="75"/>
        <v>0</v>
      </c>
    </row>
    <row r="1193" spans="1:8" x14ac:dyDescent="0.3">
      <c r="A1193">
        <f>COUNTIF(find!$F$2:F1213,"+")</f>
        <v>8</v>
      </c>
      <c r="B1193">
        <f>COUNTIF(find!$F$1207:F1213,"-")</f>
        <v>0</v>
      </c>
      <c r="C1193">
        <f>COUNTIF(find!$F$22:F1213,"-")</f>
        <v>1156</v>
      </c>
      <c r="D1193">
        <f>COUNTIF(find!$F$1207:$F1213,"+")</f>
        <v>0</v>
      </c>
      <c r="E1193">
        <f t="shared" si="72"/>
        <v>0</v>
      </c>
      <c r="F1193">
        <f t="shared" si="73"/>
        <v>1</v>
      </c>
      <c r="G1193">
        <f t="shared" si="74"/>
        <v>1</v>
      </c>
      <c r="H1193">
        <f t="shared" si="75"/>
        <v>0</v>
      </c>
    </row>
    <row r="1194" spans="1:8" x14ac:dyDescent="0.3">
      <c r="A1194">
        <f>COUNTIF(find!$F$2:F1214,"+")</f>
        <v>8</v>
      </c>
      <c r="B1194">
        <f>COUNTIF(find!$F$1207:F1214,"-")</f>
        <v>0</v>
      </c>
      <c r="C1194">
        <f>COUNTIF(find!$F$22:F1214,"-")</f>
        <v>1156</v>
      </c>
      <c r="D1194">
        <f>COUNTIF(find!$F$1207:$F1214,"+")</f>
        <v>0</v>
      </c>
      <c r="E1194">
        <f t="shared" si="72"/>
        <v>0</v>
      </c>
      <c r="F1194">
        <f t="shared" si="73"/>
        <v>1</v>
      </c>
      <c r="G1194">
        <f t="shared" si="74"/>
        <v>1</v>
      </c>
      <c r="H1194">
        <f t="shared" si="75"/>
        <v>0</v>
      </c>
    </row>
    <row r="1195" spans="1:8" x14ac:dyDescent="0.3">
      <c r="A1195">
        <f>COUNTIF(find!$F$2:F1215,"+")</f>
        <v>8</v>
      </c>
      <c r="B1195">
        <f>COUNTIF(find!$F$1207:F1215,"-")</f>
        <v>0</v>
      </c>
      <c r="C1195">
        <f>COUNTIF(find!$F$22:F1215,"-")</f>
        <v>1156</v>
      </c>
      <c r="D1195">
        <f>COUNTIF(find!$F$1207:$F1215,"+")</f>
        <v>0</v>
      </c>
      <c r="E1195">
        <f t="shared" si="72"/>
        <v>0</v>
      </c>
      <c r="F1195">
        <f t="shared" si="73"/>
        <v>1</v>
      </c>
      <c r="G1195">
        <f t="shared" si="74"/>
        <v>1</v>
      </c>
      <c r="H1195">
        <f t="shared" si="75"/>
        <v>0</v>
      </c>
    </row>
    <row r="1196" spans="1:8" x14ac:dyDescent="0.3">
      <c r="A1196">
        <f>COUNTIF(find!$F$2:F1216,"+")</f>
        <v>8</v>
      </c>
      <c r="B1196">
        <f>COUNTIF(find!$F$1207:F1216,"-")</f>
        <v>0</v>
      </c>
      <c r="C1196">
        <f>COUNTIF(find!$F$22:F1216,"-")</f>
        <v>1156</v>
      </c>
      <c r="D1196">
        <f>COUNTIF(find!$F$1207:$F1216,"+")</f>
        <v>0</v>
      </c>
      <c r="E1196">
        <f t="shared" si="72"/>
        <v>0</v>
      </c>
      <c r="F1196">
        <f t="shared" si="73"/>
        <v>1</v>
      </c>
      <c r="G1196">
        <f t="shared" si="74"/>
        <v>1</v>
      </c>
      <c r="H1196">
        <f t="shared" si="75"/>
        <v>0</v>
      </c>
    </row>
    <row r="1197" spans="1:8" x14ac:dyDescent="0.3">
      <c r="A1197">
        <f>COUNTIF(find!$F$2:F1217,"+")</f>
        <v>8</v>
      </c>
      <c r="B1197">
        <f>COUNTIF(find!$F$1207:F1217,"-")</f>
        <v>0</v>
      </c>
      <c r="C1197">
        <f>COUNTIF(find!$F$22:F1217,"-")</f>
        <v>1156</v>
      </c>
      <c r="D1197">
        <f>COUNTIF(find!$F$1207:$F1217,"+")</f>
        <v>0</v>
      </c>
      <c r="E1197">
        <f t="shared" si="72"/>
        <v>0</v>
      </c>
      <c r="F1197">
        <f t="shared" si="73"/>
        <v>1</v>
      </c>
      <c r="G1197">
        <f t="shared" si="74"/>
        <v>1</v>
      </c>
      <c r="H1197">
        <f t="shared" si="75"/>
        <v>0</v>
      </c>
    </row>
    <row r="1198" spans="1:8" x14ac:dyDescent="0.3">
      <c r="A1198">
        <f>COUNTIF(find!$F$2:F1218,"+")</f>
        <v>8</v>
      </c>
      <c r="B1198">
        <f>COUNTIF(find!$F$1207:F1218,"-")</f>
        <v>0</v>
      </c>
      <c r="C1198">
        <f>COUNTIF(find!$F$22:F1218,"-")</f>
        <v>1156</v>
      </c>
      <c r="D1198">
        <f>COUNTIF(find!$F$1207:$F1218,"+")</f>
        <v>0</v>
      </c>
      <c r="E1198">
        <f t="shared" si="72"/>
        <v>0</v>
      </c>
      <c r="F1198">
        <f t="shared" si="73"/>
        <v>1</v>
      </c>
      <c r="G1198">
        <f t="shared" si="74"/>
        <v>1</v>
      </c>
      <c r="H1198">
        <f t="shared" si="75"/>
        <v>0</v>
      </c>
    </row>
    <row r="1199" spans="1:8" x14ac:dyDescent="0.3">
      <c r="A1199">
        <f>COUNTIF(find!$F$2:F1219,"+")</f>
        <v>8</v>
      </c>
      <c r="B1199">
        <f>COUNTIF(find!$F$1207:F1219,"-")</f>
        <v>0</v>
      </c>
      <c r="C1199">
        <f>COUNTIF(find!$F$22:F1219,"-")</f>
        <v>1156</v>
      </c>
      <c r="D1199">
        <f>COUNTIF(find!$F$1207:$F1219,"+")</f>
        <v>0</v>
      </c>
      <c r="E1199">
        <f t="shared" si="72"/>
        <v>0</v>
      </c>
      <c r="F1199">
        <f t="shared" si="73"/>
        <v>1</v>
      </c>
      <c r="G1199">
        <f t="shared" si="74"/>
        <v>1</v>
      </c>
      <c r="H1199">
        <f t="shared" si="75"/>
        <v>0</v>
      </c>
    </row>
    <row r="1200" spans="1:8" x14ac:dyDescent="0.3">
      <c r="A1200">
        <f>COUNTIF(find!$F$2:F1220,"+")</f>
        <v>8</v>
      </c>
      <c r="B1200">
        <f>COUNTIF(find!$F$1207:F1220,"-")</f>
        <v>0</v>
      </c>
      <c r="C1200">
        <f>COUNTIF(find!$F$22:F1220,"-")</f>
        <v>1156</v>
      </c>
      <c r="D1200">
        <f>COUNTIF(find!$F$1207:$F1220,"+")</f>
        <v>0</v>
      </c>
      <c r="E1200">
        <f t="shared" si="72"/>
        <v>0</v>
      </c>
      <c r="F1200">
        <f t="shared" si="73"/>
        <v>1</v>
      </c>
      <c r="G1200">
        <f t="shared" si="74"/>
        <v>1</v>
      </c>
      <c r="H1200">
        <f t="shared" si="75"/>
        <v>0</v>
      </c>
    </row>
    <row r="1201" spans="1:8" x14ac:dyDescent="0.3">
      <c r="A1201">
        <f>COUNTIF(find!$F$2:F1221,"+")</f>
        <v>8</v>
      </c>
      <c r="B1201">
        <f>COUNTIF(find!$F$1207:F1221,"-")</f>
        <v>0</v>
      </c>
      <c r="C1201">
        <f>COUNTIF(find!$F$22:F1221,"-")</f>
        <v>1156</v>
      </c>
      <c r="D1201">
        <f>COUNTIF(find!$F$1207:$F1221,"+")</f>
        <v>0</v>
      </c>
      <c r="E1201">
        <f t="shared" si="72"/>
        <v>0</v>
      </c>
      <c r="F1201">
        <f t="shared" si="73"/>
        <v>1</v>
      </c>
      <c r="G1201">
        <f t="shared" si="74"/>
        <v>1</v>
      </c>
      <c r="H1201">
        <f t="shared" si="75"/>
        <v>0</v>
      </c>
    </row>
    <row r="1202" spans="1:8" x14ac:dyDescent="0.3">
      <c r="A1202">
        <f>COUNTIF(find!$F$2:F1222,"+")</f>
        <v>8</v>
      </c>
      <c r="B1202">
        <f>COUNTIF(find!$F$1207:F1222,"-")</f>
        <v>0</v>
      </c>
      <c r="C1202">
        <f>COUNTIF(find!$F$22:F1222,"-")</f>
        <v>1156</v>
      </c>
      <c r="D1202">
        <f>COUNTIF(find!$F$1207:$F1222,"+")</f>
        <v>0</v>
      </c>
      <c r="E1202">
        <f t="shared" si="72"/>
        <v>0</v>
      </c>
      <c r="F1202">
        <f t="shared" si="73"/>
        <v>1</v>
      </c>
      <c r="G1202">
        <f t="shared" si="74"/>
        <v>1</v>
      </c>
      <c r="H1202">
        <f t="shared" si="75"/>
        <v>0</v>
      </c>
    </row>
    <row r="1203" spans="1:8" x14ac:dyDescent="0.3">
      <c r="A1203">
        <f>COUNTIF(find!$F$2:F1223,"+")</f>
        <v>8</v>
      </c>
      <c r="B1203">
        <f>COUNTIF(find!$F$1207:F1223,"-")</f>
        <v>0</v>
      </c>
      <c r="C1203">
        <f>COUNTIF(find!$F$22:F1223,"-")</f>
        <v>1156</v>
      </c>
      <c r="D1203">
        <f>COUNTIF(find!$F$1207:$F1223,"+")</f>
        <v>0</v>
      </c>
      <c r="E1203">
        <f t="shared" si="72"/>
        <v>0</v>
      </c>
      <c r="F1203">
        <f t="shared" si="73"/>
        <v>1</v>
      </c>
      <c r="G1203">
        <f t="shared" si="74"/>
        <v>1</v>
      </c>
      <c r="H1203">
        <f t="shared" si="75"/>
        <v>0</v>
      </c>
    </row>
    <row r="1204" spans="1:8" x14ac:dyDescent="0.3">
      <c r="A1204">
        <f>COUNTIF(find!$F$2:F1224,"+")</f>
        <v>8</v>
      </c>
      <c r="B1204">
        <f>COUNTIF(find!$F$1207:F1224,"-")</f>
        <v>0</v>
      </c>
      <c r="C1204">
        <f>COUNTIF(find!$F$22:F1224,"-")</f>
        <v>1156</v>
      </c>
      <c r="D1204">
        <f>COUNTIF(find!$F$1207:$F1224,"+")</f>
        <v>0</v>
      </c>
      <c r="E1204">
        <f t="shared" si="72"/>
        <v>0</v>
      </c>
      <c r="F1204">
        <f t="shared" si="73"/>
        <v>1</v>
      </c>
      <c r="G1204">
        <f t="shared" si="74"/>
        <v>1</v>
      </c>
      <c r="H1204">
        <f t="shared" si="75"/>
        <v>0</v>
      </c>
    </row>
    <row r="1205" spans="1:8" x14ac:dyDescent="0.3">
      <c r="A1205">
        <f>COUNTIF(find!$F$2:F1225,"+")</f>
        <v>8</v>
      </c>
      <c r="B1205">
        <f>COUNTIF(find!$F$1207:F1225,"-")</f>
        <v>0</v>
      </c>
      <c r="C1205">
        <f>COUNTIF(find!$F$22:F1225,"-")</f>
        <v>1156</v>
      </c>
      <c r="D1205">
        <f>COUNTIF(find!$F$1207:$F1225,"+")</f>
        <v>0</v>
      </c>
      <c r="E1205">
        <f t="shared" si="72"/>
        <v>0</v>
      </c>
      <c r="F1205">
        <f t="shared" si="73"/>
        <v>1</v>
      </c>
      <c r="G1205">
        <f t="shared" si="74"/>
        <v>1</v>
      </c>
      <c r="H1205">
        <f t="shared" si="75"/>
        <v>0</v>
      </c>
    </row>
    <row r="1206" spans="1:8" x14ac:dyDescent="0.3">
      <c r="A1206">
        <f>COUNTIF(find!$F$2:F1226,"+")</f>
        <v>8</v>
      </c>
      <c r="B1206">
        <f>COUNTIF(find!$F$1207:F1226,"-")</f>
        <v>0</v>
      </c>
      <c r="C1206">
        <f>COUNTIF(find!$F$22:F1226,"-")</f>
        <v>1156</v>
      </c>
      <c r="D1206">
        <f>COUNTIF(find!$F$1207:$F1226,"+")</f>
        <v>0</v>
      </c>
      <c r="E1206">
        <f t="shared" si="72"/>
        <v>0</v>
      </c>
      <c r="F1206">
        <f t="shared" si="73"/>
        <v>1</v>
      </c>
      <c r="G1206">
        <f t="shared" si="74"/>
        <v>1</v>
      </c>
      <c r="H1206">
        <f t="shared" si="75"/>
        <v>0</v>
      </c>
    </row>
    <row r="1207" spans="1:8" x14ac:dyDescent="0.3">
      <c r="A1207">
        <f>COUNTIF(find!$F$2:F1227,"+")</f>
        <v>8</v>
      </c>
      <c r="B1207">
        <f>COUNTIF(find!$F$1207:F1227,"-")</f>
        <v>0</v>
      </c>
      <c r="C1207">
        <f>COUNTIF(find!$F$22:F1227,"-")</f>
        <v>1156</v>
      </c>
      <c r="D1207">
        <f>COUNTIF(find!$F$1207:$F1227,"+")</f>
        <v>0</v>
      </c>
      <c r="E1207">
        <f t="shared" si="72"/>
        <v>0</v>
      </c>
      <c r="F1207">
        <f t="shared" si="73"/>
        <v>1</v>
      </c>
      <c r="G1207">
        <f t="shared" si="74"/>
        <v>1</v>
      </c>
      <c r="H1207">
        <f t="shared" si="75"/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65"/>
  <sheetViews>
    <sheetView tabSelected="1" workbookViewId="0">
      <selection activeCell="G24" sqref="G24"/>
    </sheetView>
  </sheetViews>
  <sheetFormatPr defaultRowHeight="14.4" x14ac:dyDescent="0.3"/>
  <cols>
    <col min="1" max="1" width="8.88671875" style="16"/>
  </cols>
  <sheetData>
    <row r="1" spans="1:6" ht="46.8" x14ac:dyDescent="0.3">
      <c r="A1" s="16" t="s">
        <v>15</v>
      </c>
      <c r="C1" s="7" t="s">
        <v>9843</v>
      </c>
      <c r="D1" s="7"/>
      <c r="E1" s="8"/>
      <c r="F1" s="9" t="s">
        <v>9844</v>
      </c>
    </row>
    <row r="2" spans="1:6" x14ac:dyDescent="0.3">
      <c r="A2">
        <v>146.19999999999999</v>
      </c>
      <c r="C2" s="10" t="s">
        <v>9845</v>
      </c>
      <c r="D2" s="11" t="s">
        <v>9845</v>
      </c>
      <c r="E2" s="8"/>
      <c r="F2" s="12">
        <f>COUNTIF(A2:A1168,"&lt;=0")</f>
        <v>21</v>
      </c>
    </row>
    <row r="3" spans="1:6" x14ac:dyDescent="0.3">
      <c r="A3">
        <v>143.1</v>
      </c>
      <c r="C3" s="13">
        <v>0</v>
      </c>
      <c r="D3" s="11" t="str">
        <f>CONCATENATE(C3,"-",C4)</f>
        <v>0-10</v>
      </c>
      <c r="E3" s="8"/>
      <c r="F3" s="14">
        <f>COUNTIFS(A:A,"&gt;0",A:A,"&lt;=10")</f>
        <v>15</v>
      </c>
    </row>
    <row r="4" spans="1:6" x14ac:dyDescent="0.3">
      <c r="A4">
        <v>142.69999999999999</v>
      </c>
      <c r="C4" s="13">
        <f>C3+10</f>
        <v>10</v>
      </c>
      <c r="D4" s="11" t="str">
        <f t="shared" ref="D4:D15" si="0">CONCATENATE(C4,"-",C5)</f>
        <v>10-20</v>
      </c>
      <c r="E4" s="8"/>
      <c r="F4" s="14">
        <f>COUNTIFS(A:A,"&gt;10",A:A,"&lt;=20")</f>
        <v>83</v>
      </c>
    </row>
    <row r="5" spans="1:6" x14ac:dyDescent="0.3">
      <c r="A5">
        <v>142.4</v>
      </c>
      <c r="C5" s="13">
        <f t="shared" ref="C5:C16" si="1">C4+10</f>
        <v>20</v>
      </c>
      <c r="D5" s="11" t="str">
        <f t="shared" si="0"/>
        <v>20-30</v>
      </c>
      <c r="E5" s="8"/>
      <c r="F5" s="14">
        <f>COUNTIFS(A:A,"&gt;20",A:A,"&lt;=30")</f>
        <v>177</v>
      </c>
    </row>
    <row r="6" spans="1:6" x14ac:dyDescent="0.3">
      <c r="A6">
        <v>141.30000000000001</v>
      </c>
      <c r="C6" s="13">
        <f t="shared" si="1"/>
        <v>30</v>
      </c>
      <c r="D6" s="11" t="str">
        <f t="shared" si="0"/>
        <v>30-40</v>
      </c>
      <c r="E6" s="8"/>
      <c r="F6" s="14">
        <f>COUNTIFS(A:A,"&gt;30",A:A,"&lt;=40")</f>
        <v>502</v>
      </c>
    </row>
    <row r="7" spans="1:6" x14ac:dyDescent="0.3">
      <c r="A7">
        <v>140.5</v>
      </c>
      <c r="C7" s="13">
        <f t="shared" si="1"/>
        <v>40</v>
      </c>
      <c r="D7" s="11" t="str">
        <f t="shared" si="0"/>
        <v>40-50</v>
      </c>
      <c r="E7" s="8"/>
      <c r="F7" s="14">
        <f>COUNTIFS(A:A,"&gt;40",A:A,"&lt;=50")</f>
        <v>230</v>
      </c>
    </row>
    <row r="8" spans="1:6" x14ac:dyDescent="0.3">
      <c r="A8">
        <v>140.4</v>
      </c>
      <c r="C8" s="13">
        <f t="shared" si="1"/>
        <v>50</v>
      </c>
      <c r="D8" s="11" t="str">
        <f t="shared" si="0"/>
        <v>50-60</v>
      </c>
      <c r="E8" s="8"/>
      <c r="F8" s="14">
        <f>COUNTIFS(A:A,"&gt;50",A:A,"&lt;=60")</f>
        <v>47</v>
      </c>
    </row>
    <row r="9" spans="1:6" x14ac:dyDescent="0.3">
      <c r="A9">
        <v>140.19999999999999</v>
      </c>
      <c r="C9" s="13">
        <f t="shared" si="1"/>
        <v>60</v>
      </c>
      <c r="D9" s="11" t="str">
        <f t="shared" si="0"/>
        <v>60-70</v>
      </c>
      <c r="E9" s="8"/>
      <c r="F9" s="14">
        <f>COUNTIFS(A:A,"&gt;60",A:A,"&lt;=70")</f>
        <v>5</v>
      </c>
    </row>
    <row r="10" spans="1:6" x14ac:dyDescent="0.3">
      <c r="A10">
        <v>139.5</v>
      </c>
      <c r="C10" s="13">
        <f t="shared" si="1"/>
        <v>70</v>
      </c>
      <c r="D10" s="11" t="str">
        <f t="shared" si="0"/>
        <v>70-80</v>
      </c>
      <c r="E10" s="8"/>
      <c r="F10" s="14">
        <f>COUNTIFS(A:A,"&gt;70",A:A,"&lt;=80")</f>
        <v>0</v>
      </c>
    </row>
    <row r="11" spans="1:6" x14ac:dyDescent="0.3">
      <c r="A11">
        <v>139.30000000000001</v>
      </c>
      <c r="C11" s="13">
        <f t="shared" si="1"/>
        <v>80</v>
      </c>
      <c r="D11" s="11" t="str">
        <f>CONCATENATE(C11,"-",C12)</f>
        <v>80-90</v>
      </c>
      <c r="E11" s="8"/>
      <c r="F11" s="14">
        <f>COUNTIFS(A:A,"&gt;80",A:A,"&lt;=90")</f>
        <v>19</v>
      </c>
    </row>
    <row r="12" spans="1:6" x14ac:dyDescent="0.3">
      <c r="A12">
        <v>139.19999999999999</v>
      </c>
      <c r="C12" s="13">
        <f t="shared" si="1"/>
        <v>90</v>
      </c>
      <c r="D12" s="11" t="str">
        <f t="shared" si="0"/>
        <v>90-100</v>
      </c>
      <c r="E12" s="8"/>
      <c r="F12" s="14">
        <f>COUNTIFS(A:A,"&gt;90",A:A,"&lt;=100")</f>
        <v>3</v>
      </c>
    </row>
    <row r="13" spans="1:6" x14ac:dyDescent="0.3">
      <c r="A13">
        <v>139.19999999999999</v>
      </c>
      <c r="C13" s="13">
        <f t="shared" si="1"/>
        <v>100</v>
      </c>
      <c r="D13" s="11" t="str">
        <f t="shared" si="0"/>
        <v>100-110</v>
      </c>
      <c r="E13" s="8"/>
      <c r="F13" s="14">
        <f>COUNTIFS(A:A,"&gt;100",A:A,"&lt;=110")</f>
        <v>5</v>
      </c>
    </row>
    <row r="14" spans="1:6" x14ac:dyDescent="0.3">
      <c r="A14">
        <v>139.1</v>
      </c>
      <c r="C14" s="13">
        <f t="shared" si="1"/>
        <v>110</v>
      </c>
      <c r="D14" s="11" t="str">
        <f>CONCATENATE(C14,"-",C15)</f>
        <v>110-120</v>
      </c>
      <c r="E14" s="8"/>
      <c r="F14" s="14">
        <f>COUNTIFS(A:A,"&gt;110",A:A,"&lt;=120")</f>
        <v>9</v>
      </c>
    </row>
    <row r="15" spans="1:6" x14ac:dyDescent="0.3">
      <c r="A15">
        <v>139</v>
      </c>
      <c r="C15" s="13">
        <f t="shared" si="1"/>
        <v>120</v>
      </c>
      <c r="D15" s="11" t="str">
        <f t="shared" si="0"/>
        <v>120-130</v>
      </c>
      <c r="E15" s="8"/>
      <c r="F15" s="14">
        <f>COUNTIFS(A:A,"&gt;120",A:A,"&lt;=130")</f>
        <v>18</v>
      </c>
    </row>
    <row r="16" spans="1:6" x14ac:dyDescent="0.3">
      <c r="A16">
        <v>138.80000000000001</v>
      </c>
      <c r="C16" s="13">
        <f t="shared" si="1"/>
        <v>130</v>
      </c>
      <c r="D16" s="11" t="str">
        <f>CONCATENATE(C16,"-",C17)</f>
        <v>130-140</v>
      </c>
      <c r="E16" s="8"/>
      <c r="F16" s="14">
        <f>COUNTIFS(A:A,"&gt;130",A:A,"&lt;=140")</f>
        <v>22</v>
      </c>
    </row>
    <row r="17" spans="1:6" x14ac:dyDescent="0.3">
      <c r="A17">
        <v>138.5</v>
      </c>
      <c r="C17" s="15">
        <f>C16+10</f>
        <v>140</v>
      </c>
      <c r="D17" s="11" t="str">
        <f>CONCATENATE(C17,"-",C18)</f>
        <v>140-150</v>
      </c>
      <c r="E17" s="8"/>
      <c r="F17" s="14">
        <f>COUNTIFS(A:A,"&gt;140",A:A,"&lt;=150")</f>
        <v>8</v>
      </c>
    </row>
    <row r="18" spans="1:6" x14ac:dyDescent="0.3">
      <c r="A18">
        <v>137.69999999999999</v>
      </c>
      <c r="C18" s="15">
        <f>C17+10</f>
        <v>150</v>
      </c>
      <c r="F18" s="14">
        <f>SUM(F2:F17)</f>
        <v>1164</v>
      </c>
    </row>
    <row r="19" spans="1:6" x14ac:dyDescent="0.3">
      <c r="A19">
        <v>136.9</v>
      </c>
    </row>
    <row r="20" spans="1:6" x14ac:dyDescent="0.3">
      <c r="A20">
        <v>136.6</v>
      </c>
    </row>
    <row r="21" spans="1:6" x14ac:dyDescent="0.3">
      <c r="A21">
        <v>136.19999999999999</v>
      </c>
    </row>
    <row r="22" spans="1:6" x14ac:dyDescent="0.3">
      <c r="A22">
        <v>135.6</v>
      </c>
    </row>
    <row r="23" spans="1:6" x14ac:dyDescent="0.3">
      <c r="A23">
        <v>134.4</v>
      </c>
    </row>
    <row r="24" spans="1:6" x14ac:dyDescent="0.3">
      <c r="A24">
        <v>134.4</v>
      </c>
    </row>
    <row r="25" spans="1:6" x14ac:dyDescent="0.3">
      <c r="A25">
        <v>134.4</v>
      </c>
    </row>
    <row r="26" spans="1:6" x14ac:dyDescent="0.3">
      <c r="A26">
        <v>134.19999999999999</v>
      </c>
    </row>
    <row r="27" spans="1:6" x14ac:dyDescent="0.3">
      <c r="A27">
        <v>134.19999999999999</v>
      </c>
    </row>
    <row r="28" spans="1:6" x14ac:dyDescent="0.3">
      <c r="A28">
        <v>134.1</v>
      </c>
    </row>
    <row r="29" spans="1:6" x14ac:dyDescent="0.3">
      <c r="A29">
        <v>132.5</v>
      </c>
    </row>
    <row r="30" spans="1:6" x14ac:dyDescent="0.3">
      <c r="A30">
        <v>132.19999999999999</v>
      </c>
    </row>
    <row r="31" spans="1:6" x14ac:dyDescent="0.3">
      <c r="A31">
        <v>131.9</v>
      </c>
    </row>
    <row r="32" spans="1:6" x14ac:dyDescent="0.3">
      <c r="A32">
        <v>130</v>
      </c>
    </row>
    <row r="33" spans="1:1" x14ac:dyDescent="0.3">
      <c r="A33">
        <v>129.80000000000001</v>
      </c>
    </row>
    <row r="34" spans="1:1" x14ac:dyDescent="0.3">
      <c r="A34">
        <v>129.19999999999999</v>
      </c>
    </row>
    <row r="35" spans="1:1" x14ac:dyDescent="0.3">
      <c r="A35">
        <v>128.69999999999999</v>
      </c>
    </row>
    <row r="36" spans="1:1" x14ac:dyDescent="0.3">
      <c r="A36">
        <v>127.4</v>
      </c>
    </row>
    <row r="37" spans="1:1" x14ac:dyDescent="0.3">
      <c r="A37">
        <v>126.3</v>
      </c>
    </row>
    <row r="38" spans="1:1" x14ac:dyDescent="0.3">
      <c r="A38">
        <v>126.2</v>
      </c>
    </row>
    <row r="39" spans="1:1" x14ac:dyDescent="0.3">
      <c r="A39">
        <v>125.9</v>
      </c>
    </row>
    <row r="40" spans="1:1" x14ac:dyDescent="0.3">
      <c r="A40">
        <v>124.8</v>
      </c>
    </row>
    <row r="41" spans="1:1" x14ac:dyDescent="0.3">
      <c r="A41">
        <v>124.6</v>
      </c>
    </row>
    <row r="42" spans="1:1" x14ac:dyDescent="0.3">
      <c r="A42">
        <v>124.1</v>
      </c>
    </row>
    <row r="43" spans="1:1" x14ac:dyDescent="0.3">
      <c r="A43">
        <v>124.1</v>
      </c>
    </row>
    <row r="44" spans="1:1" x14ac:dyDescent="0.3">
      <c r="A44">
        <v>124</v>
      </c>
    </row>
    <row r="45" spans="1:1" x14ac:dyDescent="0.3">
      <c r="A45">
        <v>124</v>
      </c>
    </row>
    <row r="46" spans="1:1" x14ac:dyDescent="0.3">
      <c r="A46">
        <v>123.7</v>
      </c>
    </row>
    <row r="47" spans="1:1" x14ac:dyDescent="0.3">
      <c r="A47">
        <v>123.3</v>
      </c>
    </row>
    <row r="48" spans="1:1" x14ac:dyDescent="0.3">
      <c r="A48">
        <v>121.9</v>
      </c>
    </row>
    <row r="49" spans="1:1" x14ac:dyDescent="0.3">
      <c r="A49">
        <v>120.2</v>
      </c>
    </row>
    <row r="50" spans="1:1" x14ac:dyDescent="0.3">
      <c r="A50">
        <v>118.5</v>
      </c>
    </row>
    <row r="51" spans="1:1" x14ac:dyDescent="0.3">
      <c r="A51">
        <v>114.1</v>
      </c>
    </row>
    <row r="52" spans="1:1" x14ac:dyDescent="0.3">
      <c r="A52">
        <v>114.1</v>
      </c>
    </row>
    <row r="53" spans="1:1" x14ac:dyDescent="0.3">
      <c r="A53">
        <v>113.3</v>
      </c>
    </row>
    <row r="54" spans="1:1" x14ac:dyDescent="0.3">
      <c r="A54">
        <v>112.5</v>
      </c>
    </row>
    <row r="55" spans="1:1" x14ac:dyDescent="0.3">
      <c r="A55">
        <v>112.5</v>
      </c>
    </row>
    <row r="56" spans="1:1" x14ac:dyDescent="0.3">
      <c r="A56">
        <v>112.1</v>
      </c>
    </row>
    <row r="57" spans="1:1" x14ac:dyDescent="0.3">
      <c r="A57">
        <v>111.5</v>
      </c>
    </row>
    <row r="58" spans="1:1" x14ac:dyDescent="0.3">
      <c r="A58">
        <v>110.3</v>
      </c>
    </row>
    <row r="59" spans="1:1" x14ac:dyDescent="0.3">
      <c r="A59">
        <v>109.9</v>
      </c>
    </row>
    <row r="60" spans="1:1" x14ac:dyDescent="0.3">
      <c r="A60">
        <v>107</v>
      </c>
    </row>
    <row r="61" spans="1:1" x14ac:dyDescent="0.3">
      <c r="A61">
        <v>105.5</v>
      </c>
    </row>
    <row r="62" spans="1:1" x14ac:dyDescent="0.3">
      <c r="A62">
        <v>104.7</v>
      </c>
    </row>
    <row r="63" spans="1:1" x14ac:dyDescent="0.3">
      <c r="A63">
        <v>104</v>
      </c>
    </row>
    <row r="64" spans="1:1" x14ac:dyDescent="0.3">
      <c r="A64">
        <v>97.6</v>
      </c>
    </row>
    <row r="65" spans="1:1" x14ac:dyDescent="0.3">
      <c r="A65">
        <v>95.2</v>
      </c>
    </row>
    <row r="66" spans="1:1" x14ac:dyDescent="0.3">
      <c r="A66">
        <v>93.9</v>
      </c>
    </row>
    <row r="67" spans="1:1" x14ac:dyDescent="0.3">
      <c r="A67">
        <v>88</v>
      </c>
    </row>
    <row r="68" spans="1:1" x14ac:dyDescent="0.3">
      <c r="A68">
        <v>88</v>
      </c>
    </row>
    <row r="69" spans="1:1" x14ac:dyDescent="0.3">
      <c r="A69">
        <v>86.1</v>
      </c>
    </row>
    <row r="70" spans="1:1" x14ac:dyDescent="0.3">
      <c r="A70">
        <v>85.8</v>
      </c>
    </row>
    <row r="71" spans="1:1" x14ac:dyDescent="0.3">
      <c r="A71">
        <v>85.2</v>
      </c>
    </row>
    <row r="72" spans="1:1" x14ac:dyDescent="0.3">
      <c r="A72">
        <v>85.2</v>
      </c>
    </row>
    <row r="73" spans="1:1" x14ac:dyDescent="0.3">
      <c r="A73">
        <v>84.2</v>
      </c>
    </row>
    <row r="74" spans="1:1" x14ac:dyDescent="0.3">
      <c r="A74">
        <v>84.2</v>
      </c>
    </row>
    <row r="75" spans="1:1" x14ac:dyDescent="0.3">
      <c r="A75">
        <v>84.2</v>
      </c>
    </row>
    <row r="76" spans="1:1" x14ac:dyDescent="0.3">
      <c r="A76">
        <v>83.4</v>
      </c>
    </row>
    <row r="77" spans="1:1" x14ac:dyDescent="0.3">
      <c r="A77">
        <v>83.1</v>
      </c>
    </row>
    <row r="78" spans="1:1" x14ac:dyDescent="0.3">
      <c r="A78">
        <v>83.1</v>
      </c>
    </row>
    <row r="79" spans="1:1" x14ac:dyDescent="0.3">
      <c r="A79">
        <v>83.1</v>
      </c>
    </row>
    <row r="80" spans="1:1" x14ac:dyDescent="0.3">
      <c r="A80">
        <v>82.7</v>
      </c>
    </row>
    <row r="81" spans="1:1" x14ac:dyDescent="0.3">
      <c r="A81">
        <v>82.7</v>
      </c>
    </row>
    <row r="82" spans="1:1" x14ac:dyDescent="0.3">
      <c r="A82">
        <v>82.7</v>
      </c>
    </row>
    <row r="83" spans="1:1" x14ac:dyDescent="0.3">
      <c r="A83">
        <v>80.8</v>
      </c>
    </row>
    <row r="84" spans="1:1" x14ac:dyDescent="0.3">
      <c r="A84">
        <v>80.3</v>
      </c>
    </row>
    <row r="85" spans="1:1" x14ac:dyDescent="0.3">
      <c r="A85">
        <v>80.3</v>
      </c>
    </row>
    <row r="86" spans="1:1" x14ac:dyDescent="0.3">
      <c r="A86">
        <v>66.8</v>
      </c>
    </row>
    <row r="87" spans="1:1" x14ac:dyDescent="0.3">
      <c r="A87">
        <v>66.8</v>
      </c>
    </row>
    <row r="88" spans="1:1" x14ac:dyDescent="0.3">
      <c r="A88">
        <v>65.2</v>
      </c>
    </row>
    <row r="89" spans="1:1" x14ac:dyDescent="0.3">
      <c r="A89">
        <v>61.2</v>
      </c>
    </row>
    <row r="90" spans="1:1" x14ac:dyDescent="0.3">
      <c r="A90">
        <v>60.2</v>
      </c>
    </row>
    <row r="91" spans="1:1" x14ac:dyDescent="0.3">
      <c r="A91">
        <v>59.2</v>
      </c>
    </row>
    <row r="92" spans="1:1" x14ac:dyDescent="0.3">
      <c r="A92">
        <v>59.2</v>
      </c>
    </row>
    <row r="93" spans="1:1" x14ac:dyDescent="0.3">
      <c r="A93">
        <v>59.1</v>
      </c>
    </row>
    <row r="94" spans="1:1" x14ac:dyDescent="0.3">
      <c r="A94">
        <v>57.1</v>
      </c>
    </row>
    <row r="95" spans="1:1" x14ac:dyDescent="0.3">
      <c r="A95">
        <v>55.7</v>
      </c>
    </row>
    <row r="96" spans="1:1" x14ac:dyDescent="0.3">
      <c r="A96">
        <v>55.2</v>
      </c>
    </row>
    <row r="97" spans="1:1" x14ac:dyDescent="0.3">
      <c r="A97">
        <v>55.2</v>
      </c>
    </row>
    <row r="98" spans="1:1" x14ac:dyDescent="0.3">
      <c r="A98">
        <v>55</v>
      </c>
    </row>
    <row r="99" spans="1:1" x14ac:dyDescent="0.3">
      <c r="A99">
        <v>54.9</v>
      </c>
    </row>
    <row r="100" spans="1:1" x14ac:dyDescent="0.3">
      <c r="A100">
        <v>54.9</v>
      </c>
    </row>
    <row r="101" spans="1:1" x14ac:dyDescent="0.3">
      <c r="A101">
        <v>54.7</v>
      </c>
    </row>
    <row r="102" spans="1:1" x14ac:dyDescent="0.3">
      <c r="A102">
        <v>54.6</v>
      </c>
    </row>
    <row r="103" spans="1:1" x14ac:dyDescent="0.3">
      <c r="A103">
        <v>54.4</v>
      </c>
    </row>
    <row r="104" spans="1:1" x14ac:dyDescent="0.3">
      <c r="A104">
        <v>54.4</v>
      </c>
    </row>
    <row r="105" spans="1:1" x14ac:dyDescent="0.3">
      <c r="A105">
        <v>53.8</v>
      </c>
    </row>
    <row r="106" spans="1:1" x14ac:dyDescent="0.3">
      <c r="A106">
        <v>53.6</v>
      </c>
    </row>
    <row r="107" spans="1:1" x14ac:dyDescent="0.3">
      <c r="A107">
        <v>53.2</v>
      </c>
    </row>
    <row r="108" spans="1:1" x14ac:dyDescent="0.3">
      <c r="A108">
        <v>52.8</v>
      </c>
    </row>
    <row r="109" spans="1:1" x14ac:dyDescent="0.3">
      <c r="A109">
        <v>52.7</v>
      </c>
    </row>
    <row r="110" spans="1:1" x14ac:dyDescent="0.3">
      <c r="A110">
        <v>52.6</v>
      </c>
    </row>
    <row r="111" spans="1:1" x14ac:dyDescent="0.3">
      <c r="A111">
        <v>52.6</v>
      </c>
    </row>
    <row r="112" spans="1:1" x14ac:dyDescent="0.3">
      <c r="A112">
        <v>52.3</v>
      </c>
    </row>
    <row r="113" spans="1:1" x14ac:dyDescent="0.3">
      <c r="A113">
        <v>52.3</v>
      </c>
    </row>
    <row r="114" spans="1:1" x14ac:dyDescent="0.3">
      <c r="A114">
        <v>52</v>
      </c>
    </row>
    <row r="115" spans="1:1" x14ac:dyDescent="0.3">
      <c r="A115">
        <v>52</v>
      </c>
    </row>
    <row r="116" spans="1:1" x14ac:dyDescent="0.3">
      <c r="A116">
        <v>52</v>
      </c>
    </row>
    <row r="117" spans="1:1" x14ac:dyDescent="0.3">
      <c r="A117">
        <v>51.8</v>
      </c>
    </row>
    <row r="118" spans="1:1" x14ac:dyDescent="0.3">
      <c r="A118">
        <v>51.7</v>
      </c>
    </row>
    <row r="119" spans="1:1" x14ac:dyDescent="0.3">
      <c r="A119">
        <v>51.7</v>
      </c>
    </row>
    <row r="120" spans="1:1" x14ac:dyDescent="0.3">
      <c r="A120">
        <v>51.7</v>
      </c>
    </row>
    <row r="121" spans="1:1" x14ac:dyDescent="0.3">
      <c r="A121">
        <v>51.5</v>
      </c>
    </row>
    <row r="122" spans="1:1" x14ac:dyDescent="0.3">
      <c r="A122">
        <v>51.4</v>
      </c>
    </row>
    <row r="123" spans="1:1" x14ac:dyDescent="0.3">
      <c r="A123">
        <v>51.3</v>
      </c>
    </row>
    <row r="124" spans="1:1" x14ac:dyDescent="0.3">
      <c r="A124">
        <v>51.1</v>
      </c>
    </row>
    <row r="125" spans="1:1" x14ac:dyDescent="0.3">
      <c r="A125">
        <v>51.1</v>
      </c>
    </row>
    <row r="126" spans="1:1" x14ac:dyDescent="0.3">
      <c r="A126">
        <v>51.1</v>
      </c>
    </row>
    <row r="127" spans="1:1" x14ac:dyDescent="0.3">
      <c r="A127">
        <v>51.1</v>
      </c>
    </row>
    <row r="128" spans="1:1" x14ac:dyDescent="0.3">
      <c r="A128">
        <v>51.1</v>
      </c>
    </row>
    <row r="129" spans="1:1" x14ac:dyDescent="0.3">
      <c r="A129">
        <v>50.9</v>
      </c>
    </row>
    <row r="130" spans="1:1" x14ac:dyDescent="0.3">
      <c r="A130">
        <v>50.8</v>
      </c>
    </row>
    <row r="131" spans="1:1" x14ac:dyDescent="0.3">
      <c r="A131">
        <v>50.8</v>
      </c>
    </row>
    <row r="132" spans="1:1" x14ac:dyDescent="0.3">
      <c r="A132">
        <v>50.7</v>
      </c>
    </row>
    <row r="133" spans="1:1" x14ac:dyDescent="0.3">
      <c r="A133">
        <v>50.7</v>
      </c>
    </row>
    <row r="134" spans="1:1" x14ac:dyDescent="0.3">
      <c r="A134">
        <v>50.5</v>
      </c>
    </row>
    <row r="135" spans="1:1" x14ac:dyDescent="0.3">
      <c r="A135">
        <v>50.5</v>
      </c>
    </row>
    <row r="136" spans="1:1" x14ac:dyDescent="0.3">
      <c r="A136">
        <v>50.5</v>
      </c>
    </row>
    <row r="137" spans="1:1" x14ac:dyDescent="0.3">
      <c r="A137">
        <v>50.3</v>
      </c>
    </row>
    <row r="138" spans="1:1" x14ac:dyDescent="0.3">
      <c r="A138">
        <v>50</v>
      </c>
    </row>
    <row r="139" spans="1:1" x14ac:dyDescent="0.3">
      <c r="A139">
        <v>50</v>
      </c>
    </row>
    <row r="140" spans="1:1" x14ac:dyDescent="0.3">
      <c r="A140">
        <v>50</v>
      </c>
    </row>
    <row r="141" spans="1:1" x14ac:dyDescent="0.3">
      <c r="A141">
        <v>49.9</v>
      </c>
    </row>
    <row r="142" spans="1:1" x14ac:dyDescent="0.3">
      <c r="A142">
        <v>49.9</v>
      </c>
    </row>
    <row r="143" spans="1:1" x14ac:dyDescent="0.3">
      <c r="A143">
        <v>49.9</v>
      </c>
    </row>
    <row r="144" spans="1:1" x14ac:dyDescent="0.3">
      <c r="A144">
        <v>49.8</v>
      </c>
    </row>
    <row r="145" spans="1:1" x14ac:dyDescent="0.3">
      <c r="A145">
        <v>49.6</v>
      </c>
    </row>
    <row r="146" spans="1:1" x14ac:dyDescent="0.3">
      <c r="A146">
        <v>49.5</v>
      </c>
    </row>
    <row r="147" spans="1:1" x14ac:dyDescent="0.3">
      <c r="A147">
        <v>49.5</v>
      </c>
    </row>
    <row r="148" spans="1:1" x14ac:dyDescent="0.3">
      <c r="A148">
        <v>49.3</v>
      </c>
    </row>
    <row r="149" spans="1:1" x14ac:dyDescent="0.3">
      <c r="A149">
        <v>49.3</v>
      </c>
    </row>
    <row r="150" spans="1:1" x14ac:dyDescent="0.3">
      <c r="A150">
        <v>49.2</v>
      </c>
    </row>
    <row r="151" spans="1:1" x14ac:dyDescent="0.3">
      <c r="A151">
        <v>49.2</v>
      </c>
    </row>
    <row r="152" spans="1:1" x14ac:dyDescent="0.3">
      <c r="A152">
        <v>49.2</v>
      </c>
    </row>
    <row r="153" spans="1:1" x14ac:dyDescent="0.3">
      <c r="A153">
        <v>49.2</v>
      </c>
    </row>
    <row r="154" spans="1:1" x14ac:dyDescent="0.3">
      <c r="A154">
        <v>49.1</v>
      </c>
    </row>
    <row r="155" spans="1:1" x14ac:dyDescent="0.3">
      <c r="A155">
        <v>49</v>
      </c>
    </row>
    <row r="156" spans="1:1" x14ac:dyDescent="0.3">
      <c r="A156">
        <v>48.9</v>
      </c>
    </row>
    <row r="157" spans="1:1" x14ac:dyDescent="0.3">
      <c r="A157">
        <v>48.6</v>
      </c>
    </row>
    <row r="158" spans="1:1" x14ac:dyDescent="0.3">
      <c r="A158">
        <v>48.6</v>
      </c>
    </row>
    <row r="159" spans="1:1" x14ac:dyDescent="0.3">
      <c r="A159">
        <v>48.5</v>
      </c>
    </row>
    <row r="160" spans="1:1" x14ac:dyDescent="0.3">
      <c r="A160">
        <v>48.4</v>
      </c>
    </row>
    <row r="161" spans="1:1" x14ac:dyDescent="0.3">
      <c r="A161">
        <v>48.4</v>
      </c>
    </row>
    <row r="162" spans="1:1" x14ac:dyDescent="0.3">
      <c r="A162">
        <v>48.4</v>
      </c>
    </row>
    <row r="163" spans="1:1" x14ac:dyDescent="0.3">
      <c r="A163">
        <v>48.3</v>
      </c>
    </row>
    <row r="164" spans="1:1" x14ac:dyDescent="0.3">
      <c r="A164">
        <v>48.2</v>
      </c>
    </row>
    <row r="165" spans="1:1" x14ac:dyDescent="0.3">
      <c r="A165">
        <v>48.2</v>
      </c>
    </row>
    <row r="166" spans="1:1" x14ac:dyDescent="0.3">
      <c r="A166">
        <v>48.2</v>
      </c>
    </row>
    <row r="167" spans="1:1" x14ac:dyDescent="0.3">
      <c r="A167">
        <v>48.2</v>
      </c>
    </row>
    <row r="168" spans="1:1" x14ac:dyDescent="0.3">
      <c r="A168">
        <v>48.2</v>
      </c>
    </row>
    <row r="169" spans="1:1" x14ac:dyDescent="0.3">
      <c r="A169">
        <v>48.2</v>
      </c>
    </row>
    <row r="170" spans="1:1" x14ac:dyDescent="0.3">
      <c r="A170">
        <v>48.2</v>
      </c>
    </row>
    <row r="171" spans="1:1" x14ac:dyDescent="0.3">
      <c r="A171">
        <v>48.2</v>
      </c>
    </row>
    <row r="172" spans="1:1" x14ac:dyDescent="0.3">
      <c r="A172">
        <v>48.2</v>
      </c>
    </row>
    <row r="173" spans="1:1" x14ac:dyDescent="0.3">
      <c r="A173">
        <v>48.1</v>
      </c>
    </row>
    <row r="174" spans="1:1" x14ac:dyDescent="0.3">
      <c r="A174">
        <v>48.1</v>
      </c>
    </row>
    <row r="175" spans="1:1" x14ac:dyDescent="0.3">
      <c r="A175">
        <v>48</v>
      </c>
    </row>
    <row r="176" spans="1:1" x14ac:dyDescent="0.3">
      <c r="A176">
        <v>47.8</v>
      </c>
    </row>
    <row r="177" spans="1:1" x14ac:dyDescent="0.3">
      <c r="A177">
        <v>47.8</v>
      </c>
    </row>
    <row r="178" spans="1:1" x14ac:dyDescent="0.3">
      <c r="A178">
        <v>47.7</v>
      </c>
    </row>
    <row r="179" spans="1:1" x14ac:dyDescent="0.3">
      <c r="A179">
        <v>47.7</v>
      </c>
    </row>
    <row r="180" spans="1:1" x14ac:dyDescent="0.3">
      <c r="A180">
        <v>47.7</v>
      </c>
    </row>
    <row r="181" spans="1:1" x14ac:dyDescent="0.3">
      <c r="A181">
        <v>47.6</v>
      </c>
    </row>
    <row r="182" spans="1:1" x14ac:dyDescent="0.3">
      <c r="A182">
        <v>47.5</v>
      </c>
    </row>
    <row r="183" spans="1:1" x14ac:dyDescent="0.3">
      <c r="A183">
        <v>47.5</v>
      </c>
    </row>
    <row r="184" spans="1:1" x14ac:dyDescent="0.3">
      <c r="A184">
        <v>47.4</v>
      </c>
    </row>
    <row r="185" spans="1:1" x14ac:dyDescent="0.3">
      <c r="A185">
        <v>47.4</v>
      </c>
    </row>
    <row r="186" spans="1:1" x14ac:dyDescent="0.3">
      <c r="A186">
        <v>47.4</v>
      </c>
    </row>
    <row r="187" spans="1:1" x14ac:dyDescent="0.3">
      <c r="A187">
        <v>47</v>
      </c>
    </row>
    <row r="188" spans="1:1" x14ac:dyDescent="0.3">
      <c r="A188">
        <v>47</v>
      </c>
    </row>
    <row r="189" spans="1:1" x14ac:dyDescent="0.3">
      <c r="A189">
        <v>47</v>
      </c>
    </row>
    <row r="190" spans="1:1" x14ac:dyDescent="0.3">
      <c r="A190">
        <v>46.9</v>
      </c>
    </row>
    <row r="191" spans="1:1" x14ac:dyDescent="0.3">
      <c r="A191">
        <v>46.9</v>
      </c>
    </row>
    <row r="192" spans="1:1" x14ac:dyDescent="0.3">
      <c r="A192">
        <v>46.8</v>
      </c>
    </row>
    <row r="193" spans="1:1" x14ac:dyDescent="0.3">
      <c r="A193">
        <v>46.8</v>
      </c>
    </row>
    <row r="194" spans="1:1" x14ac:dyDescent="0.3">
      <c r="A194">
        <v>46.8</v>
      </c>
    </row>
    <row r="195" spans="1:1" x14ac:dyDescent="0.3">
      <c r="A195">
        <v>46.8</v>
      </c>
    </row>
    <row r="196" spans="1:1" x14ac:dyDescent="0.3">
      <c r="A196">
        <v>46.8</v>
      </c>
    </row>
    <row r="197" spans="1:1" x14ac:dyDescent="0.3">
      <c r="A197">
        <v>46.8</v>
      </c>
    </row>
    <row r="198" spans="1:1" x14ac:dyDescent="0.3">
      <c r="A198">
        <v>46.8</v>
      </c>
    </row>
    <row r="199" spans="1:1" x14ac:dyDescent="0.3">
      <c r="A199">
        <v>46.8</v>
      </c>
    </row>
    <row r="200" spans="1:1" x14ac:dyDescent="0.3">
      <c r="A200">
        <v>46.7</v>
      </c>
    </row>
    <row r="201" spans="1:1" x14ac:dyDescent="0.3">
      <c r="A201">
        <v>46.7</v>
      </c>
    </row>
    <row r="202" spans="1:1" x14ac:dyDescent="0.3">
      <c r="A202">
        <v>46.7</v>
      </c>
    </row>
    <row r="203" spans="1:1" x14ac:dyDescent="0.3">
      <c r="A203">
        <v>46.6</v>
      </c>
    </row>
    <row r="204" spans="1:1" x14ac:dyDescent="0.3">
      <c r="A204">
        <v>46.6</v>
      </c>
    </row>
    <row r="205" spans="1:1" x14ac:dyDescent="0.3">
      <c r="A205">
        <v>46.5</v>
      </c>
    </row>
    <row r="206" spans="1:1" x14ac:dyDescent="0.3">
      <c r="A206">
        <v>46.4</v>
      </c>
    </row>
    <row r="207" spans="1:1" x14ac:dyDescent="0.3">
      <c r="A207">
        <v>46.2</v>
      </c>
    </row>
    <row r="208" spans="1:1" x14ac:dyDescent="0.3">
      <c r="A208">
        <v>46.2</v>
      </c>
    </row>
    <row r="209" spans="1:1" x14ac:dyDescent="0.3">
      <c r="A209">
        <v>46.2</v>
      </c>
    </row>
    <row r="210" spans="1:1" x14ac:dyDescent="0.3">
      <c r="A210">
        <v>46.1</v>
      </c>
    </row>
    <row r="211" spans="1:1" x14ac:dyDescent="0.3">
      <c r="A211">
        <v>45.9</v>
      </c>
    </row>
    <row r="212" spans="1:1" x14ac:dyDescent="0.3">
      <c r="A212">
        <v>45.9</v>
      </c>
    </row>
    <row r="213" spans="1:1" x14ac:dyDescent="0.3">
      <c r="A213">
        <v>45.8</v>
      </c>
    </row>
    <row r="214" spans="1:1" x14ac:dyDescent="0.3">
      <c r="A214">
        <v>45.6</v>
      </c>
    </row>
    <row r="215" spans="1:1" x14ac:dyDescent="0.3">
      <c r="A215">
        <v>45.6</v>
      </c>
    </row>
    <row r="216" spans="1:1" x14ac:dyDescent="0.3">
      <c r="A216">
        <v>45.6</v>
      </c>
    </row>
    <row r="217" spans="1:1" x14ac:dyDescent="0.3">
      <c r="A217">
        <v>45.6</v>
      </c>
    </row>
    <row r="218" spans="1:1" x14ac:dyDescent="0.3">
      <c r="A218">
        <v>45.5</v>
      </c>
    </row>
    <row r="219" spans="1:1" x14ac:dyDescent="0.3">
      <c r="A219">
        <v>45.5</v>
      </c>
    </row>
    <row r="220" spans="1:1" x14ac:dyDescent="0.3">
      <c r="A220">
        <v>45.4</v>
      </c>
    </row>
    <row r="221" spans="1:1" x14ac:dyDescent="0.3">
      <c r="A221">
        <v>45.3</v>
      </c>
    </row>
    <row r="222" spans="1:1" x14ac:dyDescent="0.3">
      <c r="A222">
        <v>45.3</v>
      </c>
    </row>
    <row r="223" spans="1:1" x14ac:dyDescent="0.3">
      <c r="A223">
        <v>45.3</v>
      </c>
    </row>
    <row r="224" spans="1:1" x14ac:dyDescent="0.3">
      <c r="A224">
        <v>45.3</v>
      </c>
    </row>
    <row r="225" spans="1:1" x14ac:dyDescent="0.3">
      <c r="A225">
        <v>45.3</v>
      </c>
    </row>
    <row r="226" spans="1:1" x14ac:dyDescent="0.3">
      <c r="A226">
        <v>45.3</v>
      </c>
    </row>
    <row r="227" spans="1:1" x14ac:dyDescent="0.3">
      <c r="A227">
        <v>45.3</v>
      </c>
    </row>
    <row r="228" spans="1:1" x14ac:dyDescent="0.3">
      <c r="A228">
        <v>45.3</v>
      </c>
    </row>
    <row r="229" spans="1:1" x14ac:dyDescent="0.3">
      <c r="A229">
        <v>45.2</v>
      </c>
    </row>
    <row r="230" spans="1:1" x14ac:dyDescent="0.3">
      <c r="A230">
        <v>45.2</v>
      </c>
    </row>
    <row r="231" spans="1:1" x14ac:dyDescent="0.3">
      <c r="A231">
        <v>45.2</v>
      </c>
    </row>
    <row r="232" spans="1:1" x14ac:dyDescent="0.3">
      <c r="A232">
        <v>45.2</v>
      </c>
    </row>
    <row r="233" spans="1:1" x14ac:dyDescent="0.3">
      <c r="A233">
        <v>45.2</v>
      </c>
    </row>
    <row r="234" spans="1:1" x14ac:dyDescent="0.3">
      <c r="A234">
        <v>44.8</v>
      </c>
    </row>
    <row r="235" spans="1:1" x14ac:dyDescent="0.3">
      <c r="A235">
        <v>44.7</v>
      </c>
    </row>
    <row r="236" spans="1:1" x14ac:dyDescent="0.3">
      <c r="A236">
        <v>44.6</v>
      </c>
    </row>
    <row r="237" spans="1:1" x14ac:dyDescent="0.3">
      <c r="A237">
        <v>44.6</v>
      </c>
    </row>
    <row r="238" spans="1:1" x14ac:dyDescent="0.3">
      <c r="A238">
        <v>44.6</v>
      </c>
    </row>
    <row r="239" spans="1:1" x14ac:dyDescent="0.3">
      <c r="A239">
        <v>44.6</v>
      </c>
    </row>
    <row r="240" spans="1:1" x14ac:dyDescent="0.3">
      <c r="A240">
        <v>44.6</v>
      </c>
    </row>
    <row r="241" spans="1:1" x14ac:dyDescent="0.3">
      <c r="A241">
        <v>44.6</v>
      </c>
    </row>
    <row r="242" spans="1:1" x14ac:dyDescent="0.3">
      <c r="A242">
        <v>44.5</v>
      </c>
    </row>
    <row r="243" spans="1:1" x14ac:dyDescent="0.3">
      <c r="A243">
        <v>44.5</v>
      </c>
    </row>
    <row r="244" spans="1:1" x14ac:dyDescent="0.3">
      <c r="A244">
        <v>44.5</v>
      </c>
    </row>
    <row r="245" spans="1:1" x14ac:dyDescent="0.3">
      <c r="A245">
        <v>44.5</v>
      </c>
    </row>
    <row r="246" spans="1:1" x14ac:dyDescent="0.3">
      <c r="A246">
        <v>44.5</v>
      </c>
    </row>
    <row r="247" spans="1:1" x14ac:dyDescent="0.3">
      <c r="A247">
        <v>44.5</v>
      </c>
    </row>
    <row r="248" spans="1:1" x14ac:dyDescent="0.3">
      <c r="A248">
        <v>44.5</v>
      </c>
    </row>
    <row r="249" spans="1:1" x14ac:dyDescent="0.3">
      <c r="A249">
        <v>44.5</v>
      </c>
    </row>
    <row r="250" spans="1:1" x14ac:dyDescent="0.3">
      <c r="A250">
        <v>44.4</v>
      </c>
    </row>
    <row r="251" spans="1:1" x14ac:dyDescent="0.3">
      <c r="A251">
        <v>44.3</v>
      </c>
    </row>
    <row r="252" spans="1:1" x14ac:dyDescent="0.3">
      <c r="A252">
        <v>44.3</v>
      </c>
    </row>
    <row r="253" spans="1:1" x14ac:dyDescent="0.3">
      <c r="A253">
        <v>44.3</v>
      </c>
    </row>
    <row r="254" spans="1:1" x14ac:dyDescent="0.3">
      <c r="A254">
        <v>44.3</v>
      </c>
    </row>
    <row r="255" spans="1:1" x14ac:dyDescent="0.3">
      <c r="A255">
        <v>44.2</v>
      </c>
    </row>
    <row r="256" spans="1:1" x14ac:dyDescent="0.3">
      <c r="A256">
        <v>44.2</v>
      </c>
    </row>
    <row r="257" spans="1:1" x14ac:dyDescent="0.3">
      <c r="A257">
        <v>44.2</v>
      </c>
    </row>
    <row r="258" spans="1:1" x14ac:dyDescent="0.3">
      <c r="A258">
        <v>44.1</v>
      </c>
    </row>
    <row r="259" spans="1:1" x14ac:dyDescent="0.3">
      <c r="A259">
        <v>44.1</v>
      </c>
    </row>
    <row r="260" spans="1:1" x14ac:dyDescent="0.3">
      <c r="A260">
        <v>44.1</v>
      </c>
    </row>
    <row r="261" spans="1:1" x14ac:dyDescent="0.3">
      <c r="A261">
        <v>44</v>
      </c>
    </row>
    <row r="262" spans="1:1" x14ac:dyDescent="0.3">
      <c r="A262">
        <v>44</v>
      </c>
    </row>
    <row r="263" spans="1:1" x14ac:dyDescent="0.3">
      <c r="A263">
        <v>44</v>
      </c>
    </row>
    <row r="264" spans="1:1" x14ac:dyDescent="0.3">
      <c r="A264">
        <v>44</v>
      </c>
    </row>
    <row r="265" spans="1:1" x14ac:dyDescent="0.3">
      <c r="A265">
        <v>44</v>
      </c>
    </row>
    <row r="266" spans="1:1" x14ac:dyDescent="0.3">
      <c r="A266">
        <v>44</v>
      </c>
    </row>
    <row r="267" spans="1:1" x14ac:dyDescent="0.3">
      <c r="A267">
        <v>44</v>
      </c>
    </row>
    <row r="268" spans="1:1" x14ac:dyDescent="0.3">
      <c r="A268">
        <v>43.7</v>
      </c>
    </row>
    <row r="269" spans="1:1" x14ac:dyDescent="0.3">
      <c r="A269">
        <v>43.6</v>
      </c>
    </row>
    <row r="270" spans="1:1" x14ac:dyDescent="0.3">
      <c r="A270">
        <v>43.6</v>
      </c>
    </row>
    <row r="271" spans="1:1" x14ac:dyDescent="0.3">
      <c r="A271">
        <v>43.6</v>
      </c>
    </row>
    <row r="272" spans="1:1" x14ac:dyDescent="0.3">
      <c r="A272">
        <v>43.6</v>
      </c>
    </row>
    <row r="273" spans="1:1" x14ac:dyDescent="0.3">
      <c r="A273">
        <v>43.6</v>
      </c>
    </row>
    <row r="274" spans="1:1" x14ac:dyDescent="0.3">
      <c r="A274">
        <v>43.5</v>
      </c>
    </row>
    <row r="275" spans="1:1" x14ac:dyDescent="0.3">
      <c r="A275">
        <v>43.3</v>
      </c>
    </row>
    <row r="276" spans="1:1" x14ac:dyDescent="0.3">
      <c r="A276">
        <v>43.3</v>
      </c>
    </row>
    <row r="277" spans="1:1" x14ac:dyDescent="0.3">
      <c r="A277">
        <v>43.3</v>
      </c>
    </row>
    <row r="278" spans="1:1" x14ac:dyDescent="0.3">
      <c r="A278">
        <v>43.3</v>
      </c>
    </row>
    <row r="279" spans="1:1" x14ac:dyDescent="0.3">
      <c r="A279">
        <v>43.3</v>
      </c>
    </row>
    <row r="280" spans="1:1" x14ac:dyDescent="0.3">
      <c r="A280">
        <v>43.3</v>
      </c>
    </row>
    <row r="281" spans="1:1" x14ac:dyDescent="0.3">
      <c r="A281">
        <v>43.3</v>
      </c>
    </row>
    <row r="282" spans="1:1" x14ac:dyDescent="0.3">
      <c r="A282">
        <v>43.2</v>
      </c>
    </row>
    <row r="283" spans="1:1" x14ac:dyDescent="0.3">
      <c r="A283">
        <v>43.2</v>
      </c>
    </row>
    <row r="284" spans="1:1" x14ac:dyDescent="0.3">
      <c r="A284">
        <v>43.1</v>
      </c>
    </row>
    <row r="285" spans="1:1" x14ac:dyDescent="0.3">
      <c r="A285">
        <v>43.1</v>
      </c>
    </row>
    <row r="286" spans="1:1" x14ac:dyDescent="0.3">
      <c r="A286">
        <v>43.1</v>
      </c>
    </row>
    <row r="287" spans="1:1" x14ac:dyDescent="0.3">
      <c r="A287">
        <v>43.1</v>
      </c>
    </row>
    <row r="288" spans="1:1" x14ac:dyDescent="0.3">
      <c r="A288">
        <v>43.1</v>
      </c>
    </row>
    <row r="289" spans="1:1" x14ac:dyDescent="0.3">
      <c r="A289">
        <v>43</v>
      </c>
    </row>
    <row r="290" spans="1:1" x14ac:dyDescent="0.3">
      <c r="A290">
        <v>43</v>
      </c>
    </row>
    <row r="291" spans="1:1" x14ac:dyDescent="0.3">
      <c r="A291">
        <v>42.9</v>
      </c>
    </row>
    <row r="292" spans="1:1" x14ac:dyDescent="0.3">
      <c r="A292">
        <v>42.9</v>
      </c>
    </row>
    <row r="293" spans="1:1" x14ac:dyDescent="0.3">
      <c r="A293">
        <v>42.9</v>
      </c>
    </row>
    <row r="294" spans="1:1" x14ac:dyDescent="0.3">
      <c r="A294">
        <v>42.9</v>
      </c>
    </row>
    <row r="295" spans="1:1" x14ac:dyDescent="0.3">
      <c r="A295">
        <v>42.9</v>
      </c>
    </row>
    <row r="296" spans="1:1" x14ac:dyDescent="0.3">
      <c r="A296">
        <v>42.9</v>
      </c>
    </row>
    <row r="297" spans="1:1" x14ac:dyDescent="0.3">
      <c r="A297">
        <v>42.9</v>
      </c>
    </row>
    <row r="298" spans="1:1" x14ac:dyDescent="0.3">
      <c r="A298">
        <v>42.9</v>
      </c>
    </row>
    <row r="299" spans="1:1" x14ac:dyDescent="0.3">
      <c r="A299">
        <v>42.9</v>
      </c>
    </row>
    <row r="300" spans="1:1" x14ac:dyDescent="0.3">
      <c r="A300">
        <v>42.9</v>
      </c>
    </row>
    <row r="301" spans="1:1" x14ac:dyDescent="0.3">
      <c r="A301">
        <v>42.6</v>
      </c>
    </row>
    <row r="302" spans="1:1" x14ac:dyDescent="0.3">
      <c r="A302">
        <v>42.5</v>
      </c>
    </row>
    <row r="303" spans="1:1" x14ac:dyDescent="0.3">
      <c r="A303">
        <v>42.3</v>
      </c>
    </row>
    <row r="304" spans="1:1" x14ac:dyDescent="0.3">
      <c r="A304">
        <v>42.3</v>
      </c>
    </row>
    <row r="305" spans="1:1" x14ac:dyDescent="0.3">
      <c r="A305">
        <v>42.3</v>
      </c>
    </row>
    <row r="306" spans="1:1" x14ac:dyDescent="0.3">
      <c r="A306">
        <v>42.3</v>
      </c>
    </row>
    <row r="307" spans="1:1" x14ac:dyDescent="0.3">
      <c r="A307">
        <v>42.3</v>
      </c>
    </row>
    <row r="308" spans="1:1" x14ac:dyDescent="0.3">
      <c r="A308">
        <v>42.3</v>
      </c>
    </row>
    <row r="309" spans="1:1" x14ac:dyDescent="0.3">
      <c r="A309">
        <v>42.3</v>
      </c>
    </row>
    <row r="310" spans="1:1" x14ac:dyDescent="0.3">
      <c r="A310">
        <v>42.2</v>
      </c>
    </row>
    <row r="311" spans="1:1" x14ac:dyDescent="0.3">
      <c r="A311">
        <v>42.2</v>
      </c>
    </row>
    <row r="312" spans="1:1" x14ac:dyDescent="0.3">
      <c r="A312">
        <v>42.2</v>
      </c>
    </row>
    <row r="313" spans="1:1" x14ac:dyDescent="0.3">
      <c r="A313">
        <v>42.2</v>
      </c>
    </row>
    <row r="314" spans="1:1" x14ac:dyDescent="0.3">
      <c r="A314">
        <v>42.2</v>
      </c>
    </row>
    <row r="315" spans="1:1" x14ac:dyDescent="0.3">
      <c r="A315">
        <v>42.2</v>
      </c>
    </row>
    <row r="316" spans="1:1" x14ac:dyDescent="0.3">
      <c r="A316">
        <v>42.2</v>
      </c>
    </row>
    <row r="317" spans="1:1" x14ac:dyDescent="0.3">
      <c r="A317">
        <v>42.2</v>
      </c>
    </row>
    <row r="318" spans="1:1" x14ac:dyDescent="0.3">
      <c r="A318">
        <v>42</v>
      </c>
    </row>
    <row r="319" spans="1:1" x14ac:dyDescent="0.3">
      <c r="A319">
        <v>41.9</v>
      </c>
    </row>
    <row r="320" spans="1:1" x14ac:dyDescent="0.3">
      <c r="A320">
        <v>41.9</v>
      </c>
    </row>
    <row r="321" spans="1:1" x14ac:dyDescent="0.3">
      <c r="A321">
        <v>41.9</v>
      </c>
    </row>
    <row r="322" spans="1:1" x14ac:dyDescent="0.3">
      <c r="A322">
        <v>41.8</v>
      </c>
    </row>
    <row r="323" spans="1:1" x14ac:dyDescent="0.3">
      <c r="A323">
        <v>41.8</v>
      </c>
    </row>
    <row r="324" spans="1:1" x14ac:dyDescent="0.3">
      <c r="A324">
        <v>41.8</v>
      </c>
    </row>
    <row r="325" spans="1:1" x14ac:dyDescent="0.3">
      <c r="A325">
        <v>41.8</v>
      </c>
    </row>
    <row r="326" spans="1:1" x14ac:dyDescent="0.3">
      <c r="A326">
        <v>41.7</v>
      </c>
    </row>
    <row r="327" spans="1:1" x14ac:dyDescent="0.3">
      <c r="A327">
        <v>41.7</v>
      </c>
    </row>
    <row r="328" spans="1:1" x14ac:dyDescent="0.3">
      <c r="A328">
        <v>41.7</v>
      </c>
    </row>
    <row r="329" spans="1:1" x14ac:dyDescent="0.3">
      <c r="A329">
        <v>41.7</v>
      </c>
    </row>
    <row r="330" spans="1:1" x14ac:dyDescent="0.3">
      <c r="A330">
        <v>41.6</v>
      </c>
    </row>
    <row r="331" spans="1:1" x14ac:dyDescent="0.3">
      <c r="A331">
        <v>41.6</v>
      </c>
    </row>
    <row r="332" spans="1:1" x14ac:dyDescent="0.3">
      <c r="A332">
        <v>41.4</v>
      </c>
    </row>
    <row r="333" spans="1:1" x14ac:dyDescent="0.3">
      <c r="A333">
        <v>41.3</v>
      </c>
    </row>
    <row r="334" spans="1:1" x14ac:dyDescent="0.3">
      <c r="A334">
        <v>41.2</v>
      </c>
    </row>
    <row r="335" spans="1:1" x14ac:dyDescent="0.3">
      <c r="A335">
        <v>41.2</v>
      </c>
    </row>
    <row r="336" spans="1:1" x14ac:dyDescent="0.3">
      <c r="A336">
        <v>41.2</v>
      </c>
    </row>
    <row r="337" spans="1:1" x14ac:dyDescent="0.3">
      <c r="A337">
        <v>41.1</v>
      </c>
    </row>
    <row r="338" spans="1:1" x14ac:dyDescent="0.3">
      <c r="A338">
        <v>41.1</v>
      </c>
    </row>
    <row r="339" spans="1:1" x14ac:dyDescent="0.3">
      <c r="A339">
        <v>41.1</v>
      </c>
    </row>
    <row r="340" spans="1:1" x14ac:dyDescent="0.3">
      <c r="A340">
        <v>41</v>
      </c>
    </row>
    <row r="341" spans="1:1" x14ac:dyDescent="0.3">
      <c r="A341">
        <v>40.9</v>
      </c>
    </row>
    <row r="342" spans="1:1" x14ac:dyDescent="0.3">
      <c r="A342">
        <v>40.9</v>
      </c>
    </row>
    <row r="343" spans="1:1" x14ac:dyDescent="0.3">
      <c r="A343">
        <v>40.9</v>
      </c>
    </row>
    <row r="344" spans="1:1" x14ac:dyDescent="0.3">
      <c r="A344">
        <v>40.9</v>
      </c>
    </row>
    <row r="345" spans="1:1" x14ac:dyDescent="0.3">
      <c r="A345">
        <v>40.799999999999997</v>
      </c>
    </row>
    <row r="346" spans="1:1" x14ac:dyDescent="0.3">
      <c r="A346">
        <v>40.799999999999997</v>
      </c>
    </row>
    <row r="347" spans="1:1" x14ac:dyDescent="0.3">
      <c r="A347">
        <v>40.799999999999997</v>
      </c>
    </row>
    <row r="348" spans="1:1" x14ac:dyDescent="0.3">
      <c r="A348">
        <v>40.700000000000003</v>
      </c>
    </row>
    <row r="349" spans="1:1" x14ac:dyDescent="0.3">
      <c r="A349">
        <v>40.6</v>
      </c>
    </row>
    <row r="350" spans="1:1" x14ac:dyDescent="0.3">
      <c r="A350">
        <v>40.6</v>
      </c>
    </row>
    <row r="351" spans="1:1" x14ac:dyDescent="0.3">
      <c r="A351">
        <v>40.6</v>
      </c>
    </row>
    <row r="352" spans="1:1" x14ac:dyDescent="0.3">
      <c r="A352">
        <v>40.6</v>
      </c>
    </row>
    <row r="353" spans="1:1" x14ac:dyDescent="0.3">
      <c r="A353">
        <v>40.6</v>
      </c>
    </row>
    <row r="354" spans="1:1" x14ac:dyDescent="0.3">
      <c r="A354">
        <v>40.6</v>
      </c>
    </row>
    <row r="355" spans="1:1" x14ac:dyDescent="0.3">
      <c r="A355">
        <v>40.6</v>
      </c>
    </row>
    <row r="356" spans="1:1" x14ac:dyDescent="0.3">
      <c r="A356">
        <v>40.6</v>
      </c>
    </row>
    <row r="357" spans="1:1" x14ac:dyDescent="0.3">
      <c r="A357">
        <v>40.5</v>
      </c>
    </row>
    <row r="358" spans="1:1" x14ac:dyDescent="0.3">
      <c r="A358">
        <v>40.4</v>
      </c>
    </row>
    <row r="359" spans="1:1" x14ac:dyDescent="0.3">
      <c r="A359">
        <v>40.4</v>
      </c>
    </row>
    <row r="360" spans="1:1" x14ac:dyDescent="0.3">
      <c r="A360">
        <v>40.4</v>
      </c>
    </row>
    <row r="361" spans="1:1" x14ac:dyDescent="0.3">
      <c r="A361">
        <v>40.4</v>
      </c>
    </row>
    <row r="362" spans="1:1" x14ac:dyDescent="0.3">
      <c r="A362">
        <v>40.299999999999997</v>
      </c>
    </row>
    <row r="363" spans="1:1" x14ac:dyDescent="0.3">
      <c r="A363">
        <v>40.200000000000003</v>
      </c>
    </row>
    <row r="364" spans="1:1" x14ac:dyDescent="0.3">
      <c r="A364">
        <v>40.200000000000003</v>
      </c>
    </row>
    <row r="365" spans="1:1" x14ac:dyDescent="0.3">
      <c r="A365">
        <v>40.200000000000003</v>
      </c>
    </row>
    <row r="366" spans="1:1" x14ac:dyDescent="0.3">
      <c r="A366">
        <v>40.1</v>
      </c>
    </row>
    <row r="367" spans="1:1" x14ac:dyDescent="0.3">
      <c r="A367">
        <v>40.1</v>
      </c>
    </row>
    <row r="368" spans="1:1" x14ac:dyDescent="0.3">
      <c r="A368">
        <v>40</v>
      </c>
    </row>
    <row r="369" spans="1:1" x14ac:dyDescent="0.3">
      <c r="A369">
        <v>40</v>
      </c>
    </row>
    <row r="370" spans="1:1" x14ac:dyDescent="0.3">
      <c r="A370">
        <v>40</v>
      </c>
    </row>
    <row r="371" spans="1:1" x14ac:dyDescent="0.3">
      <c r="A371">
        <v>40</v>
      </c>
    </row>
    <row r="372" spans="1:1" x14ac:dyDescent="0.3">
      <c r="A372">
        <v>40</v>
      </c>
    </row>
    <row r="373" spans="1:1" x14ac:dyDescent="0.3">
      <c r="A373">
        <v>40</v>
      </c>
    </row>
    <row r="374" spans="1:1" x14ac:dyDescent="0.3">
      <c r="A374">
        <v>39.9</v>
      </c>
    </row>
    <row r="375" spans="1:1" x14ac:dyDescent="0.3">
      <c r="A375">
        <v>39.9</v>
      </c>
    </row>
    <row r="376" spans="1:1" x14ac:dyDescent="0.3">
      <c r="A376">
        <v>39.9</v>
      </c>
    </row>
    <row r="377" spans="1:1" x14ac:dyDescent="0.3">
      <c r="A377">
        <v>39.9</v>
      </c>
    </row>
    <row r="378" spans="1:1" x14ac:dyDescent="0.3">
      <c r="A378">
        <v>39.9</v>
      </c>
    </row>
    <row r="379" spans="1:1" x14ac:dyDescent="0.3">
      <c r="A379">
        <v>39.799999999999997</v>
      </c>
    </row>
    <row r="380" spans="1:1" x14ac:dyDescent="0.3">
      <c r="A380">
        <v>39.799999999999997</v>
      </c>
    </row>
    <row r="381" spans="1:1" x14ac:dyDescent="0.3">
      <c r="A381">
        <v>39.799999999999997</v>
      </c>
    </row>
    <row r="382" spans="1:1" x14ac:dyDescent="0.3">
      <c r="A382">
        <v>39.799999999999997</v>
      </c>
    </row>
    <row r="383" spans="1:1" x14ac:dyDescent="0.3">
      <c r="A383">
        <v>39.700000000000003</v>
      </c>
    </row>
    <row r="384" spans="1:1" x14ac:dyDescent="0.3">
      <c r="A384">
        <v>39.700000000000003</v>
      </c>
    </row>
    <row r="385" spans="1:1" x14ac:dyDescent="0.3">
      <c r="A385">
        <v>39.700000000000003</v>
      </c>
    </row>
    <row r="386" spans="1:1" x14ac:dyDescent="0.3">
      <c r="A386">
        <v>39.6</v>
      </c>
    </row>
    <row r="387" spans="1:1" x14ac:dyDescent="0.3">
      <c r="A387">
        <v>39.6</v>
      </c>
    </row>
    <row r="388" spans="1:1" x14ac:dyDescent="0.3">
      <c r="A388">
        <v>39.6</v>
      </c>
    </row>
    <row r="389" spans="1:1" x14ac:dyDescent="0.3">
      <c r="A389">
        <v>39.6</v>
      </c>
    </row>
    <row r="390" spans="1:1" x14ac:dyDescent="0.3">
      <c r="A390">
        <v>39.6</v>
      </c>
    </row>
    <row r="391" spans="1:1" x14ac:dyDescent="0.3">
      <c r="A391">
        <v>39.5</v>
      </c>
    </row>
    <row r="392" spans="1:1" x14ac:dyDescent="0.3">
      <c r="A392">
        <v>39.4</v>
      </c>
    </row>
    <row r="393" spans="1:1" x14ac:dyDescent="0.3">
      <c r="A393">
        <v>39.4</v>
      </c>
    </row>
    <row r="394" spans="1:1" x14ac:dyDescent="0.3">
      <c r="A394">
        <v>39.4</v>
      </c>
    </row>
    <row r="395" spans="1:1" x14ac:dyDescent="0.3">
      <c r="A395">
        <v>39.299999999999997</v>
      </c>
    </row>
    <row r="396" spans="1:1" x14ac:dyDescent="0.3">
      <c r="A396">
        <v>39.299999999999997</v>
      </c>
    </row>
    <row r="397" spans="1:1" x14ac:dyDescent="0.3">
      <c r="A397">
        <v>39.299999999999997</v>
      </c>
    </row>
    <row r="398" spans="1:1" x14ac:dyDescent="0.3">
      <c r="A398">
        <v>39.200000000000003</v>
      </c>
    </row>
    <row r="399" spans="1:1" x14ac:dyDescent="0.3">
      <c r="A399">
        <v>39.200000000000003</v>
      </c>
    </row>
    <row r="400" spans="1:1" x14ac:dyDescent="0.3">
      <c r="A400">
        <v>39.200000000000003</v>
      </c>
    </row>
    <row r="401" spans="1:1" x14ac:dyDescent="0.3">
      <c r="A401">
        <v>39.200000000000003</v>
      </c>
    </row>
    <row r="402" spans="1:1" x14ac:dyDescent="0.3">
      <c r="A402">
        <v>39.200000000000003</v>
      </c>
    </row>
    <row r="403" spans="1:1" x14ac:dyDescent="0.3">
      <c r="A403">
        <v>39.1</v>
      </c>
    </row>
    <row r="404" spans="1:1" x14ac:dyDescent="0.3">
      <c r="A404">
        <v>39</v>
      </c>
    </row>
    <row r="405" spans="1:1" x14ac:dyDescent="0.3">
      <c r="A405">
        <v>39</v>
      </c>
    </row>
    <row r="406" spans="1:1" x14ac:dyDescent="0.3">
      <c r="A406">
        <v>39</v>
      </c>
    </row>
    <row r="407" spans="1:1" x14ac:dyDescent="0.3">
      <c r="A407">
        <v>39</v>
      </c>
    </row>
    <row r="408" spans="1:1" x14ac:dyDescent="0.3">
      <c r="A408">
        <v>38.9</v>
      </c>
    </row>
    <row r="409" spans="1:1" x14ac:dyDescent="0.3">
      <c r="A409">
        <v>38.9</v>
      </c>
    </row>
    <row r="410" spans="1:1" x14ac:dyDescent="0.3">
      <c r="A410">
        <v>38.9</v>
      </c>
    </row>
    <row r="411" spans="1:1" x14ac:dyDescent="0.3">
      <c r="A411">
        <v>38.9</v>
      </c>
    </row>
    <row r="412" spans="1:1" x14ac:dyDescent="0.3">
      <c r="A412">
        <v>38.9</v>
      </c>
    </row>
    <row r="413" spans="1:1" x14ac:dyDescent="0.3">
      <c r="A413">
        <v>38.799999999999997</v>
      </c>
    </row>
    <row r="414" spans="1:1" x14ac:dyDescent="0.3">
      <c r="A414">
        <v>38.799999999999997</v>
      </c>
    </row>
    <row r="415" spans="1:1" x14ac:dyDescent="0.3">
      <c r="A415">
        <v>38.799999999999997</v>
      </c>
    </row>
    <row r="416" spans="1:1" x14ac:dyDescent="0.3">
      <c r="A416">
        <v>38.6</v>
      </c>
    </row>
    <row r="417" spans="1:1" x14ac:dyDescent="0.3">
      <c r="A417">
        <v>38.6</v>
      </c>
    </row>
    <row r="418" spans="1:1" x14ac:dyDescent="0.3">
      <c r="A418">
        <v>38.6</v>
      </c>
    </row>
    <row r="419" spans="1:1" x14ac:dyDescent="0.3">
      <c r="A419">
        <v>38.6</v>
      </c>
    </row>
    <row r="420" spans="1:1" x14ac:dyDescent="0.3">
      <c r="A420">
        <v>38.6</v>
      </c>
    </row>
    <row r="421" spans="1:1" x14ac:dyDescent="0.3">
      <c r="A421">
        <v>38.6</v>
      </c>
    </row>
    <row r="422" spans="1:1" x14ac:dyDescent="0.3">
      <c r="A422">
        <v>38.6</v>
      </c>
    </row>
    <row r="423" spans="1:1" x14ac:dyDescent="0.3">
      <c r="A423">
        <v>38.6</v>
      </c>
    </row>
    <row r="424" spans="1:1" x14ac:dyDescent="0.3">
      <c r="A424">
        <v>38.5</v>
      </c>
    </row>
    <row r="425" spans="1:1" x14ac:dyDescent="0.3">
      <c r="A425">
        <v>38.4</v>
      </c>
    </row>
    <row r="426" spans="1:1" x14ac:dyDescent="0.3">
      <c r="A426">
        <v>38.4</v>
      </c>
    </row>
    <row r="427" spans="1:1" x14ac:dyDescent="0.3">
      <c r="A427">
        <v>38.200000000000003</v>
      </c>
    </row>
    <row r="428" spans="1:1" x14ac:dyDescent="0.3">
      <c r="A428">
        <v>38.200000000000003</v>
      </c>
    </row>
    <row r="429" spans="1:1" x14ac:dyDescent="0.3">
      <c r="A429">
        <v>38.200000000000003</v>
      </c>
    </row>
    <row r="430" spans="1:1" x14ac:dyDescent="0.3">
      <c r="A430">
        <v>38.200000000000003</v>
      </c>
    </row>
    <row r="431" spans="1:1" x14ac:dyDescent="0.3">
      <c r="A431">
        <v>38.1</v>
      </c>
    </row>
    <row r="432" spans="1:1" x14ac:dyDescent="0.3">
      <c r="A432">
        <v>38.1</v>
      </c>
    </row>
    <row r="433" spans="1:1" x14ac:dyDescent="0.3">
      <c r="A433">
        <v>38.1</v>
      </c>
    </row>
    <row r="434" spans="1:1" x14ac:dyDescent="0.3">
      <c r="A434">
        <v>38.1</v>
      </c>
    </row>
    <row r="435" spans="1:1" x14ac:dyDescent="0.3">
      <c r="A435">
        <v>38.1</v>
      </c>
    </row>
    <row r="436" spans="1:1" x14ac:dyDescent="0.3">
      <c r="A436">
        <v>38.1</v>
      </c>
    </row>
    <row r="437" spans="1:1" x14ac:dyDescent="0.3">
      <c r="A437">
        <v>38.1</v>
      </c>
    </row>
    <row r="438" spans="1:1" x14ac:dyDescent="0.3">
      <c r="A438">
        <v>38</v>
      </c>
    </row>
    <row r="439" spans="1:1" x14ac:dyDescent="0.3">
      <c r="A439">
        <v>38</v>
      </c>
    </row>
    <row r="440" spans="1:1" x14ac:dyDescent="0.3">
      <c r="A440">
        <v>38</v>
      </c>
    </row>
    <row r="441" spans="1:1" x14ac:dyDescent="0.3">
      <c r="A441">
        <v>38</v>
      </c>
    </row>
    <row r="442" spans="1:1" x14ac:dyDescent="0.3">
      <c r="A442">
        <v>37.9</v>
      </c>
    </row>
    <row r="443" spans="1:1" x14ac:dyDescent="0.3">
      <c r="A443">
        <v>37.9</v>
      </c>
    </row>
    <row r="444" spans="1:1" x14ac:dyDescent="0.3">
      <c r="A444">
        <v>37.9</v>
      </c>
    </row>
    <row r="445" spans="1:1" x14ac:dyDescent="0.3">
      <c r="A445">
        <v>37.9</v>
      </c>
    </row>
    <row r="446" spans="1:1" x14ac:dyDescent="0.3">
      <c r="A446">
        <v>37.799999999999997</v>
      </c>
    </row>
    <row r="447" spans="1:1" x14ac:dyDescent="0.3">
      <c r="A447">
        <v>37.799999999999997</v>
      </c>
    </row>
    <row r="448" spans="1:1" x14ac:dyDescent="0.3">
      <c r="A448">
        <v>37.799999999999997</v>
      </c>
    </row>
    <row r="449" spans="1:1" x14ac:dyDescent="0.3">
      <c r="A449">
        <v>37.700000000000003</v>
      </c>
    </row>
    <row r="450" spans="1:1" x14ac:dyDescent="0.3">
      <c r="A450">
        <v>37.700000000000003</v>
      </c>
    </row>
    <row r="451" spans="1:1" x14ac:dyDescent="0.3">
      <c r="A451">
        <v>37.6</v>
      </c>
    </row>
    <row r="452" spans="1:1" x14ac:dyDescent="0.3">
      <c r="A452">
        <v>37.6</v>
      </c>
    </row>
    <row r="453" spans="1:1" x14ac:dyDescent="0.3">
      <c r="A453">
        <v>37.5</v>
      </c>
    </row>
    <row r="454" spans="1:1" x14ac:dyDescent="0.3">
      <c r="A454">
        <v>37.5</v>
      </c>
    </row>
    <row r="455" spans="1:1" x14ac:dyDescent="0.3">
      <c r="A455">
        <v>37.5</v>
      </c>
    </row>
    <row r="456" spans="1:1" x14ac:dyDescent="0.3">
      <c r="A456">
        <v>37.5</v>
      </c>
    </row>
    <row r="457" spans="1:1" x14ac:dyDescent="0.3">
      <c r="A457">
        <v>37.5</v>
      </c>
    </row>
    <row r="458" spans="1:1" x14ac:dyDescent="0.3">
      <c r="A458">
        <v>37.5</v>
      </c>
    </row>
    <row r="459" spans="1:1" x14ac:dyDescent="0.3">
      <c r="A459">
        <v>37.5</v>
      </c>
    </row>
    <row r="460" spans="1:1" x14ac:dyDescent="0.3">
      <c r="A460">
        <v>37.5</v>
      </c>
    </row>
    <row r="461" spans="1:1" x14ac:dyDescent="0.3">
      <c r="A461">
        <v>37.5</v>
      </c>
    </row>
    <row r="462" spans="1:1" x14ac:dyDescent="0.3">
      <c r="A462">
        <v>37.5</v>
      </c>
    </row>
    <row r="463" spans="1:1" x14ac:dyDescent="0.3">
      <c r="A463">
        <v>37.5</v>
      </c>
    </row>
    <row r="464" spans="1:1" x14ac:dyDescent="0.3">
      <c r="A464">
        <v>37.5</v>
      </c>
    </row>
    <row r="465" spans="1:1" x14ac:dyDescent="0.3">
      <c r="A465">
        <v>37.4</v>
      </c>
    </row>
    <row r="466" spans="1:1" x14ac:dyDescent="0.3">
      <c r="A466">
        <v>37.4</v>
      </c>
    </row>
    <row r="467" spans="1:1" x14ac:dyDescent="0.3">
      <c r="A467">
        <v>37.4</v>
      </c>
    </row>
    <row r="468" spans="1:1" x14ac:dyDescent="0.3">
      <c r="A468">
        <v>37.4</v>
      </c>
    </row>
    <row r="469" spans="1:1" x14ac:dyDescent="0.3">
      <c r="A469">
        <v>37.299999999999997</v>
      </c>
    </row>
    <row r="470" spans="1:1" x14ac:dyDescent="0.3">
      <c r="A470">
        <v>37.299999999999997</v>
      </c>
    </row>
    <row r="471" spans="1:1" x14ac:dyDescent="0.3">
      <c r="A471">
        <v>37.299999999999997</v>
      </c>
    </row>
    <row r="472" spans="1:1" x14ac:dyDescent="0.3">
      <c r="A472">
        <v>37.299999999999997</v>
      </c>
    </row>
    <row r="473" spans="1:1" x14ac:dyDescent="0.3">
      <c r="A473">
        <v>37.200000000000003</v>
      </c>
    </row>
    <row r="474" spans="1:1" x14ac:dyDescent="0.3">
      <c r="A474">
        <v>37.200000000000003</v>
      </c>
    </row>
    <row r="475" spans="1:1" x14ac:dyDescent="0.3">
      <c r="A475">
        <v>37</v>
      </c>
    </row>
    <row r="476" spans="1:1" x14ac:dyDescent="0.3">
      <c r="A476">
        <v>37</v>
      </c>
    </row>
    <row r="477" spans="1:1" x14ac:dyDescent="0.3">
      <c r="A477">
        <v>37</v>
      </c>
    </row>
    <row r="478" spans="1:1" x14ac:dyDescent="0.3">
      <c r="A478">
        <v>37</v>
      </c>
    </row>
    <row r="479" spans="1:1" x14ac:dyDescent="0.3">
      <c r="A479">
        <v>36.9</v>
      </c>
    </row>
    <row r="480" spans="1:1" x14ac:dyDescent="0.3">
      <c r="A480">
        <v>36.799999999999997</v>
      </c>
    </row>
    <row r="481" spans="1:1" x14ac:dyDescent="0.3">
      <c r="A481">
        <v>36.799999999999997</v>
      </c>
    </row>
    <row r="482" spans="1:1" x14ac:dyDescent="0.3">
      <c r="A482">
        <v>36.700000000000003</v>
      </c>
    </row>
    <row r="483" spans="1:1" x14ac:dyDescent="0.3">
      <c r="A483">
        <v>36.6</v>
      </c>
    </row>
    <row r="484" spans="1:1" x14ac:dyDescent="0.3">
      <c r="A484">
        <v>36.5</v>
      </c>
    </row>
    <row r="485" spans="1:1" x14ac:dyDescent="0.3">
      <c r="A485">
        <v>36.5</v>
      </c>
    </row>
    <row r="486" spans="1:1" x14ac:dyDescent="0.3">
      <c r="A486">
        <v>36.5</v>
      </c>
    </row>
    <row r="487" spans="1:1" x14ac:dyDescent="0.3">
      <c r="A487">
        <v>36.5</v>
      </c>
    </row>
    <row r="488" spans="1:1" x14ac:dyDescent="0.3">
      <c r="A488">
        <v>36.5</v>
      </c>
    </row>
    <row r="489" spans="1:1" x14ac:dyDescent="0.3">
      <c r="A489">
        <v>36.4</v>
      </c>
    </row>
    <row r="490" spans="1:1" x14ac:dyDescent="0.3">
      <c r="A490">
        <v>36.4</v>
      </c>
    </row>
    <row r="491" spans="1:1" x14ac:dyDescent="0.3">
      <c r="A491">
        <v>36.4</v>
      </c>
    </row>
    <row r="492" spans="1:1" x14ac:dyDescent="0.3">
      <c r="A492">
        <v>36.4</v>
      </c>
    </row>
    <row r="493" spans="1:1" x14ac:dyDescent="0.3">
      <c r="A493">
        <v>36.4</v>
      </c>
    </row>
    <row r="494" spans="1:1" x14ac:dyDescent="0.3">
      <c r="A494">
        <v>36.299999999999997</v>
      </c>
    </row>
    <row r="495" spans="1:1" x14ac:dyDescent="0.3">
      <c r="A495">
        <v>36.200000000000003</v>
      </c>
    </row>
    <row r="496" spans="1:1" x14ac:dyDescent="0.3">
      <c r="A496">
        <v>36.200000000000003</v>
      </c>
    </row>
    <row r="497" spans="1:1" x14ac:dyDescent="0.3">
      <c r="A497">
        <v>36.200000000000003</v>
      </c>
    </row>
    <row r="498" spans="1:1" x14ac:dyDescent="0.3">
      <c r="A498">
        <v>36.1</v>
      </c>
    </row>
    <row r="499" spans="1:1" x14ac:dyDescent="0.3">
      <c r="A499">
        <v>36.1</v>
      </c>
    </row>
    <row r="500" spans="1:1" x14ac:dyDescent="0.3">
      <c r="A500">
        <v>36.1</v>
      </c>
    </row>
    <row r="501" spans="1:1" x14ac:dyDescent="0.3">
      <c r="A501">
        <v>36</v>
      </c>
    </row>
    <row r="502" spans="1:1" x14ac:dyDescent="0.3">
      <c r="A502">
        <v>35.9</v>
      </c>
    </row>
    <row r="503" spans="1:1" x14ac:dyDescent="0.3">
      <c r="A503">
        <v>35.9</v>
      </c>
    </row>
    <row r="504" spans="1:1" x14ac:dyDescent="0.3">
      <c r="A504">
        <v>35.9</v>
      </c>
    </row>
    <row r="505" spans="1:1" x14ac:dyDescent="0.3">
      <c r="A505">
        <v>35.799999999999997</v>
      </c>
    </row>
    <row r="506" spans="1:1" x14ac:dyDescent="0.3">
      <c r="A506">
        <v>35.799999999999997</v>
      </c>
    </row>
    <row r="507" spans="1:1" x14ac:dyDescent="0.3">
      <c r="A507">
        <v>35.799999999999997</v>
      </c>
    </row>
    <row r="508" spans="1:1" x14ac:dyDescent="0.3">
      <c r="A508">
        <v>35.799999999999997</v>
      </c>
    </row>
    <row r="509" spans="1:1" x14ac:dyDescent="0.3">
      <c r="A509">
        <v>35.700000000000003</v>
      </c>
    </row>
    <row r="510" spans="1:1" x14ac:dyDescent="0.3">
      <c r="A510">
        <v>35.700000000000003</v>
      </c>
    </row>
    <row r="511" spans="1:1" x14ac:dyDescent="0.3">
      <c r="A511">
        <v>35.6</v>
      </c>
    </row>
    <row r="512" spans="1:1" x14ac:dyDescent="0.3">
      <c r="A512">
        <v>35.6</v>
      </c>
    </row>
    <row r="513" spans="1:1" x14ac:dyDescent="0.3">
      <c r="A513">
        <v>35.6</v>
      </c>
    </row>
    <row r="514" spans="1:1" x14ac:dyDescent="0.3">
      <c r="A514">
        <v>35.6</v>
      </c>
    </row>
    <row r="515" spans="1:1" x14ac:dyDescent="0.3">
      <c r="A515">
        <v>35.6</v>
      </c>
    </row>
    <row r="516" spans="1:1" x14ac:dyDescent="0.3">
      <c r="A516">
        <v>35.6</v>
      </c>
    </row>
    <row r="517" spans="1:1" x14ac:dyDescent="0.3">
      <c r="A517">
        <v>35.5</v>
      </c>
    </row>
    <row r="518" spans="1:1" x14ac:dyDescent="0.3">
      <c r="A518">
        <v>35.5</v>
      </c>
    </row>
    <row r="519" spans="1:1" x14ac:dyDescent="0.3">
      <c r="A519">
        <v>35.4</v>
      </c>
    </row>
    <row r="520" spans="1:1" x14ac:dyDescent="0.3">
      <c r="A520">
        <v>35.4</v>
      </c>
    </row>
    <row r="521" spans="1:1" x14ac:dyDescent="0.3">
      <c r="A521">
        <v>35.4</v>
      </c>
    </row>
    <row r="522" spans="1:1" x14ac:dyDescent="0.3">
      <c r="A522">
        <v>35.4</v>
      </c>
    </row>
    <row r="523" spans="1:1" x14ac:dyDescent="0.3">
      <c r="A523">
        <v>35.4</v>
      </c>
    </row>
    <row r="524" spans="1:1" x14ac:dyDescent="0.3">
      <c r="A524">
        <v>35.4</v>
      </c>
    </row>
    <row r="525" spans="1:1" x14ac:dyDescent="0.3">
      <c r="A525">
        <v>35.299999999999997</v>
      </c>
    </row>
    <row r="526" spans="1:1" x14ac:dyDescent="0.3">
      <c r="A526">
        <v>35.299999999999997</v>
      </c>
    </row>
    <row r="527" spans="1:1" x14ac:dyDescent="0.3">
      <c r="A527">
        <v>35.299999999999997</v>
      </c>
    </row>
    <row r="528" spans="1:1" x14ac:dyDescent="0.3">
      <c r="A528">
        <v>35.200000000000003</v>
      </c>
    </row>
    <row r="529" spans="1:1" x14ac:dyDescent="0.3">
      <c r="A529">
        <v>35.200000000000003</v>
      </c>
    </row>
    <row r="530" spans="1:1" x14ac:dyDescent="0.3">
      <c r="A530">
        <v>35.200000000000003</v>
      </c>
    </row>
    <row r="531" spans="1:1" x14ac:dyDescent="0.3">
      <c r="A531">
        <v>35.200000000000003</v>
      </c>
    </row>
    <row r="532" spans="1:1" x14ac:dyDescent="0.3">
      <c r="A532">
        <v>35.200000000000003</v>
      </c>
    </row>
    <row r="533" spans="1:1" x14ac:dyDescent="0.3">
      <c r="A533">
        <v>35.200000000000003</v>
      </c>
    </row>
    <row r="534" spans="1:1" x14ac:dyDescent="0.3">
      <c r="A534">
        <v>35.1</v>
      </c>
    </row>
    <row r="535" spans="1:1" x14ac:dyDescent="0.3">
      <c r="A535">
        <v>35</v>
      </c>
    </row>
    <row r="536" spans="1:1" x14ac:dyDescent="0.3">
      <c r="A536">
        <v>35</v>
      </c>
    </row>
    <row r="537" spans="1:1" x14ac:dyDescent="0.3">
      <c r="A537">
        <v>35</v>
      </c>
    </row>
    <row r="538" spans="1:1" x14ac:dyDescent="0.3">
      <c r="A538">
        <v>35</v>
      </c>
    </row>
    <row r="539" spans="1:1" x14ac:dyDescent="0.3">
      <c r="A539">
        <v>35</v>
      </c>
    </row>
    <row r="540" spans="1:1" x14ac:dyDescent="0.3">
      <c r="A540">
        <v>35</v>
      </c>
    </row>
    <row r="541" spans="1:1" x14ac:dyDescent="0.3">
      <c r="A541">
        <v>35</v>
      </c>
    </row>
    <row r="542" spans="1:1" x14ac:dyDescent="0.3">
      <c r="A542">
        <v>35</v>
      </c>
    </row>
    <row r="543" spans="1:1" x14ac:dyDescent="0.3">
      <c r="A543">
        <v>34.9</v>
      </c>
    </row>
    <row r="544" spans="1:1" x14ac:dyDescent="0.3">
      <c r="A544">
        <v>34.9</v>
      </c>
    </row>
    <row r="545" spans="1:1" x14ac:dyDescent="0.3">
      <c r="A545">
        <v>34.799999999999997</v>
      </c>
    </row>
    <row r="546" spans="1:1" x14ac:dyDescent="0.3">
      <c r="A546">
        <v>34.799999999999997</v>
      </c>
    </row>
    <row r="547" spans="1:1" x14ac:dyDescent="0.3">
      <c r="A547">
        <v>34.799999999999997</v>
      </c>
    </row>
    <row r="548" spans="1:1" x14ac:dyDescent="0.3">
      <c r="A548">
        <v>34.799999999999997</v>
      </c>
    </row>
    <row r="549" spans="1:1" x14ac:dyDescent="0.3">
      <c r="A549">
        <v>34.799999999999997</v>
      </c>
    </row>
    <row r="550" spans="1:1" x14ac:dyDescent="0.3">
      <c r="A550">
        <v>34.799999999999997</v>
      </c>
    </row>
    <row r="551" spans="1:1" x14ac:dyDescent="0.3">
      <c r="A551">
        <v>34.799999999999997</v>
      </c>
    </row>
    <row r="552" spans="1:1" x14ac:dyDescent="0.3">
      <c r="A552">
        <v>34.799999999999997</v>
      </c>
    </row>
    <row r="553" spans="1:1" x14ac:dyDescent="0.3">
      <c r="A553">
        <v>34.799999999999997</v>
      </c>
    </row>
    <row r="554" spans="1:1" x14ac:dyDescent="0.3">
      <c r="A554">
        <v>34.799999999999997</v>
      </c>
    </row>
    <row r="555" spans="1:1" x14ac:dyDescent="0.3">
      <c r="A555">
        <v>34.700000000000003</v>
      </c>
    </row>
    <row r="556" spans="1:1" x14ac:dyDescent="0.3">
      <c r="A556">
        <v>34.700000000000003</v>
      </c>
    </row>
    <row r="557" spans="1:1" x14ac:dyDescent="0.3">
      <c r="A557">
        <v>34.700000000000003</v>
      </c>
    </row>
    <row r="558" spans="1:1" x14ac:dyDescent="0.3">
      <c r="A558">
        <v>34.700000000000003</v>
      </c>
    </row>
    <row r="559" spans="1:1" x14ac:dyDescent="0.3">
      <c r="A559">
        <v>34.700000000000003</v>
      </c>
    </row>
    <row r="560" spans="1:1" x14ac:dyDescent="0.3">
      <c r="A560">
        <v>34.700000000000003</v>
      </c>
    </row>
    <row r="561" spans="1:1" x14ac:dyDescent="0.3">
      <c r="A561">
        <v>34.700000000000003</v>
      </c>
    </row>
    <row r="562" spans="1:1" x14ac:dyDescent="0.3">
      <c r="A562">
        <v>34.700000000000003</v>
      </c>
    </row>
    <row r="563" spans="1:1" x14ac:dyDescent="0.3">
      <c r="A563">
        <v>34.700000000000003</v>
      </c>
    </row>
    <row r="564" spans="1:1" x14ac:dyDescent="0.3">
      <c r="A564">
        <v>34.700000000000003</v>
      </c>
    </row>
    <row r="565" spans="1:1" x14ac:dyDescent="0.3">
      <c r="A565">
        <v>34.700000000000003</v>
      </c>
    </row>
    <row r="566" spans="1:1" x14ac:dyDescent="0.3">
      <c r="A566">
        <v>34.700000000000003</v>
      </c>
    </row>
    <row r="567" spans="1:1" x14ac:dyDescent="0.3">
      <c r="A567">
        <v>34.700000000000003</v>
      </c>
    </row>
    <row r="568" spans="1:1" x14ac:dyDescent="0.3">
      <c r="A568">
        <v>34.700000000000003</v>
      </c>
    </row>
    <row r="569" spans="1:1" x14ac:dyDescent="0.3">
      <c r="A569">
        <v>34.700000000000003</v>
      </c>
    </row>
    <row r="570" spans="1:1" x14ac:dyDescent="0.3">
      <c r="A570">
        <v>34.700000000000003</v>
      </c>
    </row>
    <row r="571" spans="1:1" x14ac:dyDescent="0.3">
      <c r="A571">
        <v>34.700000000000003</v>
      </c>
    </row>
    <row r="572" spans="1:1" x14ac:dyDescent="0.3">
      <c r="A572">
        <v>34.700000000000003</v>
      </c>
    </row>
    <row r="573" spans="1:1" x14ac:dyDescent="0.3">
      <c r="A573">
        <v>34.700000000000003</v>
      </c>
    </row>
    <row r="574" spans="1:1" x14ac:dyDescent="0.3">
      <c r="A574">
        <v>34.700000000000003</v>
      </c>
    </row>
    <row r="575" spans="1:1" x14ac:dyDescent="0.3">
      <c r="A575">
        <v>34.700000000000003</v>
      </c>
    </row>
    <row r="576" spans="1:1" x14ac:dyDescent="0.3">
      <c r="A576">
        <v>34.6</v>
      </c>
    </row>
    <row r="577" spans="1:1" x14ac:dyDescent="0.3">
      <c r="A577">
        <v>34.6</v>
      </c>
    </row>
    <row r="578" spans="1:1" x14ac:dyDescent="0.3">
      <c r="A578">
        <v>34.6</v>
      </c>
    </row>
    <row r="579" spans="1:1" x14ac:dyDescent="0.3">
      <c r="A579">
        <v>34.6</v>
      </c>
    </row>
    <row r="580" spans="1:1" x14ac:dyDescent="0.3">
      <c r="A580">
        <v>34.6</v>
      </c>
    </row>
    <row r="581" spans="1:1" x14ac:dyDescent="0.3">
      <c r="A581">
        <v>34.6</v>
      </c>
    </row>
    <row r="582" spans="1:1" x14ac:dyDescent="0.3">
      <c r="A582">
        <v>34.5</v>
      </c>
    </row>
    <row r="583" spans="1:1" x14ac:dyDescent="0.3">
      <c r="A583">
        <v>34.5</v>
      </c>
    </row>
    <row r="584" spans="1:1" x14ac:dyDescent="0.3">
      <c r="A584">
        <v>34.5</v>
      </c>
    </row>
    <row r="585" spans="1:1" x14ac:dyDescent="0.3">
      <c r="A585">
        <v>34.5</v>
      </c>
    </row>
    <row r="586" spans="1:1" x14ac:dyDescent="0.3">
      <c r="A586">
        <v>34.5</v>
      </c>
    </row>
    <row r="587" spans="1:1" x14ac:dyDescent="0.3">
      <c r="A587">
        <v>34.4</v>
      </c>
    </row>
    <row r="588" spans="1:1" x14ac:dyDescent="0.3">
      <c r="A588">
        <v>34.4</v>
      </c>
    </row>
    <row r="589" spans="1:1" x14ac:dyDescent="0.3">
      <c r="A589">
        <v>34.4</v>
      </c>
    </row>
    <row r="590" spans="1:1" x14ac:dyDescent="0.3">
      <c r="A590">
        <v>34.4</v>
      </c>
    </row>
    <row r="591" spans="1:1" x14ac:dyDescent="0.3">
      <c r="A591">
        <v>34.4</v>
      </c>
    </row>
    <row r="592" spans="1:1" x14ac:dyDescent="0.3">
      <c r="A592">
        <v>34.4</v>
      </c>
    </row>
    <row r="593" spans="1:1" x14ac:dyDescent="0.3">
      <c r="A593">
        <v>34.4</v>
      </c>
    </row>
    <row r="594" spans="1:1" x14ac:dyDescent="0.3">
      <c r="A594">
        <v>34.299999999999997</v>
      </c>
    </row>
    <row r="595" spans="1:1" x14ac:dyDescent="0.3">
      <c r="A595">
        <v>34.299999999999997</v>
      </c>
    </row>
    <row r="596" spans="1:1" x14ac:dyDescent="0.3">
      <c r="A596">
        <v>34.299999999999997</v>
      </c>
    </row>
    <row r="597" spans="1:1" x14ac:dyDescent="0.3">
      <c r="A597">
        <v>34.200000000000003</v>
      </c>
    </row>
    <row r="598" spans="1:1" x14ac:dyDescent="0.3">
      <c r="A598">
        <v>34.200000000000003</v>
      </c>
    </row>
    <row r="599" spans="1:1" x14ac:dyDescent="0.3">
      <c r="A599">
        <v>34.200000000000003</v>
      </c>
    </row>
    <row r="600" spans="1:1" x14ac:dyDescent="0.3">
      <c r="A600">
        <v>34.200000000000003</v>
      </c>
    </row>
    <row r="601" spans="1:1" x14ac:dyDescent="0.3">
      <c r="A601">
        <v>34.200000000000003</v>
      </c>
    </row>
    <row r="602" spans="1:1" x14ac:dyDescent="0.3">
      <c r="A602">
        <v>34.200000000000003</v>
      </c>
    </row>
    <row r="603" spans="1:1" x14ac:dyDescent="0.3">
      <c r="A603">
        <v>34.200000000000003</v>
      </c>
    </row>
    <row r="604" spans="1:1" x14ac:dyDescent="0.3">
      <c r="A604">
        <v>34.200000000000003</v>
      </c>
    </row>
    <row r="605" spans="1:1" x14ac:dyDescent="0.3">
      <c r="A605">
        <v>34.200000000000003</v>
      </c>
    </row>
    <row r="606" spans="1:1" x14ac:dyDescent="0.3">
      <c r="A606">
        <v>34.200000000000003</v>
      </c>
    </row>
    <row r="607" spans="1:1" x14ac:dyDescent="0.3">
      <c r="A607">
        <v>34.200000000000003</v>
      </c>
    </row>
    <row r="608" spans="1:1" x14ac:dyDescent="0.3">
      <c r="A608">
        <v>34.200000000000003</v>
      </c>
    </row>
    <row r="609" spans="1:1" x14ac:dyDescent="0.3">
      <c r="A609">
        <v>34.200000000000003</v>
      </c>
    </row>
    <row r="610" spans="1:1" x14ac:dyDescent="0.3">
      <c r="A610">
        <v>34.200000000000003</v>
      </c>
    </row>
    <row r="611" spans="1:1" x14ac:dyDescent="0.3">
      <c r="A611">
        <v>34.200000000000003</v>
      </c>
    </row>
    <row r="612" spans="1:1" x14ac:dyDescent="0.3">
      <c r="A612">
        <v>34.200000000000003</v>
      </c>
    </row>
    <row r="613" spans="1:1" x14ac:dyDescent="0.3">
      <c r="A613">
        <v>34.200000000000003</v>
      </c>
    </row>
    <row r="614" spans="1:1" x14ac:dyDescent="0.3">
      <c r="A614">
        <v>34.200000000000003</v>
      </c>
    </row>
    <row r="615" spans="1:1" x14ac:dyDescent="0.3">
      <c r="A615">
        <v>34.200000000000003</v>
      </c>
    </row>
    <row r="616" spans="1:1" x14ac:dyDescent="0.3">
      <c r="A616">
        <v>34.200000000000003</v>
      </c>
    </row>
    <row r="617" spans="1:1" x14ac:dyDescent="0.3">
      <c r="A617">
        <v>34.200000000000003</v>
      </c>
    </row>
    <row r="618" spans="1:1" x14ac:dyDescent="0.3">
      <c r="A618">
        <v>34.200000000000003</v>
      </c>
    </row>
    <row r="619" spans="1:1" x14ac:dyDescent="0.3">
      <c r="A619">
        <v>34.200000000000003</v>
      </c>
    </row>
    <row r="620" spans="1:1" x14ac:dyDescent="0.3">
      <c r="A620">
        <v>34.200000000000003</v>
      </c>
    </row>
    <row r="621" spans="1:1" x14ac:dyDescent="0.3">
      <c r="A621">
        <v>34.200000000000003</v>
      </c>
    </row>
    <row r="622" spans="1:1" x14ac:dyDescent="0.3">
      <c r="A622">
        <v>34.200000000000003</v>
      </c>
    </row>
    <row r="623" spans="1:1" x14ac:dyDescent="0.3">
      <c r="A623">
        <v>34.200000000000003</v>
      </c>
    </row>
    <row r="624" spans="1:1" x14ac:dyDescent="0.3">
      <c r="A624">
        <v>34.200000000000003</v>
      </c>
    </row>
    <row r="625" spans="1:1" x14ac:dyDescent="0.3">
      <c r="A625">
        <v>34.200000000000003</v>
      </c>
    </row>
    <row r="626" spans="1:1" x14ac:dyDescent="0.3">
      <c r="A626">
        <v>34.200000000000003</v>
      </c>
    </row>
    <row r="627" spans="1:1" x14ac:dyDescent="0.3">
      <c r="A627">
        <v>34.200000000000003</v>
      </c>
    </row>
    <row r="628" spans="1:1" x14ac:dyDescent="0.3">
      <c r="A628">
        <v>34.200000000000003</v>
      </c>
    </row>
    <row r="629" spans="1:1" x14ac:dyDescent="0.3">
      <c r="A629">
        <v>34.200000000000003</v>
      </c>
    </row>
    <row r="630" spans="1:1" x14ac:dyDescent="0.3">
      <c r="A630">
        <v>34.200000000000003</v>
      </c>
    </row>
    <row r="631" spans="1:1" x14ac:dyDescent="0.3">
      <c r="A631">
        <v>34.1</v>
      </c>
    </row>
    <row r="632" spans="1:1" x14ac:dyDescent="0.3">
      <c r="A632">
        <v>34.1</v>
      </c>
    </row>
    <row r="633" spans="1:1" x14ac:dyDescent="0.3">
      <c r="A633">
        <v>34.1</v>
      </c>
    </row>
    <row r="634" spans="1:1" x14ac:dyDescent="0.3">
      <c r="A634">
        <v>34</v>
      </c>
    </row>
    <row r="635" spans="1:1" x14ac:dyDescent="0.3">
      <c r="A635">
        <v>34</v>
      </c>
    </row>
    <row r="636" spans="1:1" x14ac:dyDescent="0.3">
      <c r="A636">
        <v>34</v>
      </c>
    </row>
    <row r="637" spans="1:1" x14ac:dyDescent="0.3">
      <c r="A637">
        <v>34</v>
      </c>
    </row>
    <row r="638" spans="1:1" x14ac:dyDescent="0.3">
      <c r="A638">
        <v>34</v>
      </c>
    </row>
    <row r="639" spans="1:1" x14ac:dyDescent="0.3">
      <c r="A639">
        <v>34</v>
      </c>
    </row>
    <row r="640" spans="1:1" x14ac:dyDescent="0.3">
      <c r="A640">
        <v>34</v>
      </c>
    </row>
    <row r="641" spans="1:1" x14ac:dyDescent="0.3">
      <c r="A641">
        <v>34</v>
      </c>
    </row>
    <row r="642" spans="1:1" x14ac:dyDescent="0.3">
      <c r="A642">
        <v>34</v>
      </c>
    </row>
    <row r="643" spans="1:1" x14ac:dyDescent="0.3">
      <c r="A643">
        <v>34</v>
      </c>
    </row>
    <row r="644" spans="1:1" x14ac:dyDescent="0.3">
      <c r="A644">
        <v>34</v>
      </c>
    </row>
    <row r="645" spans="1:1" x14ac:dyDescent="0.3">
      <c r="A645">
        <v>33.9</v>
      </c>
    </row>
    <row r="646" spans="1:1" x14ac:dyDescent="0.3">
      <c r="A646">
        <v>33.9</v>
      </c>
    </row>
    <row r="647" spans="1:1" x14ac:dyDescent="0.3">
      <c r="A647">
        <v>33.9</v>
      </c>
    </row>
    <row r="648" spans="1:1" x14ac:dyDescent="0.3">
      <c r="A648">
        <v>33.9</v>
      </c>
    </row>
    <row r="649" spans="1:1" x14ac:dyDescent="0.3">
      <c r="A649">
        <v>33.799999999999997</v>
      </c>
    </row>
    <row r="650" spans="1:1" x14ac:dyDescent="0.3">
      <c r="A650">
        <v>33.799999999999997</v>
      </c>
    </row>
    <row r="651" spans="1:1" x14ac:dyDescent="0.3">
      <c r="A651">
        <v>33.799999999999997</v>
      </c>
    </row>
    <row r="652" spans="1:1" x14ac:dyDescent="0.3">
      <c r="A652">
        <v>33.799999999999997</v>
      </c>
    </row>
    <row r="653" spans="1:1" x14ac:dyDescent="0.3">
      <c r="A653">
        <v>33.799999999999997</v>
      </c>
    </row>
    <row r="654" spans="1:1" x14ac:dyDescent="0.3">
      <c r="A654">
        <v>33.799999999999997</v>
      </c>
    </row>
    <row r="655" spans="1:1" x14ac:dyDescent="0.3">
      <c r="A655">
        <v>33.700000000000003</v>
      </c>
    </row>
    <row r="656" spans="1:1" x14ac:dyDescent="0.3">
      <c r="A656">
        <v>33.700000000000003</v>
      </c>
    </row>
    <row r="657" spans="1:1" x14ac:dyDescent="0.3">
      <c r="A657">
        <v>33.700000000000003</v>
      </c>
    </row>
    <row r="658" spans="1:1" x14ac:dyDescent="0.3">
      <c r="A658">
        <v>33.700000000000003</v>
      </c>
    </row>
    <row r="659" spans="1:1" x14ac:dyDescent="0.3">
      <c r="A659">
        <v>33.700000000000003</v>
      </c>
    </row>
    <row r="660" spans="1:1" x14ac:dyDescent="0.3">
      <c r="A660">
        <v>33.700000000000003</v>
      </c>
    </row>
    <row r="661" spans="1:1" x14ac:dyDescent="0.3">
      <c r="A661">
        <v>33.700000000000003</v>
      </c>
    </row>
    <row r="662" spans="1:1" x14ac:dyDescent="0.3">
      <c r="A662">
        <v>33.700000000000003</v>
      </c>
    </row>
    <row r="663" spans="1:1" x14ac:dyDescent="0.3">
      <c r="A663">
        <v>33.6</v>
      </c>
    </row>
    <row r="664" spans="1:1" x14ac:dyDescent="0.3">
      <c r="A664">
        <v>33.6</v>
      </c>
    </row>
    <row r="665" spans="1:1" x14ac:dyDescent="0.3">
      <c r="A665">
        <v>33.6</v>
      </c>
    </row>
    <row r="666" spans="1:1" x14ac:dyDescent="0.3">
      <c r="A666">
        <v>33.4</v>
      </c>
    </row>
    <row r="667" spans="1:1" x14ac:dyDescent="0.3">
      <c r="A667">
        <v>33.4</v>
      </c>
    </row>
    <row r="668" spans="1:1" x14ac:dyDescent="0.3">
      <c r="A668">
        <v>33.4</v>
      </c>
    </row>
    <row r="669" spans="1:1" x14ac:dyDescent="0.3">
      <c r="A669">
        <v>33.4</v>
      </c>
    </row>
    <row r="670" spans="1:1" x14ac:dyDescent="0.3">
      <c r="A670">
        <v>33.4</v>
      </c>
    </row>
    <row r="671" spans="1:1" x14ac:dyDescent="0.3">
      <c r="A671">
        <v>33.4</v>
      </c>
    </row>
    <row r="672" spans="1:1" x14ac:dyDescent="0.3">
      <c r="A672">
        <v>33.4</v>
      </c>
    </row>
    <row r="673" spans="1:1" x14ac:dyDescent="0.3">
      <c r="A673">
        <v>33.4</v>
      </c>
    </row>
    <row r="674" spans="1:1" x14ac:dyDescent="0.3">
      <c r="A674">
        <v>33.4</v>
      </c>
    </row>
    <row r="675" spans="1:1" x14ac:dyDescent="0.3">
      <c r="A675">
        <v>33.4</v>
      </c>
    </row>
    <row r="676" spans="1:1" x14ac:dyDescent="0.3">
      <c r="A676">
        <v>33.4</v>
      </c>
    </row>
    <row r="677" spans="1:1" x14ac:dyDescent="0.3">
      <c r="A677">
        <v>33.4</v>
      </c>
    </row>
    <row r="678" spans="1:1" x14ac:dyDescent="0.3">
      <c r="A678">
        <v>33.4</v>
      </c>
    </row>
    <row r="679" spans="1:1" x14ac:dyDescent="0.3">
      <c r="A679">
        <v>33.4</v>
      </c>
    </row>
    <row r="680" spans="1:1" x14ac:dyDescent="0.3">
      <c r="A680">
        <v>33.4</v>
      </c>
    </row>
    <row r="681" spans="1:1" x14ac:dyDescent="0.3">
      <c r="A681">
        <v>33.4</v>
      </c>
    </row>
    <row r="682" spans="1:1" x14ac:dyDescent="0.3">
      <c r="A682">
        <v>33.4</v>
      </c>
    </row>
    <row r="683" spans="1:1" x14ac:dyDescent="0.3">
      <c r="A683">
        <v>33.4</v>
      </c>
    </row>
    <row r="684" spans="1:1" x14ac:dyDescent="0.3">
      <c r="A684">
        <v>33.4</v>
      </c>
    </row>
    <row r="685" spans="1:1" x14ac:dyDescent="0.3">
      <c r="A685">
        <v>33.4</v>
      </c>
    </row>
    <row r="686" spans="1:1" x14ac:dyDescent="0.3">
      <c r="A686">
        <v>33.4</v>
      </c>
    </row>
    <row r="687" spans="1:1" x14ac:dyDescent="0.3">
      <c r="A687">
        <v>33.4</v>
      </c>
    </row>
    <row r="688" spans="1:1" x14ac:dyDescent="0.3">
      <c r="A688">
        <v>33.4</v>
      </c>
    </row>
    <row r="689" spans="1:1" x14ac:dyDescent="0.3">
      <c r="A689">
        <v>33.4</v>
      </c>
    </row>
    <row r="690" spans="1:1" x14ac:dyDescent="0.3">
      <c r="A690">
        <v>33.4</v>
      </c>
    </row>
    <row r="691" spans="1:1" x14ac:dyDescent="0.3">
      <c r="A691">
        <v>33.4</v>
      </c>
    </row>
    <row r="692" spans="1:1" x14ac:dyDescent="0.3">
      <c r="A692">
        <v>33.4</v>
      </c>
    </row>
    <row r="693" spans="1:1" x14ac:dyDescent="0.3">
      <c r="A693">
        <v>33.4</v>
      </c>
    </row>
    <row r="694" spans="1:1" x14ac:dyDescent="0.3">
      <c r="A694">
        <v>33.4</v>
      </c>
    </row>
    <row r="695" spans="1:1" x14ac:dyDescent="0.3">
      <c r="A695">
        <v>33.4</v>
      </c>
    </row>
    <row r="696" spans="1:1" x14ac:dyDescent="0.3">
      <c r="A696">
        <v>33.4</v>
      </c>
    </row>
    <row r="697" spans="1:1" x14ac:dyDescent="0.3">
      <c r="A697">
        <v>33.4</v>
      </c>
    </row>
    <row r="698" spans="1:1" x14ac:dyDescent="0.3">
      <c r="A698">
        <v>33.4</v>
      </c>
    </row>
    <row r="699" spans="1:1" x14ac:dyDescent="0.3">
      <c r="A699">
        <v>33.4</v>
      </c>
    </row>
    <row r="700" spans="1:1" x14ac:dyDescent="0.3">
      <c r="A700">
        <v>33.4</v>
      </c>
    </row>
    <row r="701" spans="1:1" x14ac:dyDescent="0.3">
      <c r="A701">
        <v>33.4</v>
      </c>
    </row>
    <row r="702" spans="1:1" x14ac:dyDescent="0.3">
      <c r="A702">
        <v>33.4</v>
      </c>
    </row>
    <row r="703" spans="1:1" x14ac:dyDescent="0.3">
      <c r="A703">
        <v>33.4</v>
      </c>
    </row>
    <row r="704" spans="1:1" x14ac:dyDescent="0.3">
      <c r="A704">
        <v>33.4</v>
      </c>
    </row>
    <row r="705" spans="1:1" x14ac:dyDescent="0.3">
      <c r="A705">
        <v>33.4</v>
      </c>
    </row>
    <row r="706" spans="1:1" x14ac:dyDescent="0.3">
      <c r="A706">
        <v>33.4</v>
      </c>
    </row>
    <row r="707" spans="1:1" x14ac:dyDescent="0.3">
      <c r="A707">
        <v>33.4</v>
      </c>
    </row>
    <row r="708" spans="1:1" x14ac:dyDescent="0.3">
      <c r="A708">
        <v>33.4</v>
      </c>
    </row>
    <row r="709" spans="1:1" x14ac:dyDescent="0.3">
      <c r="A709">
        <v>33.4</v>
      </c>
    </row>
    <row r="710" spans="1:1" x14ac:dyDescent="0.3">
      <c r="A710">
        <v>33.4</v>
      </c>
    </row>
    <row r="711" spans="1:1" x14ac:dyDescent="0.3">
      <c r="A711">
        <v>33.4</v>
      </c>
    </row>
    <row r="712" spans="1:1" x14ac:dyDescent="0.3">
      <c r="A712">
        <v>33.4</v>
      </c>
    </row>
    <row r="713" spans="1:1" x14ac:dyDescent="0.3">
      <c r="A713">
        <v>33.4</v>
      </c>
    </row>
    <row r="714" spans="1:1" x14ac:dyDescent="0.3">
      <c r="A714">
        <v>33.4</v>
      </c>
    </row>
    <row r="715" spans="1:1" x14ac:dyDescent="0.3">
      <c r="A715">
        <v>33.4</v>
      </c>
    </row>
    <row r="716" spans="1:1" x14ac:dyDescent="0.3">
      <c r="A716">
        <v>33.4</v>
      </c>
    </row>
    <row r="717" spans="1:1" x14ac:dyDescent="0.3">
      <c r="A717">
        <v>33.4</v>
      </c>
    </row>
    <row r="718" spans="1:1" x14ac:dyDescent="0.3">
      <c r="A718">
        <v>33.4</v>
      </c>
    </row>
    <row r="719" spans="1:1" x14ac:dyDescent="0.3">
      <c r="A719">
        <v>33.4</v>
      </c>
    </row>
    <row r="720" spans="1:1" x14ac:dyDescent="0.3">
      <c r="A720">
        <v>33.4</v>
      </c>
    </row>
    <row r="721" spans="1:1" x14ac:dyDescent="0.3">
      <c r="A721">
        <v>33.4</v>
      </c>
    </row>
    <row r="722" spans="1:1" x14ac:dyDescent="0.3">
      <c r="A722">
        <v>33.4</v>
      </c>
    </row>
    <row r="723" spans="1:1" x14ac:dyDescent="0.3">
      <c r="A723">
        <v>33.4</v>
      </c>
    </row>
    <row r="724" spans="1:1" x14ac:dyDescent="0.3">
      <c r="A724">
        <v>33.4</v>
      </c>
    </row>
    <row r="725" spans="1:1" x14ac:dyDescent="0.3">
      <c r="A725">
        <v>33.4</v>
      </c>
    </row>
    <row r="726" spans="1:1" x14ac:dyDescent="0.3">
      <c r="A726">
        <v>33.4</v>
      </c>
    </row>
    <row r="727" spans="1:1" x14ac:dyDescent="0.3">
      <c r="A727">
        <v>33.4</v>
      </c>
    </row>
    <row r="728" spans="1:1" x14ac:dyDescent="0.3">
      <c r="A728">
        <v>33.4</v>
      </c>
    </row>
    <row r="729" spans="1:1" x14ac:dyDescent="0.3">
      <c r="A729">
        <v>33.4</v>
      </c>
    </row>
    <row r="730" spans="1:1" x14ac:dyDescent="0.3">
      <c r="A730">
        <v>33.4</v>
      </c>
    </row>
    <row r="731" spans="1:1" x14ac:dyDescent="0.3">
      <c r="A731">
        <v>33.4</v>
      </c>
    </row>
    <row r="732" spans="1:1" x14ac:dyDescent="0.3">
      <c r="A732">
        <v>33.4</v>
      </c>
    </row>
    <row r="733" spans="1:1" x14ac:dyDescent="0.3">
      <c r="A733">
        <v>33.4</v>
      </c>
    </row>
    <row r="734" spans="1:1" x14ac:dyDescent="0.3">
      <c r="A734">
        <v>33.4</v>
      </c>
    </row>
    <row r="735" spans="1:1" x14ac:dyDescent="0.3">
      <c r="A735">
        <v>33.4</v>
      </c>
    </row>
    <row r="736" spans="1:1" x14ac:dyDescent="0.3">
      <c r="A736">
        <v>33.4</v>
      </c>
    </row>
    <row r="737" spans="1:1" x14ac:dyDescent="0.3">
      <c r="A737">
        <v>33.4</v>
      </c>
    </row>
    <row r="738" spans="1:1" x14ac:dyDescent="0.3">
      <c r="A738">
        <v>33.4</v>
      </c>
    </row>
    <row r="739" spans="1:1" x14ac:dyDescent="0.3">
      <c r="A739">
        <v>33.4</v>
      </c>
    </row>
    <row r="740" spans="1:1" x14ac:dyDescent="0.3">
      <c r="A740">
        <v>33.4</v>
      </c>
    </row>
    <row r="741" spans="1:1" x14ac:dyDescent="0.3">
      <c r="A741">
        <v>33.4</v>
      </c>
    </row>
    <row r="742" spans="1:1" x14ac:dyDescent="0.3">
      <c r="A742">
        <v>33.4</v>
      </c>
    </row>
    <row r="743" spans="1:1" x14ac:dyDescent="0.3">
      <c r="A743">
        <v>33.4</v>
      </c>
    </row>
    <row r="744" spans="1:1" x14ac:dyDescent="0.3">
      <c r="A744">
        <v>33.299999999999997</v>
      </c>
    </row>
    <row r="745" spans="1:1" x14ac:dyDescent="0.3">
      <c r="A745">
        <v>33.299999999999997</v>
      </c>
    </row>
    <row r="746" spans="1:1" x14ac:dyDescent="0.3">
      <c r="A746">
        <v>33.200000000000003</v>
      </c>
    </row>
    <row r="747" spans="1:1" x14ac:dyDescent="0.3">
      <c r="A747">
        <v>33.200000000000003</v>
      </c>
    </row>
    <row r="748" spans="1:1" x14ac:dyDescent="0.3">
      <c r="A748">
        <v>33.200000000000003</v>
      </c>
    </row>
    <row r="749" spans="1:1" x14ac:dyDescent="0.3">
      <c r="A749">
        <v>33.200000000000003</v>
      </c>
    </row>
    <row r="750" spans="1:1" x14ac:dyDescent="0.3">
      <c r="A750">
        <v>33.200000000000003</v>
      </c>
    </row>
    <row r="751" spans="1:1" x14ac:dyDescent="0.3">
      <c r="A751">
        <v>33.1</v>
      </c>
    </row>
    <row r="752" spans="1:1" x14ac:dyDescent="0.3">
      <c r="A752">
        <v>33.1</v>
      </c>
    </row>
    <row r="753" spans="1:1" x14ac:dyDescent="0.3">
      <c r="A753">
        <v>33.1</v>
      </c>
    </row>
    <row r="754" spans="1:1" x14ac:dyDescent="0.3">
      <c r="A754">
        <v>33.1</v>
      </c>
    </row>
    <row r="755" spans="1:1" x14ac:dyDescent="0.3">
      <c r="A755">
        <v>33.1</v>
      </c>
    </row>
    <row r="756" spans="1:1" x14ac:dyDescent="0.3">
      <c r="A756">
        <v>33</v>
      </c>
    </row>
    <row r="757" spans="1:1" x14ac:dyDescent="0.3">
      <c r="A757">
        <v>33</v>
      </c>
    </row>
    <row r="758" spans="1:1" x14ac:dyDescent="0.3">
      <c r="A758">
        <v>32.9</v>
      </c>
    </row>
    <row r="759" spans="1:1" x14ac:dyDescent="0.3">
      <c r="A759">
        <v>32.9</v>
      </c>
    </row>
    <row r="760" spans="1:1" x14ac:dyDescent="0.3">
      <c r="A760">
        <v>32.9</v>
      </c>
    </row>
    <row r="761" spans="1:1" x14ac:dyDescent="0.3">
      <c r="A761">
        <v>32.9</v>
      </c>
    </row>
    <row r="762" spans="1:1" x14ac:dyDescent="0.3">
      <c r="A762">
        <v>32.9</v>
      </c>
    </row>
    <row r="763" spans="1:1" x14ac:dyDescent="0.3">
      <c r="A763">
        <v>32.9</v>
      </c>
    </row>
    <row r="764" spans="1:1" x14ac:dyDescent="0.3">
      <c r="A764">
        <v>32.799999999999997</v>
      </c>
    </row>
    <row r="765" spans="1:1" x14ac:dyDescent="0.3">
      <c r="A765">
        <v>32.799999999999997</v>
      </c>
    </row>
    <row r="766" spans="1:1" x14ac:dyDescent="0.3">
      <c r="A766">
        <v>32.799999999999997</v>
      </c>
    </row>
    <row r="767" spans="1:1" x14ac:dyDescent="0.3">
      <c r="A767">
        <v>32.799999999999997</v>
      </c>
    </row>
    <row r="768" spans="1:1" x14ac:dyDescent="0.3">
      <c r="A768">
        <v>32.700000000000003</v>
      </c>
    </row>
    <row r="769" spans="1:1" x14ac:dyDescent="0.3">
      <c r="A769">
        <v>32.700000000000003</v>
      </c>
    </row>
    <row r="770" spans="1:1" x14ac:dyDescent="0.3">
      <c r="A770">
        <v>32.700000000000003</v>
      </c>
    </row>
    <row r="771" spans="1:1" x14ac:dyDescent="0.3">
      <c r="A771">
        <v>32.700000000000003</v>
      </c>
    </row>
    <row r="772" spans="1:1" x14ac:dyDescent="0.3">
      <c r="A772">
        <v>32.700000000000003</v>
      </c>
    </row>
    <row r="773" spans="1:1" x14ac:dyDescent="0.3">
      <c r="A773">
        <v>32.700000000000003</v>
      </c>
    </row>
    <row r="774" spans="1:1" x14ac:dyDescent="0.3">
      <c r="A774">
        <v>32.6</v>
      </c>
    </row>
    <row r="775" spans="1:1" x14ac:dyDescent="0.3">
      <c r="A775">
        <v>32.6</v>
      </c>
    </row>
    <row r="776" spans="1:1" x14ac:dyDescent="0.3">
      <c r="A776">
        <v>32.6</v>
      </c>
    </row>
    <row r="777" spans="1:1" x14ac:dyDescent="0.3">
      <c r="A777">
        <v>32.6</v>
      </c>
    </row>
    <row r="778" spans="1:1" x14ac:dyDescent="0.3">
      <c r="A778">
        <v>32.5</v>
      </c>
    </row>
    <row r="779" spans="1:1" x14ac:dyDescent="0.3">
      <c r="A779">
        <v>32.5</v>
      </c>
    </row>
    <row r="780" spans="1:1" x14ac:dyDescent="0.3">
      <c r="A780">
        <v>32.5</v>
      </c>
    </row>
    <row r="781" spans="1:1" x14ac:dyDescent="0.3">
      <c r="A781">
        <v>32.5</v>
      </c>
    </row>
    <row r="782" spans="1:1" x14ac:dyDescent="0.3">
      <c r="A782">
        <v>32.4</v>
      </c>
    </row>
    <row r="783" spans="1:1" x14ac:dyDescent="0.3">
      <c r="A783">
        <v>32.4</v>
      </c>
    </row>
    <row r="784" spans="1:1" x14ac:dyDescent="0.3">
      <c r="A784">
        <v>32.4</v>
      </c>
    </row>
    <row r="785" spans="1:1" x14ac:dyDescent="0.3">
      <c r="A785">
        <v>32.4</v>
      </c>
    </row>
    <row r="786" spans="1:1" x14ac:dyDescent="0.3">
      <c r="A786">
        <v>32.4</v>
      </c>
    </row>
    <row r="787" spans="1:1" x14ac:dyDescent="0.3">
      <c r="A787">
        <v>32.4</v>
      </c>
    </row>
    <row r="788" spans="1:1" x14ac:dyDescent="0.3">
      <c r="A788">
        <v>32.4</v>
      </c>
    </row>
    <row r="789" spans="1:1" x14ac:dyDescent="0.3">
      <c r="A789">
        <v>32.4</v>
      </c>
    </row>
    <row r="790" spans="1:1" x14ac:dyDescent="0.3">
      <c r="A790">
        <v>32.4</v>
      </c>
    </row>
    <row r="791" spans="1:1" x14ac:dyDescent="0.3">
      <c r="A791">
        <v>32.299999999999997</v>
      </c>
    </row>
    <row r="792" spans="1:1" x14ac:dyDescent="0.3">
      <c r="A792">
        <v>32.299999999999997</v>
      </c>
    </row>
    <row r="793" spans="1:1" x14ac:dyDescent="0.3">
      <c r="A793">
        <v>32.299999999999997</v>
      </c>
    </row>
    <row r="794" spans="1:1" x14ac:dyDescent="0.3">
      <c r="A794">
        <v>32.299999999999997</v>
      </c>
    </row>
    <row r="795" spans="1:1" x14ac:dyDescent="0.3">
      <c r="A795">
        <v>32.299999999999997</v>
      </c>
    </row>
    <row r="796" spans="1:1" x14ac:dyDescent="0.3">
      <c r="A796">
        <v>32.299999999999997</v>
      </c>
    </row>
    <row r="797" spans="1:1" x14ac:dyDescent="0.3">
      <c r="A797">
        <v>32.299999999999997</v>
      </c>
    </row>
    <row r="798" spans="1:1" x14ac:dyDescent="0.3">
      <c r="A798">
        <v>32.299999999999997</v>
      </c>
    </row>
    <row r="799" spans="1:1" x14ac:dyDescent="0.3">
      <c r="A799">
        <v>32.200000000000003</v>
      </c>
    </row>
    <row r="800" spans="1:1" x14ac:dyDescent="0.3">
      <c r="A800">
        <v>32.200000000000003</v>
      </c>
    </row>
    <row r="801" spans="1:1" x14ac:dyDescent="0.3">
      <c r="A801">
        <v>32.200000000000003</v>
      </c>
    </row>
    <row r="802" spans="1:1" x14ac:dyDescent="0.3">
      <c r="A802">
        <v>32.200000000000003</v>
      </c>
    </row>
    <row r="803" spans="1:1" x14ac:dyDescent="0.3">
      <c r="A803">
        <v>32.200000000000003</v>
      </c>
    </row>
    <row r="804" spans="1:1" x14ac:dyDescent="0.3">
      <c r="A804">
        <v>32.1</v>
      </c>
    </row>
    <row r="805" spans="1:1" x14ac:dyDescent="0.3">
      <c r="A805">
        <v>32.1</v>
      </c>
    </row>
    <row r="806" spans="1:1" x14ac:dyDescent="0.3">
      <c r="A806">
        <v>32.1</v>
      </c>
    </row>
    <row r="807" spans="1:1" x14ac:dyDescent="0.3">
      <c r="A807">
        <v>31.9</v>
      </c>
    </row>
    <row r="808" spans="1:1" x14ac:dyDescent="0.3">
      <c r="A808">
        <v>31.9</v>
      </c>
    </row>
    <row r="809" spans="1:1" x14ac:dyDescent="0.3">
      <c r="A809">
        <v>31.9</v>
      </c>
    </row>
    <row r="810" spans="1:1" x14ac:dyDescent="0.3">
      <c r="A810">
        <v>31.8</v>
      </c>
    </row>
    <row r="811" spans="1:1" x14ac:dyDescent="0.3">
      <c r="A811">
        <v>31.8</v>
      </c>
    </row>
    <row r="812" spans="1:1" x14ac:dyDescent="0.3">
      <c r="A812">
        <v>31.8</v>
      </c>
    </row>
    <row r="813" spans="1:1" x14ac:dyDescent="0.3">
      <c r="A813">
        <v>31.7</v>
      </c>
    </row>
    <row r="814" spans="1:1" x14ac:dyDescent="0.3">
      <c r="A814">
        <v>31.7</v>
      </c>
    </row>
    <row r="815" spans="1:1" x14ac:dyDescent="0.3">
      <c r="A815">
        <v>31.7</v>
      </c>
    </row>
    <row r="816" spans="1:1" x14ac:dyDescent="0.3">
      <c r="A816">
        <v>31.7</v>
      </c>
    </row>
    <row r="817" spans="1:1" x14ac:dyDescent="0.3">
      <c r="A817">
        <v>31.5</v>
      </c>
    </row>
    <row r="818" spans="1:1" x14ac:dyDescent="0.3">
      <c r="A818">
        <v>31.5</v>
      </c>
    </row>
    <row r="819" spans="1:1" x14ac:dyDescent="0.3">
      <c r="A819">
        <v>31.5</v>
      </c>
    </row>
    <row r="820" spans="1:1" x14ac:dyDescent="0.3">
      <c r="A820">
        <v>31.5</v>
      </c>
    </row>
    <row r="821" spans="1:1" x14ac:dyDescent="0.3">
      <c r="A821">
        <v>31.5</v>
      </c>
    </row>
    <row r="822" spans="1:1" x14ac:dyDescent="0.3">
      <c r="A822">
        <v>31.5</v>
      </c>
    </row>
    <row r="823" spans="1:1" x14ac:dyDescent="0.3">
      <c r="A823">
        <v>31.5</v>
      </c>
    </row>
    <row r="824" spans="1:1" x14ac:dyDescent="0.3">
      <c r="A824">
        <v>31.5</v>
      </c>
    </row>
    <row r="825" spans="1:1" x14ac:dyDescent="0.3">
      <c r="A825">
        <v>31.5</v>
      </c>
    </row>
    <row r="826" spans="1:1" x14ac:dyDescent="0.3">
      <c r="A826">
        <v>31.5</v>
      </c>
    </row>
    <row r="827" spans="1:1" x14ac:dyDescent="0.3">
      <c r="A827">
        <v>31.5</v>
      </c>
    </row>
    <row r="828" spans="1:1" x14ac:dyDescent="0.3">
      <c r="A828">
        <v>31.5</v>
      </c>
    </row>
    <row r="829" spans="1:1" x14ac:dyDescent="0.3">
      <c r="A829">
        <v>31.5</v>
      </c>
    </row>
    <row r="830" spans="1:1" x14ac:dyDescent="0.3">
      <c r="A830">
        <v>31.5</v>
      </c>
    </row>
    <row r="831" spans="1:1" x14ac:dyDescent="0.3">
      <c r="A831">
        <v>31.5</v>
      </c>
    </row>
    <row r="832" spans="1:1" x14ac:dyDescent="0.3">
      <c r="A832">
        <v>31.5</v>
      </c>
    </row>
    <row r="833" spans="1:1" x14ac:dyDescent="0.3">
      <c r="A833">
        <v>31.3</v>
      </c>
    </row>
    <row r="834" spans="1:1" x14ac:dyDescent="0.3">
      <c r="A834">
        <v>31.3</v>
      </c>
    </row>
    <row r="835" spans="1:1" x14ac:dyDescent="0.3">
      <c r="A835">
        <v>31.3</v>
      </c>
    </row>
    <row r="836" spans="1:1" x14ac:dyDescent="0.3">
      <c r="A836">
        <v>31.3</v>
      </c>
    </row>
    <row r="837" spans="1:1" x14ac:dyDescent="0.3">
      <c r="A837">
        <v>31.3</v>
      </c>
    </row>
    <row r="838" spans="1:1" x14ac:dyDescent="0.3">
      <c r="A838">
        <v>31.2</v>
      </c>
    </row>
    <row r="839" spans="1:1" x14ac:dyDescent="0.3">
      <c r="A839">
        <v>31.2</v>
      </c>
    </row>
    <row r="840" spans="1:1" x14ac:dyDescent="0.3">
      <c r="A840">
        <v>31.2</v>
      </c>
    </row>
    <row r="841" spans="1:1" x14ac:dyDescent="0.3">
      <c r="A841">
        <v>31.2</v>
      </c>
    </row>
    <row r="842" spans="1:1" x14ac:dyDescent="0.3">
      <c r="A842">
        <v>31.1</v>
      </c>
    </row>
    <row r="843" spans="1:1" x14ac:dyDescent="0.3">
      <c r="A843">
        <v>31.1</v>
      </c>
    </row>
    <row r="844" spans="1:1" x14ac:dyDescent="0.3">
      <c r="A844">
        <v>31.1</v>
      </c>
    </row>
    <row r="845" spans="1:1" x14ac:dyDescent="0.3">
      <c r="A845">
        <v>31.1</v>
      </c>
    </row>
    <row r="846" spans="1:1" x14ac:dyDescent="0.3">
      <c r="A846">
        <v>31.1</v>
      </c>
    </row>
    <row r="847" spans="1:1" x14ac:dyDescent="0.3">
      <c r="A847">
        <v>31.1</v>
      </c>
    </row>
    <row r="848" spans="1:1" x14ac:dyDescent="0.3">
      <c r="A848">
        <v>31</v>
      </c>
    </row>
    <row r="849" spans="1:1" x14ac:dyDescent="0.3">
      <c r="A849">
        <v>30.9</v>
      </c>
    </row>
    <row r="850" spans="1:1" x14ac:dyDescent="0.3">
      <c r="A850">
        <v>30.9</v>
      </c>
    </row>
    <row r="851" spans="1:1" x14ac:dyDescent="0.3">
      <c r="A851">
        <v>30.8</v>
      </c>
    </row>
    <row r="852" spans="1:1" x14ac:dyDescent="0.3">
      <c r="A852">
        <v>30.8</v>
      </c>
    </row>
    <row r="853" spans="1:1" x14ac:dyDescent="0.3">
      <c r="A853">
        <v>30.7</v>
      </c>
    </row>
    <row r="854" spans="1:1" x14ac:dyDescent="0.3">
      <c r="A854">
        <v>30.7</v>
      </c>
    </row>
    <row r="855" spans="1:1" x14ac:dyDescent="0.3">
      <c r="A855">
        <v>30.7</v>
      </c>
    </row>
    <row r="856" spans="1:1" x14ac:dyDescent="0.3">
      <c r="A856">
        <v>30.6</v>
      </c>
    </row>
    <row r="857" spans="1:1" x14ac:dyDescent="0.3">
      <c r="A857">
        <v>30.6</v>
      </c>
    </row>
    <row r="858" spans="1:1" x14ac:dyDescent="0.3">
      <c r="A858">
        <v>30.6</v>
      </c>
    </row>
    <row r="859" spans="1:1" x14ac:dyDescent="0.3">
      <c r="A859">
        <v>30.6</v>
      </c>
    </row>
    <row r="860" spans="1:1" x14ac:dyDescent="0.3">
      <c r="A860">
        <v>30.5</v>
      </c>
    </row>
    <row r="861" spans="1:1" x14ac:dyDescent="0.3">
      <c r="A861">
        <v>30.4</v>
      </c>
    </row>
    <row r="862" spans="1:1" x14ac:dyDescent="0.3">
      <c r="A862">
        <v>30.4</v>
      </c>
    </row>
    <row r="863" spans="1:1" x14ac:dyDescent="0.3">
      <c r="A863">
        <v>30.4</v>
      </c>
    </row>
    <row r="864" spans="1:1" x14ac:dyDescent="0.3">
      <c r="A864">
        <v>30.3</v>
      </c>
    </row>
    <row r="865" spans="1:1" x14ac:dyDescent="0.3">
      <c r="A865">
        <v>30.3</v>
      </c>
    </row>
    <row r="866" spans="1:1" x14ac:dyDescent="0.3">
      <c r="A866">
        <v>30.3</v>
      </c>
    </row>
    <row r="867" spans="1:1" x14ac:dyDescent="0.3">
      <c r="A867">
        <v>30.3</v>
      </c>
    </row>
    <row r="868" spans="1:1" x14ac:dyDescent="0.3">
      <c r="A868">
        <v>30.3</v>
      </c>
    </row>
    <row r="869" spans="1:1" x14ac:dyDescent="0.3">
      <c r="A869">
        <v>30.2</v>
      </c>
    </row>
    <row r="870" spans="1:1" x14ac:dyDescent="0.3">
      <c r="A870">
        <v>29.7</v>
      </c>
    </row>
    <row r="871" spans="1:1" x14ac:dyDescent="0.3">
      <c r="A871">
        <v>29.6</v>
      </c>
    </row>
    <row r="872" spans="1:1" x14ac:dyDescent="0.3">
      <c r="A872">
        <v>29.6</v>
      </c>
    </row>
    <row r="873" spans="1:1" x14ac:dyDescent="0.3">
      <c r="A873">
        <v>29.5</v>
      </c>
    </row>
    <row r="874" spans="1:1" x14ac:dyDescent="0.3">
      <c r="A874">
        <v>29.3</v>
      </c>
    </row>
    <row r="875" spans="1:1" x14ac:dyDescent="0.3">
      <c r="A875">
        <v>29.3</v>
      </c>
    </row>
    <row r="876" spans="1:1" x14ac:dyDescent="0.3">
      <c r="A876">
        <v>29.3</v>
      </c>
    </row>
    <row r="877" spans="1:1" x14ac:dyDescent="0.3">
      <c r="A877">
        <v>29.2</v>
      </c>
    </row>
    <row r="878" spans="1:1" x14ac:dyDescent="0.3">
      <c r="A878">
        <v>29.2</v>
      </c>
    </row>
    <row r="879" spans="1:1" x14ac:dyDescent="0.3">
      <c r="A879">
        <v>29.2</v>
      </c>
    </row>
    <row r="880" spans="1:1" x14ac:dyDescent="0.3">
      <c r="A880">
        <v>29.1</v>
      </c>
    </row>
    <row r="881" spans="1:1" x14ac:dyDescent="0.3">
      <c r="A881">
        <v>29</v>
      </c>
    </row>
    <row r="882" spans="1:1" x14ac:dyDescent="0.3">
      <c r="A882">
        <v>28.9</v>
      </c>
    </row>
    <row r="883" spans="1:1" x14ac:dyDescent="0.3">
      <c r="A883">
        <v>28.9</v>
      </c>
    </row>
    <row r="884" spans="1:1" x14ac:dyDescent="0.3">
      <c r="A884">
        <v>28.8</v>
      </c>
    </row>
    <row r="885" spans="1:1" x14ac:dyDescent="0.3">
      <c r="A885">
        <v>28.4</v>
      </c>
    </row>
    <row r="886" spans="1:1" x14ac:dyDescent="0.3">
      <c r="A886">
        <v>28.4</v>
      </c>
    </row>
    <row r="887" spans="1:1" x14ac:dyDescent="0.3">
      <c r="A887">
        <v>28.3</v>
      </c>
    </row>
    <row r="888" spans="1:1" x14ac:dyDescent="0.3">
      <c r="A888">
        <v>28.3</v>
      </c>
    </row>
    <row r="889" spans="1:1" x14ac:dyDescent="0.3">
      <c r="A889">
        <v>28.2</v>
      </c>
    </row>
    <row r="890" spans="1:1" x14ac:dyDescent="0.3">
      <c r="A890">
        <v>28.1</v>
      </c>
    </row>
    <row r="891" spans="1:1" x14ac:dyDescent="0.3">
      <c r="A891">
        <v>28</v>
      </c>
    </row>
    <row r="892" spans="1:1" x14ac:dyDescent="0.3">
      <c r="A892">
        <v>27.9</v>
      </c>
    </row>
    <row r="893" spans="1:1" x14ac:dyDescent="0.3">
      <c r="A893">
        <v>27.9</v>
      </c>
    </row>
    <row r="894" spans="1:1" x14ac:dyDescent="0.3">
      <c r="A894">
        <v>27.9</v>
      </c>
    </row>
    <row r="895" spans="1:1" x14ac:dyDescent="0.3">
      <c r="A895">
        <v>27.9</v>
      </c>
    </row>
    <row r="896" spans="1:1" x14ac:dyDescent="0.3">
      <c r="A896">
        <v>27.8</v>
      </c>
    </row>
    <row r="897" spans="1:1" x14ac:dyDescent="0.3">
      <c r="A897">
        <v>27.8</v>
      </c>
    </row>
    <row r="898" spans="1:1" x14ac:dyDescent="0.3">
      <c r="A898">
        <v>27.7</v>
      </c>
    </row>
    <row r="899" spans="1:1" x14ac:dyDescent="0.3">
      <c r="A899">
        <v>27.6</v>
      </c>
    </row>
    <row r="900" spans="1:1" x14ac:dyDescent="0.3">
      <c r="A900">
        <v>27.5</v>
      </c>
    </row>
    <row r="901" spans="1:1" x14ac:dyDescent="0.3">
      <c r="A901">
        <v>27.5</v>
      </c>
    </row>
    <row r="902" spans="1:1" x14ac:dyDescent="0.3">
      <c r="A902">
        <v>27.5</v>
      </c>
    </row>
    <row r="903" spans="1:1" x14ac:dyDescent="0.3">
      <c r="A903">
        <v>27.4</v>
      </c>
    </row>
    <row r="904" spans="1:1" x14ac:dyDescent="0.3">
      <c r="A904">
        <v>26.9</v>
      </c>
    </row>
    <row r="905" spans="1:1" x14ac:dyDescent="0.3">
      <c r="A905">
        <v>26.9</v>
      </c>
    </row>
    <row r="906" spans="1:1" x14ac:dyDescent="0.3">
      <c r="A906">
        <v>26.9</v>
      </c>
    </row>
    <row r="907" spans="1:1" x14ac:dyDescent="0.3">
      <c r="A907">
        <v>26.7</v>
      </c>
    </row>
    <row r="908" spans="1:1" x14ac:dyDescent="0.3">
      <c r="A908">
        <v>26.7</v>
      </c>
    </row>
    <row r="909" spans="1:1" x14ac:dyDescent="0.3">
      <c r="A909">
        <v>26.6</v>
      </c>
    </row>
    <row r="910" spans="1:1" x14ac:dyDescent="0.3">
      <c r="A910">
        <v>26.5</v>
      </c>
    </row>
    <row r="911" spans="1:1" x14ac:dyDescent="0.3">
      <c r="A911">
        <v>26.5</v>
      </c>
    </row>
    <row r="912" spans="1:1" x14ac:dyDescent="0.3">
      <c r="A912">
        <v>26.5</v>
      </c>
    </row>
    <row r="913" spans="1:1" x14ac:dyDescent="0.3">
      <c r="A913">
        <v>26.4</v>
      </c>
    </row>
    <row r="914" spans="1:1" x14ac:dyDescent="0.3">
      <c r="A914">
        <v>26.4</v>
      </c>
    </row>
    <row r="915" spans="1:1" x14ac:dyDescent="0.3">
      <c r="A915">
        <v>26.4</v>
      </c>
    </row>
    <row r="916" spans="1:1" x14ac:dyDescent="0.3">
      <c r="A916">
        <v>26.3</v>
      </c>
    </row>
    <row r="917" spans="1:1" x14ac:dyDescent="0.3">
      <c r="A917">
        <v>26.3</v>
      </c>
    </row>
    <row r="918" spans="1:1" x14ac:dyDescent="0.3">
      <c r="A918">
        <v>26.3</v>
      </c>
    </row>
    <row r="919" spans="1:1" x14ac:dyDescent="0.3">
      <c r="A919">
        <v>26.3</v>
      </c>
    </row>
    <row r="920" spans="1:1" x14ac:dyDescent="0.3">
      <c r="A920">
        <v>26.2</v>
      </c>
    </row>
    <row r="921" spans="1:1" x14ac:dyDescent="0.3">
      <c r="A921">
        <v>26.2</v>
      </c>
    </row>
    <row r="922" spans="1:1" x14ac:dyDescent="0.3">
      <c r="A922">
        <v>26.1</v>
      </c>
    </row>
    <row r="923" spans="1:1" x14ac:dyDescent="0.3">
      <c r="A923">
        <v>26.1</v>
      </c>
    </row>
    <row r="924" spans="1:1" x14ac:dyDescent="0.3">
      <c r="A924">
        <v>25.9</v>
      </c>
    </row>
    <row r="925" spans="1:1" x14ac:dyDescent="0.3">
      <c r="A925">
        <v>25.8</v>
      </c>
    </row>
    <row r="926" spans="1:1" x14ac:dyDescent="0.3">
      <c r="A926">
        <v>25.8</v>
      </c>
    </row>
    <row r="927" spans="1:1" x14ac:dyDescent="0.3">
      <c r="A927">
        <v>25.8</v>
      </c>
    </row>
    <row r="928" spans="1:1" x14ac:dyDescent="0.3">
      <c r="A928">
        <v>25.7</v>
      </c>
    </row>
    <row r="929" spans="1:1" x14ac:dyDescent="0.3">
      <c r="A929">
        <v>25.7</v>
      </c>
    </row>
    <row r="930" spans="1:1" x14ac:dyDescent="0.3">
      <c r="A930">
        <v>25.7</v>
      </c>
    </row>
    <row r="931" spans="1:1" x14ac:dyDescent="0.3">
      <c r="A931">
        <v>25.6</v>
      </c>
    </row>
    <row r="932" spans="1:1" x14ac:dyDescent="0.3">
      <c r="A932">
        <v>25.6</v>
      </c>
    </row>
    <row r="933" spans="1:1" x14ac:dyDescent="0.3">
      <c r="A933">
        <v>25.3</v>
      </c>
    </row>
    <row r="934" spans="1:1" x14ac:dyDescent="0.3">
      <c r="A934">
        <v>25.3</v>
      </c>
    </row>
    <row r="935" spans="1:1" x14ac:dyDescent="0.3">
      <c r="A935">
        <v>25.3</v>
      </c>
    </row>
    <row r="936" spans="1:1" x14ac:dyDescent="0.3">
      <c r="A936">
        <v>25.2</v>
      </c>
    </row>
    <row r="937" spans="1:1" x14ac:dyDescent="0.3">
      <c r="A937">
        <v>25.2</v>
      </c>
    </row>
    <row r="938" spans="1:1" x14ac:dyDescent="0.3">
      <c r="A938">
        <v>25.1</v>
      </c>
    </row>
    <row r="939" spans="1:1" x14ac:dyDescent="0.3">
      <c r="A939">
        <v>24.9</v>
      </c>
    </row>
    <row r="940" spans="1:1" x14ac:dyDescent="0.3">
      <c r="A940">
        <v>24.9</v>
      </c>
    </row>
    <row r="941" spans="1:1" x14ac:dyDescent="0.3">
      <c r="A941">
        <v>24.9</v>
      </c>
    </row>
    <row r="942" spans="1:1" x14ac:dyDescent="0.3">
      <c r="A942">
        <v>24.9</v>
      </c>
    </row>
    <row r="943" spans="1:1" x14ac:dyDescent="0.3">
      <c r="A943">
        <v>24.9</v>
      </c>
    </row>
    <row r="944" spans="1:1" x14ac:dyDescent="0.3">
      <c r="A944">
        <v>24.9</v>
      </c>
    </row>
    <row r="945" spans="1:1" x14ac:dyDescent="0.3">
      <c r="A945">
        <v>24.9</v>
      </c>
    </row>
    <row r="946" spans="1:1" x14ac:dyDescent="0.3">
      <c r="A946">
        <v>24.9</v>
      </c>
    </row>
    <row r="947" spans="1:1" x14ac:dyDescent="0.3">
      <c r="A947">
        <v>24.9</v>
      </c>
    </row>
    <row r="948" spans="1:1" x14ac:dyDescent="0.3">
      <c r="A948">
        <v>24.9</v>
      </c>
    </row>
    <row r="949" spans="1:1" x14ac:dyDescent="0.3">
      <c r="A949">
        <v>24.9</v>
      </c>
    </row>
    <row r="950" spans="1:1" x14ac:dyDescent="0.3">
      <c r="A950">
        <v>24.8</v>
      </c>
    </row>
    <row r="951" spans="1:1" x14ac:dyDescent="0.3">
      <c r="A951">
        <v>24.8</v>
      </c>
    </row>
    <row r="952" spans="1:1" x14ac:dyDescent="0.3">
      <c r="A952">
        <v>24.6</v>
      </c>
    </row>
    <row r="953" spans="1:1" x14ac:dyDescent="0.3">
      <c r="A953">
        <v>24.5</v>
      </c>
    </row>
    <row r="954" spans="1:1" x14ac:dyDescent="0.3">
      <c r="A954">
        <v>24.4</v>
      </c>
    </row>
    <row r="955" spans="1:1" x14ac:dyDescent="0.3">
      <c r="A955">
        <v>24.3</v>
      </c>
    </row>
    <row r="956" spans="1:1" x14ac:dyDescent="0.3">
      <c r="A956">
        <v>24.2</v>
      </c>
    </row>
    <row r="957" spans="1:1" x14ac:dyDescent="0.3">
      <c r="A957">
        <v>24.1</v>
      </c>
    </row>
    <row r="958" spans="1:1" x14ac:dyDescent="0.3">
      <c r="A958">
        <v>24</v>
      </c>
    </row>
    <row r="959" spans="1:1" x14ac:dyDescent="0.3">
      <c r="A959">
        <v>23.9</v>
      </c>
    </row>
    <row r="960" spans="1:1" x14ac:dyDescent="0.3">
      <c r="A960">
        <v>23.9</v>
      </c>
    </row>
    <row r="961" spans="1:1" x14ac:dyDescent="0.3">
      <c r="A961">
        <v>23.9</v>
      </c>
    </row>
    <row r="962" spans="1:1" x14ac:dyDescent="0.3">
      <c r="A962">
        <v>23.9</v>
      </c>
    </row>
    <row r="963" spans="1:1" x14ac:dyDescent="0.3">
      <c r="A963">
        <v>23.9</v>
      </c>
    </row>
    <row r="964" spans="1:1" x14ac:dyDescent="0.3">
      <c r="A964">
        <v>23.9</v>
      </c>
    </row>
    <row r="965" spans="1:1" x14ac:dyDescent="0.3">
      <c r="A965">
        <v>23.9</v>
      </c>
    </row>
    <row r="966" spans="1:1" x14ac:dyDescent="0.3">
      <c r="A966">
        <v>23.9</v>
      </c>
    </row>
    <row r="967" spans="1:1" x14ac:dyDescent="0.3">
      <c r="A967">
        <v>23.9</v>
      </c>
    </row>
    <row r="968" spans="1:1" x14ac:dyDescent="0.3">
      <c r="A968">
        <v>23.9</v>
      </c>
    </row>
    <row r="969" spans="1:1" x14ac:dyDescent="0.3">
      <c r="A969">
        <v>23.8</v>
      </c>
    </row>
    <row r="970" spans="1:1" x14ac:dyDescent="0.3">
      <c r="A970">
        <v>23.7</v>
      </c>
    </row>
    <row r="971" spans="1:1" x14ac:dyDescent="0.3">
      <c r="A971">
        <v>23.6</v>
      </c>
    </row>
    <row r="972" spans="1:1" x14ac:dyDescent="0.3">
      <c r="A972">
        <v>23.5</v>
      </c>
    </row>
    <row r="973" spans="1:1" x14ac:dyDescent="0.3">
      <c r="A973">
        <v>23.5</v>
      </c>
    </row>
    <row r="974" spans="1:1" x14ac:dyDescent="0.3">
      <c r="A974">
        <v>23.4</v>
      </c>
    </row>
    <row r="975" spans="1:1" x14ac:dyDescent="0.3">
      <c r="A975">
        <v>23.3</v>
      </c>
    </row>
    <row r="976" spans="1:1" x14ac:dyDescent="0.3">
      <c r="A976">
        <v>23.2</v>
      </c>
    </row>
    <row r="977" spans="1:1" x14ac:dyDescent="0.3">
      <c r="A977">
        <v>23.1</v>
      </c>
    </row>
    <row r="978" spans="1:1" x14ac:dyDescent="0.3">
      <c r="A978">
        <v>23.1</v>
      </c>
    </row>
    <row r="979" spans="1:1" x14ac:dyDescent="0.3">
      <c r="A979">
        <v>23.1</v>
      </c>
    </row>
    <row r="980" spans="1:1" x14ac:dyDescent="0.3">
      <c r="A980">
        <v>23</v>
      </c>
    </row>
    <row r="981" spans="1:1" x14ac:dyDescent="0.3">
      <c r="A981">
        <v>22.8</v>
      </c>
    </row>
    <row r="982" spans="1:1" x14ac:dyDescent="0.3">
      <c r="A982">
        <v>22.7</v>
      </c>
    </row>
    <row r="983" spans="1:1" x14ac:dyDescent="0.3">
      <c r="A983">
        <v>22.7</v>
      </c>
    </row>
    <row r="984" spans="1:1" x14ac:dyDescent="0.3">
      <c r="A984">
        <v>22.6</v>
      </c>
    </row>
    <row r="985" spans="1:1" x14ac:dyDescent="0.3">
      <c r="A985">
        <v>22.5</v>
      </c>
    </row>
    <row r="986" spans="1:1" x14ac:dyDescent="0.3">
      <c r="A986">
        <v>22.5</v>
      </c>
    </row>
    <row r="987" spans="1:1" x14ac:dyDescent="0.3">
      <c r="A987">
        <v>22.5</v>
      </c>
    </row>
    <row r="988" spans="1:1" x14ac:dyDescent="0.3">
      <c r="A988">
        <v>22.5</v>
      </c>
    </row>
    <row r="989" spans="1:1" x14ac:dyDescent="0.3">
      <c r="A989">
        <v>22.5</v>
      </c>
    </row>
    <row r="990" spans="1:1" x14ac:dyDescent="0.3">
      <c r="A990">
        <v>22.5</v>
      </c>
    </row>
    <row r="991" spans="1:1" x14ac:dyDescent="0.3">
      <c r="A991">
        <v>22.5</v>
      </c>
    </row>
    <row r="992" spans="1:1" x14ac:dyDescent="0.3">
      <c r="A992">
        <v>22.5</v>
      </c>
    </row>
    <row r="993" spans="1:1" x14ac:dyDescent="0.3">
      <c r="A993">
        <v>22.5</v>
      </c>
    </row>
    <row r="994" spans="1:1" x14ac:dyDescent="0.3">
      <c r="A994">
        <v>22.5</v>
      </c>
    </row>
    <row r="995" spans="1:1" x14ac:dyDescent="0.3">
      <c r="A995">
        <v>22.4</v>
      </c>
    </row>
    <row r="996" spans="1:1" x14ac:dyDescent="0.3">
      <c r="A996">
        <v>22.4</v>
      </c>
    </row>
    <row r="997" spans="1:1" x14ac:dyDescent="0.3">
      <c r="A997">
        <v>22.4</v>
      </c>
    </row>
    <row r="998" spans="1:1" x14ac:dyDescent="0.3">
      <c r="A998">
        <v>22.3</v>
      </c>
    </row>
    <row r="999" spans="1:1" x14ac:dyDescent="0.3">
      <c r="A999">
        <v>22.3</v>
      </c>
    </row>
    <row r="1000" spans="1:1" x14ac:dyDescent="0.3">
      <c r="A1000">
        <v>22.3</v>
      </c>
    </row>
    <row r="1001" spans="1:1" x14ac:dyDescent="0.3">
      <c r="A1001">
        <v>22.2</v>
      </c>
    </row>
    <row r="1002" spans="1:1" x14ac:dyDescent="0.3">
      <c r="A1002">
        <v>22</v>
      </c>
    </row>
    <row r="1003" spans="1:1" x14ac:dyDescent="0.3">
      <c r="A1003">
        <v>22</v>
      </c>
    </row>
    <row r="1004" spans="1:1" x14ac:dyDescent="0.3">
      <c r="A1004">
        <v>21.9</v>
      </c>
    </row>
    <row r="1005" spans="1:1" x14ac:dyDescent="0.3">
      <c r="A1005">
        <v>21.9</v>
      </c>
    </row>
    <row r="1006" spans="1:1" x14ac:dyDescent="0.3">
      <c r="A1006">
        <v>21.9</v>
      </c>
    </row>
    <row r="1007" spans="1:1" x14ac:dyDescent="0.3">
      <c r="A1007">
        <v>21.8</v>
      </c>
    </row>
    <row r="1008" spans="1:1" x14ac:dyDescent="0.3">
      <c r="A1008">
        <v>21.7</v>
      </c>
    </row>
    <row r="1009" spans="1:1" x14ac:dyDescent="0.3">
      <c r="A1009">
        <v>21.7</v>
      </c>
    </row>
    <row r="1010" spans="1:1" x14ac:dyDescent="0.3">
      <c r="A1010">
        <v>21.7</v>
      </c>
    </row>
    <row r="1011" spans="1:1" x14ac:dyDescent="0.3">
      <c r="A1011">
        <v>21.7</v>
      </c>
    </row>
    <row r="1012" spans="1:1" x14ac:dyDescent="0.3">
      <c r="A1012">
        <v>21.7</v>
      </c>
    </row>
    <row r="1013" spans="1:1" x14ac:dyDescent="0.3">
      <c r="A1013">
        <v>21.7</v>
      </c>
    </row>
    <row r="1014" spans="1:1" x14ac:dyDescent="0.3">
      <c r="A1014">
        <v>21.7</v>
      </c>
    </row>
    <row r="1015" spans="1:1" x14ac:dyDescent="0.3">
      <c r="A1015">
        <v>21.7</v>
      </c>
    </row>
    <row r="1016" spans="1:1" x14ac:dyDescent="0.3">
      <c r="A1016">
        <v>21.7</v>
      </c>
    </row>
    <row r="1017" spans="1:1" x14ac:dyDescent="0.3">
      <c r="A1017">
        <v>21.7</v>
      </c>
    </row>
    <row r="1018" spans="1:1" x14ac:dyDescent="0.3">
      <c r="A1018">
        <v>21.7</v>
      </c>
    </row>
    <row r="1019" spans="1:1" x14ac:dyDescent="0.3">
      <c r="A1019">
        <v>21.7</v>
      </c>
    </row>
    <row r="1020" spans="1:1" x14ac:dyDescent="0.3">
      <c r="A1020">
        <v>21.5</v>
      </c>
    </row>
    <row r="1021" spans="1:1" x14ac:dyDescent="0.3">
      <c r="A1021">
        <v>21.4</v>
      </c>
    </row>
    <row r="1022" spans="1:1" x14ac:dyDescent="0.3">
      <c r="A1022">
        <v>21.3</v>
      </c>
    </row>
    <row r="1023" spans="1:1" x14ac:dyDescent="0.3">
      <c r="A1023">
        <v>21.3</v>
      </c>
    </row>
    <row r="1024" spans="1:1" x14ac:dyDescent="0.3">
      <c r="A1024">
        <v>21.2</v>
      </c>
    </row>
    <row r="1025" spans="1:1" x14ac:dyDescent="0.3">
      <c r="A1025">
        <v>21.2</v>
      </c>
    </row>
    <row r="1026" spans="1:1" x14ac:dyDescent="0.3">
      <c r="A1026">
        <v>21.2</v>
      </c>
    </row>
    <row r="1027" spans="1:1" x14ac:dyDescent="0.3">
      <c r="A1027">
        <v>21</v>
      </c>
    </row>
    <row r="1028" spans="1:1" x14ac:dyDescent="0.3">
      <c r="A1028">
        <v>21</v>
      </c>
    </row>
    <row r="1029" spans="1:1" x14ac:dyDescent="0.3">
      <c r="A1029">
        <v>20.9</v>
      </c>
    </row>
    <row r="1030" spans="1:1" x14ac:dyDescent="0.3">
      <c r="A1030">
        <v>20.9</v>
      </c>
    </row>
    <row r="1031" spans="1:1" x14ac:dyDescent="0.3">
      <c r="A1031">
        <v>20.9</v>
      </c>
    </row>
    <row r="1032" spans="1:1" x14ac:dyDescent="0.3">
      <c r="A1032">
        <v>20.8</v>
      </c>
    </row>
    <row r="1033" spans="1:1" x14ac:dyDescent="0.3">
      <c r="A1033">
        <v>20.7</v>
      </c>
    </row>
    <row r="1034" spans="1:1" x14ac:dyDescent="0.3">
      <c r="A1034">
        <v>20.7</v>
      </c>
    </row>
    <row r="1035" spans="1:1" x14ac:dyDescent="0.3">
      <c r="A1035">
        <v>20.7</v>
      </c>
    </row>
    <row r="1036" spans="1:1" x14ac:dyDescent="0.3">
      <c r="A1036">
        <v>20.5</v>
      </c>
    </row>
    <row r="1037" spans="1:1" x14ac:dyDescent="0.3">
      <c r="A1037">
        <v>20.5</v>
      </c>
    </row>
    <row r="1038" spans="1:1" x14ac:dyDescent="0.3">
      <c r="A1038">
        <v>20.5</v>
      </c>
    </row>
    <row r="1039" spans="1:1" x14ac:dyDescent="0.3">
      <c r="A1039">
        <v>20.5</v>
      </c>
    </row>
    <row r="1040" spans="1:1" x14ac:dyDescent="0.3">
      <c r="A1040">
        <v>20.399999999999999</v>
      </c>
    </row>
    <row r="1041" spans="1:1" x14ac:dyDescent="0.3">
      <c r="A1041">
        <v>20.399999999999999</v>
      </c>
    </row>
    <row r="1042" spans="1:1" x14ac:dyDescent="0.3">
      <c r="A1042">
        <v>20.3</v>
      </c>
    </row>
    <row r="1043" spans="1:1" x14ac:dyDescent="0.3">
      <c r="A1043">
        <v>20.3</v>
      </c>
    </row>
    <row r="1044" spans="1:1" x14ac:dyDescent="0.3">
      <c r="A1044">
        <v>20.2</v>
      </c>
    </row>
    <row r="1045" spans="1:1" x14ac:dyDescent="0.3">
      <c r="A1045">
        <v>20.100000000000001</v>
      </c>
    </row>
    <row r="1046" spans="1:1" x14ac:dyDescent="0.3">
      <c r="A1046">
        <v>20.100000000000001</v>
      </c>
    </row>
    <row r="1047" spans="1:1" x14ac:dyDescent="0.3">
      <c r="A1047">
        <v>20</v>
      </c>
    </row>
    <row r="1048" spans="1:1" x14ac:dyDescent="0.3">
      <c r="A1048">
        <v>19.7</v>
      </c>
    </row>
    <row r="1049" spans="1:1" x14ac:dyDescent="0.3">
      <c r="A1049">
        <v>19.7</v>
      </c>
    </row>
    <row r="1050" spans="1:1" x14ac:dyDescent="0.3">
      <c r="A1050">
        <v>19.600000000000001</v>
      </c>
    </row>
    <row r="1051" spans="1:1" x14ac:dyDescent="0.3">
      <c r="A1051">
        <v>19.600000000000001</v>
      </c>
    </row>
    <row r="1052" spans="1:1" x14ac:dyDescent="0.3">
      <c r="A1052">
        <v>19.600000000000001</v>
      </c>
    </row>
    <row r="1053" spans="1:1" x14ac:dyDescent="0.3">
      <c r="A1053">
        <v>19.399999999999999</v>
      </c>
    </row>
    <row r="1054" spans="1:1" x14ac:dyDescent="0.3">
      <c r="A1054">
        <v>19.399999999999999</v>
      </c>
    </row>
    <row r="1055" spans="1:1" x14ac:dyDescent="0.3">
      <c r="A1055">
        <v>19.399999999999999</v>
      </c>
    </row>
    <row r="1056" spans="1:1" x14ac:dyDescent="0.3">
      <c r="A1056">
        <v>19.399999999999999</v>
      </c>
    </row>
    <row r="1057" spans="1:1" x14ac:dyDescent="0.3">
      <c r="A1057">
        <v>19.399999999999999</v>
      </c>
    </row>
    <row r="1058" spans="1:1" x14ac:dyDescent="0.3">
      <c r="A1058">
        <v>19.399999999999999</v>
      </c>
    </row>
    <row r="1059" spans="1:1" x14ac:dyDescent="0.3">
      <c r="A1059">
        <v>19.3</v>
      </c>
    </row>
    <row r="1060" spans="1:1" x14ac:dyDescent="0.3">
      <c r="A1060">
        <v>19.100000000000001</v>
      </c>
    </row>
    <row r="1061" spans="1:1" x14ac:dyDescent="0.3">
      <c r="A1061">
        <v>19.100000000000001</v>
      </c>
    </row>
    <row r="1062" spans="1:1" x14ac:dyDescent="0.3">
      <c r="A1062">
        <v>18.899999999999999</v>
      </c>
    </row>
    <row r="1063" spans="1:1" x14ac:dyDescent="0.3">
      <c r="A1063">
        <v>18.8</v>
      </c>
    </row>
    <row r="1064" spans="1:1" x14ac:dyDescent="0.3">
      <c r="A1064">
        <v>18.399999999999999</v>
      </c>
    </row>
    <row r="1065" spans="1:1" x14ac:dyDescent="0.3">
      <c r="A1065">
        <v>18.399999999999999</v>
      </c>
    </row>
    <row r="1066" spans="1:1" x14ac:dyDescent="0.3">
      <c r="A1066">
        <v>18.3</v>
      </c>
    </row>
    <row r="1067" spans="1:1" x14ac:dyDescent="0.3">
      <c r="A1067">
        <v>18.2</v>
      </c>
    </row>
    <row r="1068" spans="1:1" x14ac:dyDescent="0.3">
      <c r="A1068">
        <v>18.2</v>
      </c>
    </row>
    <row r="1069" spans="1:1" x14ac:dyDescent="0.3">
      <c r="A1069">
        <v>18.2</v>
      </c>
    </row>
    <row r="1070" spans="1:1" x14ac:dyDescent="0.3">
      <c r="A1070">
        <v>18.100000000000001</v>
      </c>
    </row>
    <row r="1071" spans="1:1" x14ac:dyDescent="0.3">
      <c r="A1071">
        <v>18</v>
      </c>
    </row>
    <row r="1072" spans="1:1" x14ac:dyDescent="0.3">
      <c r="A1072">
        <v>18</v>
      </c>
    </row>
    <row r="1073" spans="1:1" x14ac:dyDescent="0.3">
      <c r="A1073">
        <v>18</v>
      </c>
    </row>
    <row r="1074" spans="1:1" x14ac:dyDescent="0.3">
      <c r="A1074">
        <v>18</v>
      </c>
    </row>
    <row r="1075" spans="1:1" x14ac:dyDescent="0.3">
      <c r="A1075">
        <v>18</v>
      </c>
    </row>
    <row r="1076" spans="1:1" x14ac:dyDescent="0.3">
      <c r="A1076">
        <v>18</v>
      </c>
    </row>
    <row r="1077" spans="1:1" x14ac:dyDescent="0.3">
      <c r="A1077">
        <v>18</v>
      </c>
    </row>
    <row r="1078" spans="1:1" x14ac:dyDescent="0.3">
      <c r="A1078">
        <v>17.899999999999999</v>
      </c>
    </row>
    <row r="1079" spans="1:1" x14ac:dyDescent="0.3">
      <c r="A1079">
        <v>17.899999999999999</v>
      </c>
    </row>
    <row r="1080" spans="1:1" x14ac:dyDescent="0.3">
      <c r="A1080">
        <v>17.8</v>
      </c>
    </row>
    <row r="1081" spans="1:1" x14ac:dyDescent="0.3">
      <c r="A1081">
        <v>17.8</v>
      </c>
    </row>
    <row r="1082" spans="1:1" x14ac:dyDescent="0.3">
      <c r="A1082">
        <v>17.7</v>
      </c>
    </row>
    <row r="1083" spans="1:1" x14ac:dyDescent="0.3">
      <c r="A1083">
        <v>17.600000000000001</v>
      </c>
    </row>
    <row r="1084" spans="1:1" x14ac:dyDescent="0.3">
      <c r="A1084">
        <v>17.5</v>
      </c>
    </row>
    <row r="1085" spans="1:1" x14ac:dyDescent="0.3">
      <c r="A1085">
        <v>17.5</v>
      </c>
    </row>
    <row r="1086" spans="1:1" x14ac:dyDescent="0.3">
      <c r="A1086">
        <v>17.5</v>
      </c>
    </row>
    <row r="1087" spans="1:1" x14ac:dyDescent="0.3">
      <c r="A1087">
        <v>17.5</v>
      </c>
    </row>
    <row r="1088" spans="1:1" x14ac:dyDescent="0.3">
      <c r="A1088">
        <v>17.5</v>
      </c>
    </row>
    <row r="1089" spans="1:1" x14ac:dyDescent="0.3">
      <c r="A1089">
        <v>17.5</v>
      </c>
    </row>
    <row r="1090" spans="1:1" x14ac:dyDescent="0.3">
      <c r="A1090">
        <v>17.5</v>
      </c>
    </row>
    <row r="1091" spans="1:1" x14ac:dyDescent="0.3">
      <c r="A1091">
        <v>17.2</v>
      </c>
    </row>
    <row r="1092" spans="1:1" x14ac:dyDescent="0.3">
      <c r="A1092">
        <v>17.100000000000001</v>
      </c>
    </row>
    <row r="1093" spans="1:1" x14ac:dyDescent="0.3">
      <c r="A1093">
        <v>17.100000000000001</v>
      </c>
    </row>
    <row r="1094" spans="1:1" x14ac:dyDescent="0.3">
      <c r="A1094">
        <v>17.100000000000001</v>
      </c>
    </row>
    <row r="1095" spans="1:1" x14ac:dyDescent="0.3">
      <c r="A1095">
        <v>17.100000000000001</v>
      </c>
    </row>
    <row r="1096" spans="1:1" x14ac:dyDescent="0.3">
      <c r="A1096">
        <v>17.100000000000001</v>
      </c>
    </row>
    <row r="1097" spans="1:1" x14ac:dyDescent="0.3">
      <c r="A1097">
        <v>17.100000000000001</v>
      </c>
    </row>
    <row r="1098" spans="1:1" x14ac:dyDescent="0.3">
      <c r="A1098">
        <v>17.100000000000001</v>
      </c>
    </row>
    <row r="1099" spans="1:1" x14ac:dyDescent="0.3">
      <c r="A1099">
        <v>17.100000000000001</v>
      </c>
    </row>
    <row r="1100" spans="1:1" x14ac:dyDescent="0.3">
      <c r="A1100">
        <v>16.899999999999999</v>
      </c>
    </row>
    <row r="1101" spans="1:1" x14ac:dyDescent="0.3">
      <c r="A1101">
        <v>16.899999999999999</v>
      </c>
    </row>
    <row r="1102" spans="1:1" x14ac:dyDescent="0.3">
      <c r="A1102">
        <v>16.8</v>
      </c>
    </row>
    <row r="1103" spans="1:1" x14ac:dyDescent="0.3">
      <c r="A1103">
        <v>16.7</v>
      </c>
    </row>
    <row r="1104" spans="1:1" x14ac:dyDescent="0.3">
      <c r="A1104">
        <v>16.7</v>
      </c>
    </row>
    <row r="1105" spans="1:1" x14ac:dyDescent="0.3">
      <c r="A1105">
        <v>16.600000000000001</v>
      </c>
    </row>
    <row r="1106" spans="1:1" x14ac:dyDescent="0.3">
      <c r="A1106">
        <v>16.3</v>
      </c>
    </row>
    <row r="1107" spans="1:1" x14ac:dyDescent="0.3">
      <c r="A1107">
        <v>15.7</v>
      </c>
    </row>
    <row r="1108" spans="1:1" x14ac:dyDescent="0.3">
      <c r="A1108">
        <v>15.5</v>
      </c>
    </row>
    <row r="1109" spans="1:1" x14ac:dyDescent="0.3">
      <c r="A1109">
        <v>15</v>
      </c>
    </row>
    <row r="1110" spans="1:1" x14ac:dyDescent="0.3">
      <c r="A1110">
        <v>15</v>
      </c>
    </row>
    <row r="1111" spans="1:1" x14ac:dyDescent="0.3">
      <c r="A1111">
        <v>15</v>
      </c>
    </row>
    <row r="1112" spans="1:1" x14ac:dyDescent="0.3">
      <c r="A1112">
        <v>14.8</v>
      </c>
    </row>
    <row r="1113" spans="1:1" x14ac:dyDescent="0.3">
      <c r="A1113">
        <v>14.6</v>
      </c>
    </row>
    <row r="1114" spans="1:1" x14ac:dyDescent="0.3">
      <c r="A1114">
        <v>14.3</v>
      </c>
    </row>
    <row r="1115" spans="1:1" x14ac:dyDescent="0.3">
      <c r="A1115">
        <v>14.2</v>
      </c>
    </row>
    <row r="1116" spans="1:1" x14ac:dyDescent="0.3">
      <c r="A1116">
        <v>13.5</v>
      </c>
    </row>
    <row r="1117" spans="1:1" x14ac:dyDescent="0.3">
      <c r="A1117">
        <v>13.3</v>
      </c>
    </row>
    <row r="1118" spans="1:1" x14ac:dyDescent="0.3">
      <c r="A1118">
        <v>13.2</v>
      </c>
    </row>
    <row r="1119" spans="1:1" x14ac:dyDescent="0.3">
      <c r="A1119">
        <v>13</v>
      </c>
    </row>
    <row r="1120" spans="1:1" x14ac:dyDescent="0.3">
      <c r="A1120">
        <v>12.9</v>
      </c>
    </row>
    <row r="1121" spans="1:1" x14ac:dyDescent="0.3">
      <c r="A1121">
        <v>12.7</v>
      </c>
    </row>
    <row r="1122" spans="1:1" x14ac:dyDescent="0.3">
      <c r="A1122">
        <v>11.8</v>
      </c>
    </row>
    <row r="1123" spans="1:1" x14ac:dyDescent="0.3">
      <c r="A1123">
        <v>11.8</v>
      </c>
    </row>
    <row r="1124" spans="1:1" x14ac:dyDescent="0.3">
      <c r="A1124">
        <v>11.7</v>
      </c>
    </row>
    <row r="1125" spans="1:1" x14ac:dyDescent="0.3">
      <c r="A1125">
        <v>11.4</v>
      </c>
    </row>
    <row r="1126" spans="1:1" x14ac:dyDescent="0.3">
      <c r="A1126">
        <v>11.4</v>
      </c>
    </row>
    <row r="1127" spans="1:1" x14ac:dyDescent="0.3">
      <c r="A1127">
        <v>10.8</v>
      </c>
    </row>
    <row r="1128" spans="1:1" x14ac:dyDescent="0.3">
      <c r="A1128">
        <v>10.3</v>
      </c>
    </row>
    <row r="1129" spans="1:1" x14ac:dyDescent="0.3">
      <c r="A1129">
        <v>10.1</v>
      </c>
    </row>
    <row r="1130" spans="1:1" x14ac:dyDescent="0.3">
      <c r="A1130">
        <v>10</v>
      </c>
    </row>
    <row r="1131" spans="1:1" x14ac:dyDescent="0.3">
      <c r="A1131">
        <v>8.9</v>
      </c>
    </row>
    <row r="1132" spans="1:1" x14ac:dyDescent="0.3">
      <c r="A1132">
        <v>8.6999999999999993</v>
      </c>
    </row>
    <row r="1133" spans="1:1" x14ac:dyDescent="0.3">
      <c r="A1133">
        <v>8.6</v>
      </c>
    </row>
    <row r="1134" spans="1:1" x14ac:dyDescent="0.3">
      <c r="A1134">
        <v>8.6</v>
      </c>
    </row>
    <row r="1135" spans="1:1" x14ac:dyDescent="0.3">
      <c r="A1135">
        <v>8.4</v>
      </c>
    </row>
    <row r="1136" spans="1:1" x14ac:dyDescent="0.3">
      <c r="A1136">
        <v>6.1</v>
      </c>
    </row>
    <row r="1137" spans="1:1" x14ac:dyDescent="0.3">
      <c r="A1137">
        <v>6</v>
      </c>
    </row>
    <row r="1138" spans="1:1" x14ac:dyDescent="0.3">
      <c r="A1138">
        <v>5.7</v>
      </c>
    </row>
    <row r="1139" spans="1:1" x14ac:dyDescent="0.3">
      <c r="A1139">
        <v>5.3</v>
      </c>
    </row>
    <row r="1140" spans="1:1" x14ac:dyDescent="0.3">
      <c r="A1140">
        <v>4.4000000000000004</v>
      </c>
    </row>
    <row r="1141" spans="1:1" x14ac:dyDescent="0.3">
      <c r="A1141">
        <v>2.2000000000000002</v>
      </c>
    </row>
    <row r="1142" spans="1:1" x14ac:dyDescent="0.3">
      <c r="A1142">
        <v>2</v>
      </c>
    </row>
    <row r="1143" spans="1:1" x14ac:dyDescent="0.3">
      <c r="A1143">
        <v>1.8</v>
      </c>
    </row>
    <row r="1144" spans="1:1" x14ac:dyDescent="0.3">
      <c r="A1144">
        <v>1.4</v>
      </c>
    </row>
    <row r="1145" spans="1:1" x14ac:dyDescent="0.3">
      <c r="A1145">
        <v>-1.4</v>
      </c>
    </row>
    <row r="1146" spans="1:1" x14ac:dyDescent="0.3">
      <c r="A1146">
        <v>-2.2999999999999998</v>
      </c>
    </row>
    <row r="1147" spans="1:1" x14ac:dyDescent="0.3">
      <c r="A1147">
        <v>-2.5</v>
      </c>
    </row>
    <row r="1148" spans="1:1" x14ac:dyDescent="0.3">
      <c r="A1148">
        <v>-2.8</v>
      </c>
    </row>
    <row r="1149" spans="1:1" x14ac:dyDescent="0.3">
      <c r="A1149">
        <v>-3.2</v>
      </c>
    </row>
    <row r="1150" spans="1:1" x14ac:dyDescent="0.3">
      <c r="A1150">
        <v>-3.4</v>
      </c>
    </row>
    <row r="1151" spans="1:1" x14ac:dyDescent="0.3">
      <c r="A1151">
        <v>-4.0999999999999996</v>
      </c>
    </row>
    <row r="1152" spans="1:1" x14ac:dyDescent="0.3">
      <c r="A1152">
        <v>-4.8</v>
      </c>
    </row>
    <row r="1153" spans="1:1" x14ac:dyDescent="0.3">
      <c r="A1153">
        <v>-5.2</v>
      </c>
    </row>
    <row r="1154" spans="1:1" x14ac:dyDescent="0.3">
      <c r="A1154">
        <v>-5.3</v>
      </c>
    </row>
    <row r="1155" spans="1:1" x14ac:dyDescent="0.3">
      <c r="A1155">
        <v>-6.6</v>
      </c>
    </row>
    <row r="1156" spans="1:1" x14ac:dyDescent="0.3">
      <c r="A1156">
        <v>-6.6</v>
      </c>
    </row>
    <row r="1157" spans="1:1" x14ac:dyDescent="0.3">
      <c r="A1157">
        <v>-6.6</v>
      </c>
    </row>
    <row r="1158" spans="1:1" x14ac:dyDescent="0.3">
      <c r="A1158">
        <v>-6.6</v>
      </c>
    </row>
    <row r="1159" spans="1:1" x14ac:dyDescent="0.3">
      <c r="A1159">
        <v>-6.8</v>
      </c>
    </row>
    <row r="1160" spans="1:1" x14ac:dyDescent="0.3">
      <c r="A1160">
        <v>-7.2</v>
      </c>
    </row>
    <row r="1161" spans="1:1" x14ac:dyDescent="0.3">
      <c r="A1161">
        <v>-8.1</v>
      </c>
    </row>
    <row r="1162" spans="1:1" x14ac:dyDescent="0.3">
      <c r="A1162">
        <v>-8.1</v>
      </c>
    </row>
    <row r="1163" spans="1:1" x14ac:dyDescent="0.3">
      <c r="A1163">
        <v>-8.1999999999999993</v>
      </c>
    </row>
    <row r="1164" spans="1:1" x14ac:dyDescent="0.3">
      <c r="A1164">
        <v>-9.3000000000000007</v>
      </c>
    </row>
    <row r="1165" spans="1:1" x14ac:dyDescent="0.3">
      <c r="A1165">
        <v>-9.3000000000000007</v>
      </c>
    </row>
  </sheetData>
  <mergeCells count="1">
    <mergeCell ref="C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find</vt:lpstr>
      <vt:lpstr>ROC</vt:lpstr>
      <vt:lpstr>Hist</vt:lpstr>
      <vt:lpstr>find!find</vt:lpstr>
      <vt:lpstr>find!find_1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2017-05-19T21:40:22Z</dcterms:modified>
</cp:coreProperties>
</file>