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7650"/>
  </bookViews>
  <sheets>
    <sheet name="Наиболее полные изоформы" sheetId="8" r:id="rId1"/>
    <sheet name="refseq" sheetId="1" r:id="rId2"/>
    <sheet name="refseq1" sheetId="2" r:id="rId3"/>
    <sheet name="refseq2" sheetId="3" r:id="rId4"/>
    <sheet name="refseq3" sheetId="4" r:id="rId5"/>
    <sheet name="refseq4" sheetId="5" r:id="rId6"/>
    <sheet name="refseq5" sheetId="6" r:id="rId7"/>
    <sheet name="augustus" sheetId="7" r:id="rId8"/>
  </sheets>
  <calcPr calcId="144525"/>
</workbook>
</file>

<file path=xl/calcChain.xml><?xml version="1.0" encoding="utf-8"?>
<calcChain xmlns="http://schemas.openxmlformats.org/spreadsheetml/2006/main">
  <c r="G17" i="8" l="1"/>
  <c r="B19" i="5" l="1"/>
  <c r="B17" i="5"/>
  <c r="B15" i="5"/>
  <c r="B13" i="5"/>
  <c r="B11" i="5"/>
  <c r="B9" i="5"/>
  <c r="B7" i="5"/>
  <c r="B5" i="5"/>
  <c r="B20" i="5"/>
  <c r="B18" i="5"/>
  <c r="B16" i="5"/>
  <c r="B14" i="5"/>
  <c r="B12" i="5"/>
  <c r="B10" i="5"/>
  <c r="B8" i="5"/>
  <c r="B6" i="5"/>
  <c r="B4" i="5"/>
  <c r="B22" i="6"/>
  <c r="B20" i="6"/>
  <c r="B18" i="6"/>
  <c r="B16" i="6"/>
  <c r="B14" i="6"/>
  <c r="B12" i="6"/>
  <c r="B10" i="6"/>
  <c r="B8" i="6"/>
  <c r="B6" i="6"/>
  <c r="B21" i="6"/>
  <c r="B19" i="6"/>
  <c r="B17" i="6"/>
  <c r="B15" i="6"/>
  <c r="B13" i="6"/>
  <c r="B11" i="6"/>
  <c r="B9" i="6"/>
  <c r="B7" i="6"/>
  <c r="B20" i="7"/>
  <c r="B18" i="7"/>
  <c r="B16" i="7"/>
  <c r="B14" i="7"/>
  <c r="B12" i="7"/>
  <c r="B10" i="7"/>
  <c r="B8" i="7"/>
  <c r="B4" i="7"/>
  <c r="B19" i="7"/>
  <c r="B17" i="7"/>
  <c r="B15" i="7"/>
  <c r="B13" i="7"/>
  <c r="B11" i="7"/>
  <c r="B9" i="7"/>
  <c r="B7" i="7"/>
  <c r="B5" i="7"/>
  <c r="B21" i="4"/>
  <c r="B19" i="4"/>
  <c r="B17" i="4"/>
  <c r="B15" i="4"/>
  <c r="B13" i="4"/>
  <c r="B11" i="4"/>
  <c r="B9" i="4"/>
  <c r="B7" i="4"/>
  <c r="B5" i="4"/>
  <c r="B20" i="4"/>
  <c r="B18" i="4"/>
  <c r="B16" i="4"/>
  <c r="B14" i="4"/>
  <c r="B12" i="4"/>
  <c r="B10" i="4"/>
  <c r="B8" i="4"/>
  <c r="B6" i="4"/>
  <c r="B4" i="4"/>
  <c r="B20" i="3"/>
  <c r="B18" i="3"/>
  <c r="B16" i="3"/>
  <c r="B14" i="3"/>
  <c r="B12" i="3"/>
  <c r="B10" i="3"/>
  <c r="B8" i="3"/>
  <c r="B6" i="3"/>
  <c r="B4" i="3"/>
  <c r="B19" i="3"/>
  <c r="B15" i="3"/>
  <c r="B13" i="3"/>
  <c r="B11" i="3"/>
  <c r="B9" i="3"/>
  <c r="B7" i="3"/>
  <c r="B22" i="2"/>
  <c r="B20" i="2"/>
  <c r="B18" i="2"/>
  <c r="B16" i="2"/>
  <c r="B14" i="2"/>
  <c r="B12" i="2"/>
  <c r="B10" i="2"/>
  <c r="B8" i="2"/>
  <c r="B6" i="2"/>
  <c r="B4" i="2"/>
</calcChain>
</file>

<file path=xl/sharedStrings.xml><?xml version="1.0" encoding="utf-8"?>
<sst xmlns="http://schemas.openxmlformats.org/spreadsheetml/2006/main" count="340" uniqueCount="64">
  <si>
    <t>#name</t>
  </si>
  <si>
    <t>chrom</t>
  </si>
  <si>
    <t>strand</t>
  </si>
  <si>
    <t>cdsStart</t>
  </si>
  <si>
    <t>cdsEnd</t>
  </si>
  <si>
    <t>exonCount</t>
  </si>
  <si>
    <t>exonStarts</t>
  </si>
  <si>
    <t>exonEnds</t>
  </si>
  <si>
    <t>NM_001195007</t>
  </si>
  <si>
    <t>chr1</t>
  </si>
  <si>
    <t>+</t>
  </si>
  <si>
    <t>39738844,39740164,39741365,39741894,39743215,39743823,39745374,39748902,39752909,39762516,39763688,</t>
  </si>
  <si>
    <t>39738931,39740263,39741409,39741921,39743297,39743924,39745498,39749088,39753052,39762651,39763914,</t>
  </si>
  <si>
    <t>NM_203456</t>
  </si>
  <si>
    <t>39738844,39740164,39741365,39741894,39743215,39743823,39745374,39748902,39752909,39763688,</t>
  </si>
  <si>
    <t>39738931,39740263,39741409,39741921,39743297,39743924,39745498,39749088,39753052,39763914,</t>
  </si>
  <si>
    <t>NR_036544</t>
  </si>
  <si>
    <t>39738844,39740164,39741365,39741894,39743215,39743823,39745413,39748902,39752909,39753286,</t>
  </si>
  <si>
    <t>39738923,39740263,39741409,39741921,39743297,39743924,39745498,39749088,39753052,39756769,</t>
  </si>
  <si>
    <t>NR_036543</t>
  </si>
  <si>
    <t>39738844,39740164,39741365,39741894,39743215,39743823,39745374,39748902,39752909,39753286,</t>
  </si>
  <si>
    <t>NM_006112</t>
  </si>
  <si>
    <t>39738931,39740263,39741409,39741921,39743297,39743924,39745498,39749088,39753052,39756769,</t>
  </si>
  <si>
    <t>Длина</t>
  </si>
  <si>
    <t xml:space="preserve">Функция </t>
  </si>
  <si>
    <t>Остаток от деления кодирующей части на 3</t>
  </si>
  <si>
    <t>№</t>
  </si>
  <si>
    <t>Экзон 1</t>
  </si>
  <si>
    <t>Экзон 2</t>
  </si>
  <si>
    <t>Экзон 3</t>
  </si>
  <si>
    <t>Экзон 4</t>
  </si>
  <si>
    <t>Экзон 5</t>
  </si>
  <si>
    <t>Экзон 6</t>
  </si>
  <si>
    <t>Экзон 7</t>
  </si>
  <si>
    <t>Экзон 8</t>
  </si>
  <si>
    <t>Экзон 9</t>
  </si>
  <si>
    <t>Экзон 10</t>
  </si>
  <si>
    <t>Экзон 11</t>
  </si>
  <si>
    <t>88 (32)</t>
  </si>
  <si>
    <t>136 (109)</t>
  </si>
  <si>
    <t>частично кодирующий</t>
  </si>
  <si>
    <t xml:space="preserve">частично кодирующий </t>
  </si>
  <si>
    <t>некодирующий</t>
  </si>
  <si>
    <t>кодирующий</t>
  </si>
  <si>
    <t>Интрон 1</t>
  </si>
  <si>
    <t>Интрон 2</t>
  </si>
  <si>
    <t>Интрон 3</t>
  </si>
  <si>
    <t>Интрон 4</t>
  </si>
  <si>
    <t>Интрон 5</t>
  </si>
  <si>
    <t>Интрон 6</t>
  </si>
  <si>
    <t>Интрон 7</t>
  </si>
  <si>
    <t>Интрон 8</t>
  </si>
  <si>
    <t>Интрон 9</t>
  </si>
  <si>
    <t>Интрон 10</t>
  </si>
  <si>
    <t>Столбец1</t>
  </si>
  <si>
    <t xml:space="preserve">start </t>
  </si>
  <si>
    <t>end</t>
  </si>
  <si>
    <t>start</t>
  </si>
  <si>
    <t>227 (55)</t>
  </si>
  <si>
    <t>g429.t1</t>
  </si>
  <si>
    <t>137 (32)</t>
  </si>
  <si>
    <t>424 (70)</t>
  </si>
  <si>
    <t>3484 (70)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</si>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</sst>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horizont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8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7" name="Таблица26168" displayName="Таблица26168" ref="F2:I21" totalsRowShown="0">
  <autoFilter ref="F2:I21"/>
  <tableColumns count="4">
    <tableColumn id="1" name="№"/>
    <tableColumn id="2" name="Длина" dataDxfId="7"/>
    <tableColumn id="3" name="Функция "/>
    <tableColumn id="4" name="Остаток от деления кодирующей части на 3"/>
  </tableColumns>
  <tableStyleInfo name="TableStyleMedium4" showFirstColumn="0" showLastColumn="0" showRowStripes="1" showColumnStripes="0"/>
</table>
</file>

<file path=xl/tables/table10.xml><?xml version="1.0" encoding="utf-8"?>
<table xmlns="http://schemas.openxmlformats.org/spreadsheetml/2006/main" id="10" name="Таблица2611" displayName="Таблица2611" ref="A2:D21" totalsRowShown="0">
  <autoFilter ref="A2:D21"/>
  <tableColumns count="4">
    <tableColumn id="1" name="№"/>
    <tableColumn id="2" name="Длина" dataDxfId="3"/>
    <tableColumn id="3" name="Функция "/>
    <tableColumn id="4" name="Остаток от деления кодирующей части на 3"/>
  </tableColumns>
  <tableStyleInfo name="TableStyleMedium5" showFirstColumn="0" showLastColumn="0" showRowStripes="1" showColumnStripes="0"/>
</table>
</file>

<file path=xl/tables/table11.xml><?xml version="1.0" encoding="utf-8"?>
<table xmlns="http://schemas.openxmlformats.org/spreadsheetml/2006/main" id="11" name="Таблица11" displayName="Таблица11" ref="J9:L19" totalsRowShown="0">
  <autoFilter ref="J9:L19"/>
  <tableColumns count="3">
    <tableColumn id="1" name="Столбец1"/>
    <tableColumn id="2" name="start"/>
    <tableColumn id="3" name="end"/>
  </tableColumns>
  <tableStyleInfo name="TableStyleLight19" showFirstColumn="0" showLastColumn="0" showRowStripes="1" showColumnStripes="0"/>
</table>
</file>

<file path=xl/tables/table12.xml><?xml version="1.0" encoding="utf-8"?>
<table xmlns="http://schemas.openxmlformats.org/spreadsheetml/2006/main" id="19" name="Таблица261120" displayName="Таблица261120" ref="A2:D21" totalsRowShown="0">
  <autoFilter ref="A2:D21"/>
  <tableColumns count="4">
    <tableColumn id="1" name="№"/>
    <tableColumn id="2" name="Длина" dataDxfId="2"/>
    <tableColumn id="3" name="Функция "/>
    <tableColumn id="4" name="Остаток от деления кодирующей части на 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20" name="Таблица20" displayName="Таблица20" ref="J2:L3" totalsRowShown="0">
  <autoFilter ref="J2:L3"/>
  <tableColumns count="3">
    <tableColumn id="1" name="cdsStart"/>
    <tableColumn id="2" name="cdsEnd"/>
    <tableColumn id="3" name="exonCount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id="21" name="Таблица21" displayName="Таблица21" ref="J8:L18" totalsRowShown="0">
  <autoFilter ref="J8:L18"/>
  <tableColumns count="3">
    <tableColumn id="1" name="Столбец1"/>
    <tableColumn id="2" name="start"/>
    <tableColumn id="3" name="end"/>
  </tableColumns>
  <tableStyleInfo name="TableStyleLight16" showFirstColumn="0" showLastColumn="0" showRowStripes="1" showColumnStripes="0"/>
</table>
</file>

<file path=xl/tables/table15.xml><?xml version="1.0" encoding="utf-8"?>
<table xmlns="http://schemas.openxmlformats.org/spreadsheetml/2006/main" id="16" name="Таблица16" displayName="Таблица16" ref="J4:L5" totalsRowShown="0">
  <autoFilter ref="J4:L5"/>
  <tableColumns count="3">
    <tableColumn id="1" name="cdsStart"/>
    <tableColumn id="2" name="cdsEnd"/>
    <tableColumn id="3" name="exonCount"/>
  </tableColumns>
  <tableStyleInfo name="TableStyleMedium3" showFirstColumn="0" showLastColumn="0" showRowStripes="1" showColumnStripes="0"/>
</table>
</file>

<file path=xl/tables/table16.xml><?xml version="1.0" encoding="utf-8"?>
<table xmlns="http://schemas.openxmlformats.org/spreadsheetml/2006/main" id="17" name="Таблица2618" displayName="Таблица2618" ref="A4:D23" totalsRowShown="0">
  <autoFilter ref="A4:D23"/>
  <tableColumns count="4">
    <tableColumn id="1" name="№"/>
    <tableColumn id="2" name="Длина" dataDxfId="1"/>
    <tableColumn id="3" name="Функция "/>
    <tableColumn id="4" name="Остаток от деления кодирующей части на 3"/>
  </tableColumns>
  <tableStyleInfo name="TableStyleMedium3" showFirstColumn="0" showLastColumn="0" showRowStripes="1" showColumnStripes="0"/>
</table>
</file>

<file path=xl/tables/table17.xml><?xml version="1.0" encoding="utf-8"?>
<table xmlns="http://schemas.openxmlformats.org/spreadsheetml/2006/main" id="18" name="Таблица18" displayName="Таблица18" ref="J10:L20" totalsRowShown="0">
  <autoFilter ref="J10:L20"/>
  <tableColumns count="3">
    <tableColumn id="1" name="Столбец1"/>
    <tableColumn id="2" name="start"/>
    <tableColumn id="3" name="end"/>
  </tableColumns>
  <tableStyleInfo name="TableStyleLight17" showFirstColumn="0" showLastColumn="0" showRowStripes="1" showColumnStripes="0"/>
</table>
</file>

<file path=xl/tables/table18.xml><?xml version="1.0" encoding="utf-8"?>
<table xmlns="http://schemas.openxmlformats.org/spreadsheetml/2006/main" id="13" name="Таблица13" displayName="Таблица13" ref="J2:L3" totalsRowShown="0">
  <autoFilter ref="J2:L3"/>
  <tableColumns count="3">
    <tableColumn id="1" name="cdsStart"/>
    <tableColumn id="2" name="cdsEnd"/>
    <tableColumn id="3" name="exonCount"/>
  </tableColumns>
  <tableStyleInfo name="TableStyleMedium4" showFirstColumn="0" showLastColumn="0" showRowStripes="1" showColumnStripes="0"/>
</table>
</file>

<file path=xl/tables/table19.xml><?xml version="1.0" encoding="utf-8"?>
<table xmlns="http://schemas.openxmlformats.org/spreadsheetml/2006/main" id="14" name="Таблица14" displayName="Таблица14" ref="J9:L19" totalsRowShown="0">
  <autoFilter ref="J9:L19"/>
  <tableColumns count="3">
    <tableColumn id="1" name="Столбец1"/>
    <tableColumn id="2" name="exonStarts"/>
    <tableColumn id="3" name="exonEnds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12" name="Таблица213" displayName="Таблица213" ref="A2:D23" totalsRowShown="0">
  <autoFilter ref="A2:D23"/>
  <tableColumns count="4">
    <tableColumn id="1" name="№"/>
    <tableColumn id="2" name="Длина" dataDxfId="6"/>
    <tableColumn id="3" name="Функция "/>
    <tableColumn id="4" name="Остаток от деления кодирующей части на 3"/>
  </tableColumns>
  <tableStyleInfo name="TableStyleMedium6" showFirstColumn="0" showLastColumn="0" showRowStripes="1" showColumnStripes="0"/>
</table>
</file>

<file path=xl/tables/table20.xml><?xml version="1.0" encoding="utf-8"?>
<table xmlns="http://schemas.openxmlformats.org/spreadsheetml/2006/main" id="15" name="Таблица2616" displayName="Таблица2616" ref="A2:D21" totalsRowShown="0">
  <autoFilter ref="A2:D21"/>
  <tableColumns count="4">
    <tableColumn id="1" name="№"/>
    <tableColumn id="2" name="Длина" dataDxfId="0"/>
    <tableColumn id="3" name="Функция "/>
    <tableColumn id="4" name="Остаток от деления кодирующей части на 3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2" name="Таблица2" displayName="Таблица2" ref="A2:D23" totalsRowShown="0">
  <autoFilter ref="A2:D23"/>
  <tableColumns count="4">
    <tableColumn id="1" name="№"/>
    <tableColumn id="2" name="Длина" dataDxfId="5"/>
    <tableColumn id="3" name="Функция "/>
    <tableColumn id="4" name="Остаток от деления кодирующей части на 3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3" name="Таблица3" displayName="Таблица3" ref="J2:L3" totalsRowShown="0">
  <autoFilter ref="J2:L3"/>
  <tableColumns count="3">
    <tableColumn id="1" name="cdsStart"/>
    <tableColumn id="2" name="cdsEnd"/>
    <tableColumn id="3" name="exonCount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4" name="Таблица4" displayName="Таблица4" ref="J7:L18" totalsRowShown="0">
  <autoFilter ref="J7:L18"/>
  <tableColumns count="3">
    <tableColumn id="1" name="Столбец1"/>
    <tableColumn id="2" name="start "/>
    <tableColumn id="3" name="end"/>
  </tableColumns>
  <tableStyleInfo name="TableStyleLight20" showFirstColumn="0" showLastColumn="0" showRowStripes="1" showColumnStripes="0"/>
</table>
</file>

<file path=xl/tables/table6.xml><?xml version="1.0" encoding="utf-8"?>
<table xmlns="http://schemas.openxmlformats.org/spreadsheetml/2006/main" id="5" name="Таблица26" displayName="Таблица26" ref="A2:D21" totalsRowShown="0">
  <autoFilter ref="A2:D21"/>
  <tableColumns count="4">
    <tableColumn id="1" name="№"/>
    <tableColumn id="2" name="Длина" dataDxfId="4"/>
    <tableColumn id="3" name="Функция "/>
    <tableColumn id="4" name="Остаток от деления кодирующей части на 3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id="6" name="Таблица6" displayName="Таблица6" ref="J2:L3" totalsRowShown="0">
  <autoFilter ref="J2:L3"/>
  <tableColumns count="3">
    <tableColumn id="1" name="cdsStart"/>
    <tableColumn id="2" name="cdsEnd"/>
    <tableColumn id="3" name="exonCount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id="8" name="Таблица8" displayName="Таблица8" ref="J9:L19" totalsRowShown="0">
  <autoFilter ref="J9:L19"/>
  <tableColumns count="3">
    <tableColumn id="1" name="Столбец1"/>
    <tableColumn id="2" name="start"/>
    <tableColumn id="3" name="end"/>
  </tableColumns>
  <tableStyleInfo name="TableStyleLight21" showFirstColumn="0" showLastColumn="0" showRowStripes="1" showColumnStripes="0"/>
</table>
</file>

<file path=xl/tables/table9.xml><?xml version="1.0" encoding="utf-8"?>
<table xmlns="http://schemas.openxmlformats.org/spreadsheetml/2006/main" id="9" name="Таблица9" displayName="Таблица9" ref="J2:L3" totalsRowShown="0">
  <autoFilter ref="J2:L3"/>
  <tableColumns count="3">
    <tableColumn id="1" name="cdsStart"/>
    <tableColumn id="2" name="cdsEnd"/>
    <tableColumn id="3" name="exonCount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table" Target="../tables/table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table" Target="../tables/table1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table" Target="../tables/table1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table" Target="../tables/table1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L16" sqref="L16"/>
    </sheetView>
  </sheetViews>
  <sheetFormatPr defaultRowHeight="15" x14ac:dyDescent="0.25"/>
  <cols>
    <col min="1" max="1" width="10.28515625" bestFit="1" customWidth="1"/>
    <col min="2" max="2" width="9.140625" bestFit="1" customWidth="1"/>
    <col min="3" max="3" width="22.42578125" bestFit="1" customWidth="1"/>
    <col min="4" max="4" width="25.28515625" bestFit="1" customWidth="1"/>
    <col min="6" max="6" width="9.28515625" bestFit="1" customWidth="1"/>
    <col min="8" max="8" width="22.42578125" bestFit="1" customWidth="1"/>
    <col min="9" max="9" width="24.85546875" customWidth="1"/>
  </cols>
  <sheetData>
    <row r="1" spans="1:9" x14ac:dyDescent="0.25">
      <c r="A1" s="4" t="s">
        <v>8</v>
      </c>
      <c r="B1" s="4"/>
      <c r="F1" t="s">
        <v>59</v>
      </c>
    </row>
    <row r="2" spans="1:9" ht="30" x14ac:dyDescent="0.25">
      <c r="A2" t="s">
        <v>26</v>
      </c>
      <c r="B2" t="s">
        <v>23</v>
      </c>
      <c r="C2" t="s">
        <v>24</v>
      </c>
      <c r="D2" s="1" t="s">
        <v>25</v>
      </c>
      <c r="F2" t="s">
        <v>26</v>
      </c>
      <c r="G2" t="s">
        <v>23</v>
      </c>
      <c r="H2" t="s">
        <v>24</v>
      </c>
      <c r="I2" s="1" t="s">
        <v>25</v>
      </c>
    </row>
    <row r="3" spans="1:9" x14ac:dyDescent="0.25">
      <c r="A3" t="s">
        <v>27</v>
      </c>
      <c r="B3" s="2" t="s">
        <v>38</v>
      </c>
      <c r="C3" t="s">
        <v>40</v>
      </c>
      <c r="D3">
        <v>2</v>
      </c>
      <c r="F3" t="s">
        <v>27</v>
      </c>
      <c r="G3" t="s">
        <v>60</v>
      </c>
      <c r="H3" t="s">
        <v>40</v>
      </c>
      <c r="I3">
        <v>2</v>
      </c>
    </row>
    <row r="4" spans="1:9" x14ac:dyDescent="0.25">
      <c r="A4" t="s">
        <v>44</v>
      </c>
      <c r="B4">
        <v>1234</v>
      </c>
      <c r="F4" t="s">
        <v>44</v>
      </c>
      <c r="G4" s="2">
        <v>1234</v>
      </c>
    </row>
    <row r="5" spans="1:9" x14ac:dyDescent="0.25">
      <c r="A5" t="s">
        <v>28</v>
      </c>
      <c r="B5" s="2">
        <v>100</v>
      </c>
      <c r="C5" t="s">
        <v>43</v>
      </c>
      <c r="D5">
        <v>1</v>
      </c>
      <c r="F5" t="s">
        <v>28</v>
      </c>
      <c r="G5">
        <v>100</v>
      </c>
      <c r="H5" t="s">
        <v>43</v>
      </c>
      <c r="I5">
        <v>1</v>
      </c>
    </row>
    <row r="6" spans="1:9" x14ac:dyDescent="0.25">
      <c r="A6" t="s">
        <v>45</v>
      </c>
      <c r="B6">
        <v>1103</v>
      </c>
      <c r="F6" t="s">
        <v>45</v>
      </c>
      <c r="G6">
        <v>1103</v>
      </c>
    </row>
    <row r="7" spans="1:9" x14ac:dyDescent="0.25">
      <c r="A7" t="s">
        <v>29</v>
      </c>
      <c r="B7" s="2">
        <v>45</v>
      </c>
      <c r="C7" t="s">
        <v>43</v>
      </c>
      <c r="D7">
        <v>0</v>
      </c>
      <c r="F7" t="s">
        <v>29</v>
      </c>
      <c r="G7" s="2">
        <v>45</v>
      </c>
      <c r="H7" t="s">
        <v>43</v>
      </c>
      <c r="I7">
        <v>0</v>
      </c>
    </row>
    <row r="8" spans="1:9" x14ac:dyDescent="0.25">
      <c r="A8" t="s">
        <v>46</v>
      </c>
      <c r="B8">
        <v>486</v>
      </c>
      <c r="F8" t="s">
        <v>46</v>
      </c>
      <c r="G8">
        <v>486</v>
      </c>
    </row>
    <row r="9" spans="1:9" x14ac:dyDescent="0.25">
      <c r="A9" t="s">
        <v>30</v>
      </c>
      <c r="B9" s="2">
        <v>28</v>
      </c>
      <c r="C9" t="s">
        <v>43</v>
      </c>
      <c r="D9">
        <v>1</v>
      </c>
      <c r="F9" t="s">
        <v>30</v>
      </c>
      <c r="G9" s="2">
        <v>28</v>
      </c>
      <c r="H9" t="s">
        <v>43</v>
      </c>
      <c r="I9">
        <v>1</v>
      </c>
    </row>
    <row r="10" spans="1:9" x14ac:dyDescent="0.25">
      <c r="A10" t="s">
        <v>47</v>
      </c>
      <c r="B10">
        <v>1295</v>
      </c>
      <c r="F10" t="s">
        <v>47</v>
      </c>
      <c r="G10">
        <v>1295</v>
      </c>
    </row>
    <row r="11" spans="1:9" x14ac:dyDescent="0.25">
      <c r="A11" t="s">
        <v>31</v>
      </c>
      <c r="B11" s="2">
        <v>83</v>
      </c>
      <c r="C11" t="s">
        <v>43</v>
      </c>
      <c r="D11">
        <v>2</v>
      </c>
      <c r="F11" t="s">
        <v>31</v>
      </c>
      <c r="G11" s="2">
        <v>83</v>
      </c>
      <c r="H11" t="s">
        <v>43</v>
      </c>
      <c r="I11">
        <v>2</v>
      </c>
    </row>
    <row r="12" spans="1:9" x14ac:dyDescent="0.25">
      <c r="A12" t="s">
        <v>48</v>
      </c>
      <c r="B12">
        <v>1903</v>
      </c>
      <c r="F12" t="s">
        <v>48</v>
      </c>
      <c r="G12">
        <v>527</v>
      </c>
    </row>
    <row r="13" spans="1:9" x14ac:dyDescent="0.25">
      <c r="A13" t="s">
        <v>32</v>
      </c>
      <c r="B13" s="2">
        <v>102</v>
      </c>
      <c r="C13" t="s">
        <v>43</v>
      </c>
      <c r="D13">
        <v>0</v>
      </c>
      <c r="F13" t="s">
        <v>32</v>
      </c>
      <c r="G13" s="2">
        <v>102</v>
      </c>
      <c r="H13" t="s">
        <v>43</v>
      </c>
      <c r="I13">
        <v>0</v>
      </c>
    </row>
    <row r="14" spans="1:9" x14ac:dyDescent="0.25">
      <c r="A14" t="s">
        <v>49</v>
      </c>
      <c r="B14">
        <v>1451</v>
      </c>
      <c r="F14" t="s">
        <v>49</v>
      </c>
      <c r="G14">
        <v>1451</v>
      </c>
    </row>
    <row r="15" spans="1:9" x14ac:dyDescent="0.25">
      <c r="A15" t="s">
        <v>33</v>
      </c>
      <c r="B15" s="2">
        <v>125</v>
      </c>
      <c r="C15" t="s">
        <v>43</v>
      </c>
      <c r="D15">
        <v>2</v>
      </c>
      <c r="F15" t="s">
        <v>33</v>
      </c>
      <c r="G15" s="2">
        <v>125</v>
      </c>
      <c r="H15" t="s">
        <v>43</v>
      </c>
      <c r="I15">
        <v>2</v>
      </c>
    </row>
    <row r="16" spans="1:9" x14ac:dyDescent="0.25">
      <c r="A16" t="s">
        <v>50</v>
      </c>
      <c r="B16">
        <v>3405</v>
      </c>
      <c r="F16" t="s">
        <v>50</v>
      </c>
      <c r="G16">
        <v>3405</v>
      </c>
    </row>
    <row r="17" spans="1:9" x14ac:dyDescent="0.25">
      <c r="A17" t="s">
        <v>34</v>
      </c>
      <c r="B17" s="2">
        <v>187</v>
      </c>
      <c r="C17" t="s">
        <v>43</v>
      </c>
      <c r="D17">
        <v>1</v>
      </c>
      <c r="F17" t="s">
        <v>34</v>
      </c>
      <c r="G17" s="2">
        <f>Таблица14[[#This Row],[exonEnds]]-Таблица14[[#This Row],[exonStarts]]+1</f>
        <v>187</v>
      </c>
      <c r="H17" t="s">
        <v>43</v>
      </c>
      <c r="I17">
        <v>1</v>
      </c>
    </row>
    <row r="18" spans="1:9" x14ac:dyDescent="0.25">
      <c r="A18" t="s">
        <v>51</v>
      </c>
      <c r="B18">
        <v>3822</v>
      </c>
      <c r="F18" t="s">
        <v>51</v>
      </c>
      <c r="G18">
        <v>3822</v>
      </c>
    </row>
    <row r="19" spans="1:9" x14ac:dyDescent="0.25">
      <c r="A19" t="s">
        <v>35</v>
      </c>
      <c r="B19" s="2">
        <v>144</v>
      </c>
      <c r="C19" t="s">
        <v>43</v>
      </c>
      <c r="D19">
        <v>48</v>
      </c>
      <c r="F19" t="s">
        <v>35</v>
      </c>
      <c r="G19" s="2">
        <v>144</v>
      </c>
      <c r="H19" t="s">
        <v>43</v>
      </c>
      <c r="I19">
        <v>0</v>
      </c>
    </row>
    <row r="20" spans="1:9" x14ac:dyDescent="0.25">
      <c r="A20" t="s">
        <v>52</v>
      </c>
      <c r="B20">
        <v>9465</v>
      </c>
      <c r="F20" t="s">
        <v>52</v>
      </c>
      <c r="G20">
        <v>235</v>
      </c>
    </row>
    <row r="21" spans="1:9" x14ac:dyDescent="0.25">
      <c r="A21" t="s">
        <v>36</v>
      </c>
      <c r="B21" s="2" t="s">
        <v>39</v>
      </c>
      <c r="C21" t="s">
        <v>41</v>
      </c>
      <c r="D21">
        <v>1</v>
      </c>
      <c r="F21" t="s">
        <v>36</v>
      </c>
      <c r="G21" s="2" t="s">
        <v>61</v>
      </c>
      <c r="H21" t="s">
        <v>41</v>
      </c>
      <c r="I21">
        <v>1</v>
      </c>
    </row>
    <row r="22" spans="1:9" x14ac:dyDescent="0.25">
      <c r="A22" t="s">
        <v>53</v>
      </c>
      <c r="B22">
        <v>1038</v>
      </c>
    </row>
    <row r="23" spans="1:9" x14ac:dyDescent="0.25">
      <c r="A23" t="s">
        <v>37</v>
      </c>
      <c r="B23" s="2">
        <v>227</v>
      </c>
      <c r="C23" t="s">
        <v>42</v>
      </c>
      <c r="D23">
        <v>2</v>
      </c>
    </row>
  </sheetData>
  <mergeCells count="1">
    <mergeCell ref="A1:B1"/>
  </mergeCells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G14" sqref="G14"/>
    </sheetView>
  </sheetViews>
  <sheetFormatPr defaultRowHeight="15" x14ac:dyDescent="0.25"/>
  <cols>
    <col min="1" max="1" width="14.28515625" bestFit="1" customWidth="1"/>
    <col min="2" max="3" width="6.5703125" bestFit="1" customWidth="1"/>
    <col min="4" max="5" width="9" bestFit="1" customWidth="1"/>
    <col min="6" max="6" width="10.7109375" bestFit="1" customWidth="1"/>
    <col min="7" max="8" width="98.28515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 t="s">
        <v>9</v>
      </c>
      <c r="C2" t="s">
        <v>10</v>
      </c>
      <c r="D2">
        <v>39738900</v>
      </c>
      <c r="E2">
        <v>39762624</v>
      </c>
      <c r="F2">
        <v>11</v>
      </c>
      <c r="G2" t="s">
        <v>11</v>
      </c>
      <c r="H2" t="s">
        <v>12</v>
      </c>
    </row>
    <row r="3" spans="1:8" x14ac:dyDescent="0.25">
      <c r="A3" t="s">
        <v>13</v>
      </c>
      <c r="B3" t="s">
        <v>9</v>
      </c>
      <c r="C3" t="s">
        <v>10</v>
      </c>
      <c r="D3">
        <v>39738900</v>
      </c>
      <c r="E3">
        <v>39763742</v>
      </c>
      <c r="F3">
        <v>10</v>
      </c>
      <c r="G3" t="s">
        <v>14</v>
      </c>
      <c r="H3" t="s">
        <v>15</v>
      </c>
    </row>
    <row r="4" spans="1:8" x14ac:dyDescent="0.25">
      <c r="A4" t="s">
        <v>16</v>
      </c>
      <c r="B4" t="s">
        <v>9</v>
      </c>
      <c r="C4" t="s">
        <v>10</v>
      </c>
      <c r="D4">
        <v>39756769</v>
      </c>
      <c r="E4">
        <v>39756769</v>
      </c>
      <c r="F4">
        <v>10</v>
      </c>
      <c r="G4" t="s">
        <v>17</v>
      </c>
      <c r="H4" t="s">
        <v>18</v>
      </c>
    </row>
    <row r="5" spans="1:8" x14ac:dyDescent="0.25">
      <c r="A5" t="s">
        <v>19</v>
      </c>
      <c r="B5" t="s">
        <v>9</v>
      </c>
      <c r="C5" t="s">
        <v>10</v>
      </c>
      <c r="D5">
        <v>39756769</v>
      </c>
      <c r="E5">
        <v>39756769</v>
      </c>
      <c r="F5">
        <v>10</v>
      </c>
      <c r="G5" t="s">
        <v>20</v>
      </c>
      <c r="H5" t="s">
        <v>18</v>
      </c>
    </row>
    <row r="6" spans="1:8" x14ac:dyDescent="0.25">
      <c r="A6" t="s">
        <v>21</v>
      </c>
      <c r="B6" t="s">
        <v>9</v>
      </c>
      <c r="C6" t="s">
        <v>10</v>
      </c>
      <c r="D6">
        <v>39738900</v>
      </c>
      <c r="E6">
        <v>39753355</v>
      </c>
      <c r="F6">
        <v>10</v>
      </c>
      <c r="G6" t="s">
        <v>20</v>
      </c>
      <c r="H6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F19" sqref="F19"/>
    </sheetView>
  </sheetViews>
  <sheetFormatPr defaultRowHeight="15" x14ac:dyDescent="0.25"/>
  <cols>
    <col min="1" max="1" width="10.28515625" bestFit="1" customWidth="1"/>
    <col min="2" max="2" width="9.140625" bestFit="1" customWidth="1"/>
    <col min="3" max="3" width="22.42578125" bestFit="1" customWidth="1"/>
    <col min="4" max="4" width="27.140625" customWidth="1"/>
    <col min="10" max="10" width="11.85546875" customWidth="1"/>
    <col min="11" max="11" width="9.28515625" customWidth="1"/>
    <col min="12" max="12" width="12.85546875" customWidth="1"/>
    <col min="14" max="15" width="9" bestFit="1" customWidth="1"/>
    <col min="16" max="16" width="10.7109375" bestFit="1" customWidth="1"/>
  </cols>
  <sheetData>
    <row r="1" spans="1:12" x14ac:dyDescent="0.25">
      <c r="A1" s="4" t="s">
        <v>8</v>
      </c>
      <c r="B1" s="4"/>
    </row>
    <row r="2" spans="1:12" ht="30" x14ac:dyDescent="0.25">
      <c r="A2" t="s">
        <v>26</v>
      </c>
      <c r="B2" t="s">
        <v>23</v>
      </c>
      <c r="C2" t="s">
        <v>24</v>
      </c>
      <c r="D2" s="1" t="s">
        <v>25</v>
      </c>
      <c r="J2" t="s">
        <v>3</v>
      </c>
      <c r="K2" t="s">
        <v>4</v>
      </c>
      <c r="L2" t="s">
        <v>5</v>
      </c>
    </row>
    <row r="3" spans="1:12" x14ac:dyDescent="0.25">
      <c r="A3" t="s">
        <v>27</v>
      </c>
      <c r="B3" s="2" t="s">
        <v>38</v>
      </c>
      <c r="C3" t="s">
        <v>40</v>
      </c>
      <c r="D3">
        <v>2</v>
      </c>
      <c r="J3">
        <v>39738900</v>
      </c>
      <c r="K3">
        <v>39762624</v>
      </c>
      <c r="L3">
        <v>11</v>
      </c>
    </row>
    <row r="4" spans="1:12" x14ac:dyDescent="0.25">
      <c r="A4" t="s">
        <v>44</v>
      </c>
      <c r="B4">
        <f>K9-L8+1</f>
        <v>1234</v>
      </c>
    </row>
    <row r="5" spans="1:12" x14ac:dyDescent="0.25">
      <c r="A5" t="s">
        <v>28</v>
      </c>
      <c r="B5" s="2">
        <v>100</v>
      </c>
      <c r="C5" t="s">
        <v>43</v>
      </c>
      <c r="D5">
        <v>1</v>
      </c>
    </row>
    <row r="6" spans="1:12" x14ac:dyDescent="0.25">
      <c r="A6" t="s">
        <v>45</v>
      </c>
      <c r="B6">
        <f>K10-L9+1</f>
        <v>1103</v>
      </c>
    </row>
    <row r="7" spans="1:12" x14ac:dyDescent="0.25">
      <c r="A7" t="s">
        <v>29</v>
      </c>
      <c r="B7" s="2">
        <v>45</v>
      </c>
      <c r="C7" t="s">
        <v>43</v>
      </c>
      <c r="D7">
        <v>0</v>
      </c>
      <c r="J7" t="s">
        <v>54</v>
      </c>
      <c r="K7" t="s">
        <v>55</v>
      </c>
      <c r="L7" t="s">
        <v>56</v>
      </c>
    </row>
    <row r="8" spans="1:12" x14ac:dyDescent="0.25">
      <c r="A8" t="s">
        <v>46</v>
      </c>
      <c r="B8">
        <f>K11-L10+1</f>
        <v>486</v>
      </c>
      <c r="J8">
        <v>1</v>
      </c>
      <c r="K8">
        <v>39738844</v>
      </c>
      <c r="L8">
        <v>39738931</v>
      </c>
    </row>
    <row r="9" spans="1:12" x14ac:dyDescent="0.25">
      <c r="A9" t="s">
        <v>30</v>
      </c>
      <c r="B9" s="2">
        <v>28</v>
      </c>
      <c r="C9" t="s">
        <v>43</v>
      </c>
      <c r="D9">
        <v>1</v>
      </c>
      <c r="J9">
        <v>2</v>
      </c>
      <c r="K9">
        <v>39740164</v>
      </c>
      <c r="L9">
        <v>39740263</v>
      </c>
    </row>
    <row r="10" spans="1:12" x14ac:dyDescent="0.25">
      <c r="A10" t="s">
        <v>47</v>
      </c>
      <c r="B10">
        <f>K12-L11+1</f>
        <v>1295</v>
      </c>
      <c r="J10">
        <v>3</v>
      </c>
      <c r="K10">
        <v>39741365</v>
      </c>
      <c r="L10">
        <v>39741409</v>
      </c>
    </row>
    <row r="11" spans="1:12" x14ac:dyDescent="0.25">
      <c r="A11" t="s">
        <v>31</v>
      </c>
      <c r="B11" s="2">
        <v>83</v>
      </c>
      <c r="C11" t="s">
        <v>43</v>
      </c>
      <c r="D11">
        <v>2</v>
      </c>
      <c r="J11">
        <v>4</v>
      </c>
      <c r="K11">
        <v>39741894</v>
      </c>
      <c r="L11">
        <v>39741921</v>
      </c>
    </row>
    <row r="12" spans="1:12" x14ac:dyDescent="0.25">
      <c r="A12" t="s">
        <v>48</v>
      </c>
      <c r="B12">
        <f>K13-L11+1</f>
        <v>1903</v>
      </c>
      <c r="J12">
        <v>5</v>
      </c>
      <c r="K12">
        <v>39743215</v>
      </c>
      <c r="L12">
        <v>39743297</v>
      </c>
    </row>
    <row r="13" spans="1:12" x14ac:dyDescent="0.25">
      <c r="A13" t="s">
        <v>32</v>
      </c>
      <c r="B13" s="2">
        <v>102</v>
      </c>
      <c r="C13" t="s">
        <v>43</v>
      </c>
      <c r="D13">
        <v>0</v>
      </c>
      <c r="J13">
        <v>6</v>
      </c>
      <c r="K13">
        <v>39743823</v>
      </c>
      <c r="L13">
        <v>39743924</v>
      </c>
    </row>
    <row r="14" spans="1:12" x14ac:dyDescent="0.25">
      <c r="A14" t="s">
        <v>49</v>
      </c>
      <c r="B14">
        <f>K14-L13+1</f>
        <v>1451</v>
      </c>
      <c r="J14">
        <v>7</v>
      </c>
      <c r="K14">
        <v>39745374</v>
      </c>
      <c r="L14">
        <v>39745498</v>
      </c>
    </row>
    <row r="15" spans="1:12" x14ac:dyDescent="0.25">
      <c r="A15" t="s">
        <v>33</v>
      </c>
      <c r="B15" s="2">
        <v>125</v>
      </c>
      <c r="C15" t="s">
        <v>43</v>
      </c>
      <c r="D15">
        <v>2</v>
      </c>
      <c r="J15">
        <v>8</v>
      </c>
      <c r="K15">
        <v>39748902</v>
      </c>
      <c r="L15">
        <v>39749088</v>
      </c>
    </row>
    <row r="16" spans="1:12" x14ac:dyDescent="0.25">
      <c r="A16" t="s">
        <v>50</v>
      </c>
      <c r="B16">
        <f>K15-L14+1</f>
        <v>3405</v>
      </c>
      <c r="J16">
        <v>9</v>
      </c>
      <c r="K16">
        <v>39752909</v>
      </c>
      <c r="L16">
        <v>39753052</v>
      </c>
    </row>
    <row r="17" spans="1:12" x14ac:dyDescent="0.25">
      <c r="A17" t="s">
        <v>34</v>
      </c>
      <c r="B17" s="2">
        <v>187</v>
      </c>
      <c r="C17" t="s">
        <v>43</v>
      </c>
      <c r="D17">
        <v>1</v>
      </c>
      <c r="J17">
        <v>10</v>
      </c>
      <c r="K17">
        <v>39762516</v>
      </c>
      <c r="L17">
        <v>39762651</v>
      </c>
    </row>
    <row r="18" spans="1:12" x14ac:dyDescent="0.25">
      <c r="A18" t="s">
        <v>51</v>
      </c>
      <c r="B18">
        <f>K16-L15+1</f>
        <v>3822</v>
      </c>
      <c r="J18">
        <v>11</v>
      </c>
      <c r="K18">
        <v>39763688</v>
      </c>
      <c r="L18">
        <v>39763914</v>
      </c>
    </row>
    <row r="19" spans="1:12" x14ac:dyDescent="0.25">
      <c r="A19" t="s">
        <v>35</v>
      </c>
      <c r="B19" s="2">
        <v>144</v>
      </c>
      <c r="C19" t="s">
        <v>43</v>
      </c>
      <c r="D19">
        <v>48</v>
      </c>
    </row>
    <row r="20" spans="1:12" x14ac:dyDescent="0.25">
      <c r="A20" t="s">
        <v>52</v>
      </c>
      <c r="B20">
        <f>K17-L16+1</f>
        <v>9465</v>
      </c>
    </row>
    <row r="21" spans="1:12" x14ac:dyDescent="0.25">
      <c r="A21" t="s">
        <v>36</v>
      </c>
      <c r="B21" s="2" t="s">
        <v>39</v>
      </c>
      <c r="C21" t="s">
        <v>41</v>
      </c>
      <c r="D21">
        <v>1</v>
      </c>
    </row>
    <row r="22" spans="1:12" x14ac:dyDescent="0.25">
      <c r="A22" t="s">
        <v>53</v>
      </c>
      <c r="B22">
        <f>K18-L17+1</f>
        <v>1038</v>
      </c>
    </row>
    <row r="23" spans="1:12" x14ac:dyDescent="0.25">
      <c r="A23" t="s">
        <v>37</v>
      </c>
      <c r="B23" s="2">
        <v>227</v>
      </c>
      <c r="C23" t="s">
        <v>42</v>
      </c>
      <c r="D23">
        <v>2</v>
      </c>
    </row>
  </sheetData>
  <mergeCells count="1">
    <mergeCell ref="A1:B1"/>
  </mergeCells>
  <pageMargins left="0.7" right="0.7" top="0.75" bottom="0.75" header="0.3" footer="0.3"/>
  <tableParts count="3">
    <tablePart r:id="rId1"/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E19" sqref="E19"/>
    </sheetView>
  </sheetViews>
  <sheetFormatPr defaultRowHeight="15" x14ac:dyDescent="0.25"/>
  <cols>
    <col min="3" max="3" width="22.42578125" bestFit="1" customWidth="1"/>
    <col min="4" max="4" width="25.85546875" customWidth="1"/>
    <col min="10" max="10" width="11.85546875" customWidth="1"/>
    <col min="11" max="11" width="9.28515625" customWidth="1"/>
    <col min="12" max="12" width="12.85546875" customWidth="1"/>
  </cols>
  <sheetData>
    <row r="1" spans="1:12" x14ac:dyDescent="0.25">
      <c r="A1" s="4" t="s">
        <v>13</v>
      </c>
      <c r="B1" s="4"/>
    </row>
    <row r="2" spans="1:12" ht="30" x14ac:dyDescent="0.25">
      <c r="A2" t="s">
        <v>26</v>
      </c>
      <c r="B2" t="s">
        <v>23</v>
      </c>
      <c r="C2" t="s">
        <v>24</v>
      </c>
      <c r="D2" s="1" t="s">
        <v>25</v>
      </c>
      <c r="J2" t="s">
        <v>3</v>
      </c>
      <c r="K2" t="s">
        <v>4</v>
      </c>
      <c r="L2" t="s">
        <v>5</v>
      </c>
    </row>
    <row r="3" spans="1:12" x14ac:dyDescent="0.25">
      <c r="A3" t="s">
        <v>27</v>
      </c>
      <c r="B3" s="2" t="s">
        <v>38</v>
      </c>
      <c r="C3" t="s">
        <v>40</v>
      </c>
      <c r="D3">
        <v>2</v>
      </c>
      <c r="J3">
        <v>39738900</v>
      </c>
      <c r="K3">
        <v>39763742</v>
      </c>
      <c r="L3">
        <v>10</v>
      </c>
    </row>
    <row r="4" spans="1:12" x14ac:dyDescent="0.25">
      <c r="A4" t="s">
        <v>44</v>
      </c>
      <c r="B4" s="2">
        <f>K11-L10+1</f>
        <v>1234</v>
      </c>
      <c r="E4" s="3"/>
    </row>
    <row r="5" spans="1:12" x14ac:dyDescent="0.25">
      <c r="A5" t="s">
        <v>28</v>
      </c>
      <c r="B5">
        <v>100</v>
      </c>
      <c r="C5" t="s">
        <v>43</v>
      </c>
      <c r="D5">
        <v>1</v>
      </c>
    </row>
    <row r="6" spans="1:12" x14ac:dyDescent="0.25">
      <c r="A6" t="s">
        <v>45</v>
      </c>
      <c r="B6">
        <f>K12-L11+1</f>
        <v>1103</v>
      </c>
    </row>
    <row r="7" spans="1:12" x14ac:dyDescent="0.25">
      <c r="A7" t="s">
        <v>29</v>
      </c>
      <c r="B7" s="2">
        <f>L12-K12+1</f>
        <v>45</v>
      </c>
      <c r="C7" t="s">
        <v>43</v>
      </c>
      <c r="D7">
        <v>0</v>
      </c>
    </row>
    <row r="8" spans="1:12" x14ac:dyDescent="0.25">
      <c r="A8" t="s">
        <v>46</v>
      </c>
      <c r="B8">
        <f>K13-L12+1</f>
        <v>486</v>
      </c>
    </row>
    <row r="9" spans="1:12" x14ac:dyDescent="0.25">
      <c r="A9" t="s">
        <v>30</v>
      </c>
      <c r="B9" s="2">
        <f>L13-K13+1</f>
        <v>28</v>
      </c>
      <c r="C9" t="s">
        <v>43</v>
      </c>
      <c r="D9">
        <v>1</v>
      </c>
      <c r="J9" t="s">
        <v>54</v>
      </c>
      <c r="K9" t="s">
        <v>57</v>
      </c>
      <c r="L9" t="s">
        <v>56</v>
      </c>
    </row>
    <row r="10" spans="1:12" x14ac:dyDescent="0.25">
      <c r="A10" t="s">
        <v>47</v>
      </c>
      <c r="B10">
        <f>K14-L13+1</f>
        <v>1295</v>
      </c>
      <c r="J10">
        <v>1</v>
      </c>
      <c r="K10">
        <v>39738844</v>
      </c>
      <c r="L10">
        <v>39738931</v>
      </c>
    </row>
    <row r="11" spans="1:12" x14ac:dyDescent="0.25">
      <c r="A11" t="s">
        <v>31</v>
      </c>
      <c r="B11" s="2">
        <f>L14-K14+1</f>
        <v>83</v>
      </c>
      <c r="C11" t="s">
        <v>43</v>
      </c>
      <c r="D11">
        <v>2</v>
      </c>
      <c r="J11">
        <v>2</v>
      </c>
      <c r="K11">
        <v>39740164</v>
      </c>
      <c r="L11">
        <v>39740263</v>
      </c>
    </row>
    <row r="12" spans="1:12" x14ac:dyDescent="0.25">
      <c r="A12" t="s">
        <v>48</v>
      </c>
      <c r="B12">
        <f>K15-L14+1</f>
        <v>527</v>
      </c>
      <c r="J12">
        <v>3</v>
      </c>
      <c r="K12">
        <v>39741365</v>
      </c>
      <c r="L12">
        <v>39741409</v>
      </c>
    </row>
    <row r="13" spans="1:12" x14ac:dyDescent="0.25">
      <c r="A13" t="s">
        <v>32</v>
      </c>
      <c r="B13" s="2">
        <f>L15-K15+1</f>
        <v>102</v>
      </c>
      <c r="C13" t="s">
        <v>43</v>
      </c>
      <c r="D13">
        <v>0</v>
      </c>
      <c r="J13">
        <v>4</v>
      </c>
      <c r="K13">
        <v>39741894</v>
      </c>
      <c r="L13">
        <v>39741921</v>
      </c>
    </row>
    <row r="14" spans="1:12" x14ac:dyDescent="0.25">
      <c r="A14" t="s">
        <v>49</v>
      </c>
      <c r="B14">
        <f>K16-L15+1</f>
        <v>1451</v>
      </c>
      <c r="J14">
        <v>5</v>
      </c>
      <c r="K14">
        <v>39743215</v>
      </c>
      <c r="L14">
        <v>39743297</v>
      </c>
    </row>
    <row r="15" spans="1:12" x14ac:dyDescent="0.25">
      <c r="A15" t="s">
        <v>33</v>
      </c>
      <c r="B15" s="2">
        <f>L16-K16+1</f>
        <v>125</v>
      </c>
      <c r="C15" t="s">
        <v>43</v>
      </c>
      <c r="D15">
        <v>2</v>
      </c>
      <c r="J15">
        <v>6</v>
      </c>
      <c r="K15">
        <v>39743823</v>
      </c>
      <c r="L15">
        <v>39743924</v>
      </c>
    </row>
    <row r="16" spans="1:12" x14ac:dyDescent="0.25">
      <c r="A16" t="s">
        <v>50</v>
      </c>
      <c r="B16">
        <f>K17-Таблица8[[#This Row],[end]]+1</f>
        <v>3405</v>
      </c>
      <c r="J16">
        <v>7</v>
      </c>
      <c r="K16">
        <v>39745374</v>
      </c>
      <c r="L16">
        <v>39745498</v>
      </c>
    </row>
    <row r="17" spans="1:12" x14ac:dyDescent="0.25">
      <c r="A17" t="s">
        <v>34</v>
      </c>
      <c r="B17" s="2">
        <v>187</v>
      </c>
      <c r="C17" t="s">
        <v>43</v>
      </c>
      <c r="D17">
        <v>1</v>
      </c>
      <c r="J17">
        <v>8</v>
      </c>
      <c r="K17">
        <v>39748902</v>
      </c>
      <c r="L17">
        <v>39749088</v>
      </c>
    </row>
    <row r="18" spans="1:12" x14ac:dyDescent="0.25">
      <c r="A18" t="s">
        <v>51</v>
      </c>
      <c r="B18">
        <f>Таблица8[[#This Row],[start]]-L17+1</f>
        <v>3822</v>
      </c>
      <c r="J18">
        <v>9</v>
      </c>
      <c r="K18">
        <v>39752909</v>
      </c>
      <c r="L18">
        <v>39753052</v>
      </c>
    </row>
    <row r="19" spans="1:12" x14ac:dyDescent="0.25">
      <c r="A19" t="s">
        <v>35</v>
      </c>
      <c r="B19" s="2">
        <f>L18-K18+1</f>
        <v>144</v>
      </c>
      <c r="C19" t="s">
        <v>43</v>
      </c>
      <c r="D19">
        <v>0</v>
      </c>
      <c r="J19">
        <v>10</v>
      </c>
      <c r="K19">
        <v>39763688</v>
      </c>
      <c r="L19">
        <v>39763914</v>
      </c>
    </row>
    <row r="20" spans="1:12" x14ac:dyDescent="0.25">
      <c r="A20" t="s">
        <v>52</v>
      </c>
      <c r="B20">
        <f>K19-L18+1</f>
        <v>10637</v>
      </c>
    </row>
    <row r="21" spans="1:12" x14ac:dyDescent="0.25">
      <c r="A21" t="s">
        <v>36</v>
      </c>
      <c r="B21" s="2" t="s">
        <v>58</v>
      </c>
      <c r="C21" t="s">
        <v>41</v>
      </c>
      <c r="D21">
        <v>1</v>
      </c>
    </row>
  </sheetData>
  <mergeCells count="1">
    <mergeCell ref="A1:B1"/>
  </mergeCells>
  <pageMargins left="0.7" right="0.7" top="0.75" bottom="0.75" header="0.3" footer="0.3"/>
  <tableParts count="3">
    <tablePart r:id="rId1"/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L6" sqref="L6"/>
    </sheetView>
  </sheetViews>
  <sheetFormatPr defaultRowHeight="15" x14ac:dyDescent="0.25"/>
  <cols>
    <col min="1" max="1" width="9.28515625" bestFit="1" customWidth="1"/>
    <col min="2" max="2" width="9.7109375" bestFit="1" customWidth="1"/>
    <col min="3" max="3" width="22.42578125" bestFit="1" customWidth="1"/>
    <col min="4" max="4" width="26.5703125" customWidth="1"/>
    <col min="10" max="10" width="11.85546875" customWidth="1"/>
    <col min="11" max="11" width="9.28515625" customWidth="1"/>
    <col min="12" max="12" width="12.85546875" customWidth="1"/>
  </cols>
  <sheetData>
    <row r="1" spans="1:12" x14ac:dyDescent="0.25">
      <c r="A1" s="4" t="s">
        <v>16</v>
      </c>
      <c r="B1" s="4"/>
    </row>
    <row r="2" spans="1:12" ht="30" x14ac:dyDescent="0.25">
      <c r="A2" t="s">
        <v>26</v>
      </c>
      <c r="B2" t="s">
        <v>23</v>
      </c>
      <c r="C2" t="s">
        <v>24</v>
      </c>
      <c r="D2" s="1" t="s">
        <v>25</v>
      </c>
      <c r="J2" t="s">
        <v>3</v>
      </c>
      <c r="K2" t="s">
        <v>4</v>
      </c>
      <c r="L2" t="s">
        <v>5</v>
      </c>
    </row>
    <row r="3" spans="1:12" x14ac:dyDescent="0.25">
      <c r="A3" t="s">
        <v>27</v>
      </c>
      <c r="B3" s="2">
        <v>80</v>
      </c>
      <c r="J3">
        <v>39756769</v>
      </c>
      <c r="K3">
        <v>39756769</v>
      </c>
      <c r="L3">
        <v>10</v>
      </c>
    </row>
    <row r="4" spans="1:12" x14ac:dyDescent="0.25">
      <c r="A4" t="s">
        <v>44</v>
      </c>
      <c r="B4" s="2">
        <f>K11-L10+1</f>
        <v>1242</v>
      </c>
    </row>
    <row r="5" spans="1:12" x14ac:dyDescent="0.25">
      <c r="A5" t="s">
        <v>28</v>
      </c>
      <c r="B5">
        <f>L11-K11+1</f>
        <v>100</v>
      </c>
    </row>
    <row r="6" spans="1:12" x14ac:dyDescent="0.25">
      <c r="A6" t="s">
        <v>45</v>
      </c>
      <c r="B6">
        <f>K12-L11+1</f>
        <v>1103</v>
      </c>
    </row>
    <row r="7" spans="1:12" x14ac:dyDescent="0.25">
      <c r="A7" t="s">
        <v>29</v>
      </c>
      <c r="B7" s="2">
        <f>L12-K12+1</f>
        <v>45</v>
      </c>
    </row>
    <row r="8" spans="1:12" x14ac:dyDescent="0.25">
      <c r="A8" t="s">
        <v>46</v>
      </c>
      <c r="B8">
        <f>K13-L12+1</f>
        <v>486</v>
      </c>
    </row>
    <row r="9" spans="1:12" x14ac:dyDescent="0.25">
      <c r="A9" t="s">
        <v>30</v>
      </c>
      <c r="B9" s="2">
        <f>L13-K13+1</f>
        <v>28</v>
      </c>
      <c r="J9" t="s">
        <v>54</v>
      </c>
      <c r="K9" t="s">
        <v>57</v>
      </c>
      <c r="L9" t="s">
        <v>56</v>
      </c>
    </row>
    <row r="10" spans="1:12" x14ac:dyDescent="0.25">
      <c r="A10" t="s">
        <v>47</v>
      </c>
      <c r="B10">
        <f>K14-L13+1</f>
        <v>1295</v>
      </c>
      <c r="H10" t="s">
        <v>63</v>
      </c>
      <c r="J10">
        <v>1</v>
      </c>
      <c r="K10">
        <v>39738844</v>
      </c>
      <c r="L10">
        <v>39738923</v>
      </c>
    </row>
    <row r="11" spans="1:12" x14ac:dyDescent="0.25">
      <c r="A11" t="s">
        <v>31</v>
      </c>
      <c r="B11" s="2">
        <f>L14-K14+1</f>
        <v>83</v>
      </c>
      <c r="J11">
        <v>2</v>
      </c>
      <c r="K11">
        <v>39740164</v>
      </c>
      <c r="L11">
        <v>39740263</v>
      </c>
    </row>
    <row r="12" spans="1:12" x14ac:dyDescent="0.25">
      <c r="A12" t="s">
        <v>48</v>
      </c>
      <c r="B12">
        <f>K15-L14+1</f>
        <v>527</v>
      </c>
      <c r="J12">
        <v>3</v>
      </c>
      <c r="K12">
        <v>39741365</v>
      </c>
      <c r="L12">
        <v>39741409</v>
      </c>
    </row>
    <row r="13" spans="1:12" x14ac:dyDescent="0.25">
      <c r="A13" t="s">
        <v>32</v>
      </c>
      <c r="B13" s="2">
        <f>L15-K15+1</f>
        <v>102</v>
      </c>
      <c r="J13">
        <v>4</v>
      </c>
      <c r="K13">
        <v>39741894</v>
      </c>
      <c r="L13">
        <v>39741921</v>
      </c>
    </row>
    <row r="14" spans="1:12" x14ac:dyDescent="0.25">
      <c r="A14" t="s">
        <v>49</v>
      </c>
      <c r="B14">
        <f>K16-L15+1</f>
        <v>1490</v>
      </c>
      <c r="J14">
        <v>5</v>
      </c>
      <c r="K14">
        <v>39743215</v>
      </c>
      <c r="L14">
        <v>39743297</v>
      </c>
    </row>
    <row r="15" spans="1:12" x14ac:dyDescent="0.25">
      <c r="A15" t="s">
        <v>33</v>
      </c>
      <c r="B15" s="2">
        <f>L16-K16+1</f>
        <v>86</v>
      </c>
      <c r="J15">
        <v>6</v>
      </c>
      <c r="K15">
        <v>39743823</v>
      </c>
      <c r="L15">
        <v>39743924</v>
      </c>
    </row>
    <row r="16" spans="1:12" x14ac:dyDescent="0.25">
      <c r="A16" t="s">
        <v>50</v>
      </c>
      <c r="B16">
        <f>K17-Таблица11[[#This Row],[end]]+1</f>
        <v>3405</v>
      </c>
      <c r="J16">
        <v>7</v>
      </c>
      <c r="K16">
        <v>39745413</v>
      </c>
      <c r="L16">
        <v>39745498</v>
      </c>
    </row>
    <row r="17" spans="1:12" x14ac:dyDescent="0.25">
      <c r="A17" t="s">
        <v>34</v>
      </c>
      <c r="B17" s="2">
        <f>Таблица11[[#This Row],[end]]-Таблица11[[#This Row],[start]]+1</f>
        <v>187</v>
      </c>
      <c r="J17">
        <v>8</v>
      </c>
      <c r="K17">
        <v>39748902</v>
      </c>
      <c r="L17">
        <v>39749088</v>
      </c>
    </row>
    <row r="18" spans="1:12" x14ac:dyDescent="0.25">
      <c r="A18" t="s">
        <v>51</v>
      </c>
      <c r="B18">
        <f>Таблица11[[#This Row],[start]]-L17+1</f>
        <v>3822</v>
      </c>
      <c r="J18">
        <v>9</v>
      </c>
      <c r="K18">
        <v>39752909</v>
      </c>
      <c r="L18">
        <v>39753052</v>
      </c>
    </row>
    <row r="19" spans="1:12" x14ac:dyDescent="0.25">
      <c r="A19" t="s">
        <v>35</v>
      </c>
      <c r="B19" s="2">
        <f>L18-K18+1</f>
        <v>144</v>
      </c>
      <c r="J19">
        <v>10</v>
      </c>
      <c r="K19">
        <v>39753286</v>
      </c>
      <c r="L19">
        <v>39756769</v>
      </c>
    </row>
    <row r="20" spans="1:12" x14ac:dyDescent="0.25">
      <c r="A20" t="s">
        <v>52</v>
      </c>
      <c r="B20">
        <f>K19-L18+1</f>
        <v>235</v>
      </c>
    </row>
    <row r="21" spans="1:12" x14ac:dyDescent="0.25">
      <c r="A21" t="s">
        <v>36</v>
      </c>
      <c r="B21" s="2">
        <f>L19-K19+1</f>
        <v>3484</v>
      </c>
    </row>
  </sheetData>
  <mergeCells count="1">
    <mergeCell ref="A1:B1"/>
  </mergeCells>
  <pageMargins left="0.7" right="0.7" top="0.75" bottom="0.75" header="0.3" footer="0.3"/>
  <tableParts count="3">
    <tablePart r:id="rId1"/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O5" sqref="O5"/>
    </sheetView>
  </sheetViews>
  <sheetFormatPr defaultRowHeight="15" x14ac:dyDescent="0.25"/>
  <cols>
    <col min="2" max="2" width="9.7109375" bestFit="1" customWidth="1"/>
    <col min="3" max="3" width="11.7109375" bestFit="1" customWidth="1"/>
    <col min="4" max="4" width="25.42578125" customWidth="1"/>
    <col min="10" max="10" width="11.85546875" customWidth="1"/>
    <col min="11" max="11" width="9.28515625" customWidth="1"/>
    <col min="12" max="12" width="12.85546875" customWidth="1"/>
  </cols>
  <sheetData>
    <row r="1" spans="1:12" x14ac:dyDescent="0.25">
      <c r="A1" s="4" t="s">
        <v>19</v>
      </c>
      <c r="B1" s="4"/>
    </row>
    <row r="2" spans="1:12" ht="30" x14ac:dyDescent="0.25">
      <c r="A2" t="s">
        <v>26</v>
      </c>
      <c r="B2" t="s">
        <v>23</v>
      </c>
      <c r="C2" t="s">
        <v>24</v>
      </c>
      <c r="D2" s="1" t="s">
        <v>25</v>
      </c>
      <c r="J2" t="s">
        <v>3</v>
      </c>
      <c r="K2" t="s">
        <v>4</v>
      </c>
      <c r="L2" t="s">
        <v>5</v>
      </c>
    </row>
    <row r="3" spans="1:12" x14ac:dyDescent="0.25">
      <c r="A3" t="s">
        <v>27</v>
      </c>
      <c r="B3" s="2">
        <v>80</v>
      </c>
      <c r="J3">
        <v>39756769</v>
      </c>
      <c r="K3">
        <v>39756769</v>
      </c>
      <c r="L3">
        <v>10</v>
      </c>
    </row>
    <row r="4" spans="1:12" x14ac:dyDescent="0.25">
      <c r="A4" t="s">
        <v>44</v>
      </c>
      <c r="B4" s="2">
        <f>K10-L9+1</f>
        <v>1242</v>
      </c>
    </row>
    <row r="5" spans="1:12" x14ac:dyDescent="0.25">
      <c r="A5" t="s">
        <v>28</v>
      </c>
      <c r="B5">
        <f>L10-K10+1</f>
        <v>100</v>
      </c>
    </row>
    <row r="6" spans="1:12" x14ac:dyDescent="0.25">
      <c r="A6" t="s">
        <v>45</v>
      </c>
      <c r="B6">
        <f>K11-L10+1</f>
        <v>1103</v>
      </c>
    </row>
    <row r="7" spans="1:12" x14ac:dyDescent="0.25">
      <c r="A7" t="s">
        <v>29</v>
      </c>
      <c r="B7" s="2">
        <f>L11-K11+1</f>
        <v>45</v>
      </c>
    </row>
    <row r="8" spans="1:12" x14ac:dyDescent="0.25">
      <c r="A8" t="s">
        <v>46</v>
      </c>
      <c r="B8">
        <f>K12-L11+1</f>
        <v>486</v>
      </c>
      <c r="J8" t="s">
        <v>54</v>
      </c>
      <c r="K8" t="s">
        <v>57</v>
      </c>
      <c r="L8" t="s">
        <v>56</v>
      </c>
    </row>
    <row r="9" spans="1:12" x14ac:dyDescent="0.25">
      <c r="A9" t="s">
        <v>30</v>
      </c>
      <c r="B9" s="2">
        <f>L12-K12+1</f>
        <v>28</v>
      </c>
      <c r="J9">
        <v>1</v>
      </c>
      <c r="K9">
        <v>39738844</v>
      </c>
      <c r="L9">
        <v>39738923</v>
      </c>
    </row>
    <row r="10" spans="1:12" x14ac:dyDescent="0.25">
      <c r="A10" t="s">
        <v>47</v>
      </c>
      <c r="B10">
        <f>K13-L12+1</f>
        <v>1295</v>
      </c>
      <c r="J10">
        <v>2</v>
      </c>
      <c r="K10">
        <v>39740164</v>
      </c>
      <c r="L10">
        <v>39740263</v>
      </c>
    </row>
    <row r="11" spans="1:12" x14ac:dyDescent="0.25">
      <c r="A11" t="s">
        <v>31</v>
      </c>
      <c r="B11" s="2">
        <f>L13-K13+1</f>
        <v>83</v>
      </c>
      <c r="J11">
        <v>3</v>
      </c>
      <c r="K11">
        <v>39741365</v>
      </c>
      <c r="L11">
        <v>39741409</v>
      </c>
    </row>
    <row r="12" spans="1:12" x14ac:dyDescent="0.25">
      <c r="A12" t="s">
        <v>48</v>
      </c>
      <c r="B12">
        <f>K14-L13+1</f>
        <v>527</v>
      </c>
      <c r="J12">
        <v>4</v>
      </c>
      <c r="K12">
        <v>39741894</v>
      </c>
      <c r="L12">
        <v>39741921</v>
      </c>
    </row>
    <row r="13" spans="1:12" x14ac:dyDescent="0.25">
      <c r="A13" t="s">
        <v>32</v>
      </c>
      <c r="B13" s="2">
        <f>L14-K14+1</f>
        <v>102</v>
      </c>
      <c r="J13">
        <v>5</v>
      </c>
      <c r="K13">
        <v>39743215</v>
      </c>
      <c r="L13">
        <v>39743297</v>
      </c>
    </row>
    <row r="14" spans="1:12" x14ac:dyDescent="0.25">
      <c r="A14" t="s">
        <v>49</v>
      </c>
      <c r="B14">
        <f>K15-Таблица21[[#This Row],[end]]+1</f>
        <v>1451</v>
      </c>
      <c r="J14">
        <v>6</v>
      </c>
      <c r="K14">
        <v>39743823</v>
      </c>
      <c r="L14">
        <v>39743924</v>
      </c>
    </row>
    <row r="15" spans="1:12" x14ac:dyDescent="0.25">
      <c r="A15" t="s">
        <v>33</v>
      </c>
      <c r="B15" s="2">
        <f>Таблица21[[#This Row],[end]]-Таблица21[[#This Row],[start]]+1</f>
        <v>125</v>
      </c>
      <c r="J15">
        <v>7</v>
      </c>
      <c r="K15">
        <v>39745374</v>
      </c>
      <c r="L15">
        <v>39745498</v>
      </c>
    </row>
    <row r="16" spans="1:12" x14ac:dyDescent="0.25">
      <c r="A16" t="s">
        <v>50</v>
      </c>
      <c r="B16">
        <f>Таблица21[[#This Row],[start]]-L15+1</f>
        <v>3405</v>
      </c>
      <c r="J16">
        <v>8</v>
      </c>
      <c r="K16">
        <v>39748902</v>
      </c>
      <c r="L16">
        <v>39749088</v>
      </c>
    </row>
    <row r="17" spans="1:12" x14ac:dyDescent="0.25">
      <c r="A17" t="s">
        <v>34</v>
      </c>
      <c r="B17" s="2">
        <f>L16-K16+1</f>
        <v>187</v>
      </c>
      <c r="J17">
        <v>9</v>
      </c>
      <c r="K17">
        <v>39752909</v>
      </c>
      <c r="L17">
        <v>39753052</v>
      </c>
    </row>
    <row r="18" spans="1:12" x14ac:dyDescent="0.25">
      <c r="A18" t="s">
        <v>51</v>
      </c>
      <c r="B18">
        <f>K17-L16+1</f>
        <v>3822</v>
      </c>
      <c r="J18">
        <v>10</v>
      </c>
      <c r="K18">
        <v>39753286</v>
      </c>
      <c r="L18">
        <v>39756769</v>
      </c>
    </row>
    <row r="19" spans="1:12" x14ac:dyDescent="0.25">
      <c r="A19" t="s">
        <v>35</v>
      </c>
      <c r="B19" s="2">
        <f>L17-K17+1</f>
        <v>144</v>
      </c>
    </row>
    <row r="20" spans="1:12" x14ac:dyDescent="0.25">
      <c r="A20" t="s">
        <v>52</v>
      </c>
      <c r="B20">
        <f>K18-L17+1</f>
        <v>235</v>
      </c>
    </row>
    <row r="21" spans="1:12" x14ac:dyDescent="0.25">
      <c r="A21" t="s">
        <v>36</v>
      </c>
      <c r="B21" s="2">
        <v>3484</v>
      </c>
    </row>
  </sheetData>
  <mergeCells count="1">
    <mergeCell ref="A1:B1"/>
  </mergeCells>
  <pageMargins left="0.7" right="0.7" top="0.75" bottom="0.75" header="0.3" footer="0.3"/>
  <tableParts count="3">
    <tablePart r:id="rId1"/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3"/>
  <sheetViews>
    <sheetView topLeftCell="A3" workbookViewId="0">
      <selection activeCell="G9" sqref="G9"/>
    </sheetView>
  </sheetViews>
  <sheetFormatPr defaultRowHeight="15" x14ac:dyDescent="0.25"/>
  <cols>
    <col min="2" max="2" width="9.7109375" bestFit="1" customWidth="1"/>
    <col min="3" max="3" width="22.42578125" bestFit="1" customWidth="1"/>
    <col min="4" max="4" width="25.85546875" customWidth="1"/>
    <col min="10" max="10" width="11.85546875" customWidth="1"/>
    <col min="11" max="11" width="9.28515625" customWidth="1"/>
    <col min="12" max="12" width="12.85546875" customWidth="1"/>
  </cols>
  <sheetData>
    <row r="3" spans="1:12" x14ac:dyDescent="0.25">
      <c r="A3" s="4" t="s">
        <v>21</v>
      </c>
      <c r="B3" s="4"/>
    </row>
    <row r="4" spans="1:12" ht="30" x14ac:dyDescent="0.25">
      <c r="A4" t="s">
        <v>26</v>
      </c>
      <c r="B4" t="s">
        <v>23</v>
      </c>
      <c r="C4" t="s">
        <v>24</v>
      </c>
      <c r="D4" s="1" t="s">
        <v>25</v>
      </c>
      <c r="J4" t="s">
        <v>3</v>
      </c>
      <c r="K4" t="s">
        <v>4</v>
      </c>
      <c r="L4" t="s">
        <v>5</v>
      </c>
    </row>
    <row r="5" spans="1:12" x14ac:dyDescent="0.25">
      <c r="A5" t="s">
        <v>27</v>
      </c>
      <c r="B5" s="2" t="s">
        <v>38</v>
      </c>
      <c r="C5" t="s">
        <v>40</v>
      </c>
      <c r="D5">
        <v>2</v>
      </c>
      <c r="J5">
        <v>39738900</v>
      </c>
      <c r="K5">
        <v>39753355</v>
      </c>
      <c r="L5">
        <v>10</v>
      </c>
    </row>
    <row r="6" spans="1:12" x14ac:dyDescent="0.25">
      <c r="A6" t="s">
        <v>44</v>
      </c>
      <c r="B6" s="2">
        <f>K12-L11+1</f>
        <v>1234</v>
      </c>
    </row>
    <row r="7" spans="1:12" x14ac:dyDescent="0.25">
      <c r="A7" t="s">
        <v>28</v>
      </c>
      <c r="B7">
        <f>L12-K12+1</f>
        <v>100</v>
      </c>
      <c r="C7" t="s">
        <v>43</v>
      </c>
      <c r="D7">
        <v>1</v>
      </c>
    </row>
    <row r="8" spans="1:12" x14ac:dyDescent="0.25">
      <c r="A8" t="s">
        <v>45</v>
      </c>
      <c r="B8">
        <f>K13-L12+1</f>
        <v>1103</v>
      </c>
    </row>
    <row r="9" spans="1:12" x14ac:dyDescent="0.25">
      <c r="A9" t="s">
        <v>29</v>
      </c>
      <c r="B9" s="2">
        <f>L13-K13+1</f>
        <v>45</v>
      </c>
      <c r="C9" t="s">
        <v>43</v>
      </c>
      <c r="D9">
        <v>0</v>
      </c>
    </row>
    <row r="10" spans="1:12" x14ac:dyDescent="0.25">
      <c r="A10" t="s">
        <v>46</v>
      </c>
      <c r="B10">
        <f>K14-L13+1</f>
        <v>486</v>
      </c>
      <c r="J10" t="s">
        <v>54</v>
      </c>
      <c r="K10" t="s">
        <v>57</v>
      </c>
      <c r="L10" t="s">
        <v>56</v>
      </c>
    </row>
    <row r="11" spans="1:12" x14ac:dyDescent="0.25">
      <c r="A11" t="s">
        <v>30</v>
      </c>
      <c r="B11" s="2">
        <f>L14-K14+1</f>
        <v>28</v>
      </c>
      <c r="C11" t="s">
        <v>43</v>
      </c>
      <c r="D11">
        <v>1</v>
      </c>
      <c r="J11">
        <v>1</v>
      </c>
      <c r="K11">
        <v>39738844</v>
      </c>
      <c r="L11">
        <v>39738931</v>
      </c>
    </row>
    <row r="12" spans="1:12" x14ac:dyDescent="0.25">
      <c r="A12" t="s">
        <v>47</v>
      </c>
      <c r="B12">
        <f>K15-L14+1</f>
        <v>1295</v>
      </c>
      <c r="J12">
        <v>2</v>
      </c>
      <c r="K12">
        <v>39740164</v>
      </c>
      <c r="L12">
        <v>39740263</v>
      </c>
    </row>
    <row r="13" spans="1:12" x14ac:dyDescent="0.25">
      <c r="A13" t="s">
        <v>31</v>
      </c>
      <c r="B13" s="2">
        <f>L15-K15+1</f>
        <v>83</v>
      </c>
      <c r="C13" t="s">
        <v>43</v>
      </c>
      <c r="D13">
        <v>2</v>
      </c>
      <c r="J13">
        <v>3</v>
      </c>
      <c r="K13">
        <v>39741365</v>
      </c>
      <c r="L13">
        <v>39741409</v>
      </c>
    </row>
    <row r="14" spans="1:12" x14ac:dyDescent="0.25">
      <c r="A14" t="s">
        <v>48</v>
      </c>
      <c r="B14">
        <f>K16-L15+1</f>
        <v>527</v>
      </c>
      <c r="J14">
        <v>4</v>
      </c>
      <c r="K14">
        <v>39741894</v>
      </c>
      <c r="L14">
        <v>39741921</v>
      </c>
    </row>
    <row r="15" spans="1:12" x14ac:dyDescent="0.25">
      <c r="A15" t="s">
        <v>32</v>
      </c>
      <c r="B15" s="2">
        <f>L16-K16+1</f>
        <v>102</v>
      </c>
      <c r="C15" t="s">
        <v>43</v>
      </c>
      <c r="D15">
        <v>0</v>
      </c>
      <c r="J15">
        <v>5</v>
      </c>
      <c r="K15">
        <v>39743215</v>
      </c>
      <c r="L15">
        <v>39743297</v>
      </c>
    </row>
    <row r="16" spans="1:12" x14ac:dyDescent="0.25">
      <c r="A16" t="s">
        <v>49</v>
      </c>
      <c r="B16">
        <f>K17-Таблица18[[#This Row],[end]]+1</f>
        <v>1451</v>
      </c>
      <c r="J16">
        <v>6</v>
      </c>
      <c r="K16">
        <v>39743823</v>
      </c>
      <c r="L16">
        <v>39743924</v>
      </c>
    </row>
    <row r="17" spans="1:12" x14ac:dyDescent="0.25">
      <c r="A17" t="s">
        <v>33</v>
      </c>
      <c r="B17" s="2">
        <f>Таблица18[[#This Row],[end]]-Таблица18[[#This Row],[start]]+1</f>
        <v>125</v>
      </c>
      <c r="C17" t="s">
        <v>43</v>
      </c>
      <c r="D17">
        <v>2</v>
      </c>
      <c r="J17">
        <v>7</v>
      </c>
      <c r="K17">
        <v>39745374</v>
      </c>
      <c r="L17">
        <v>39745498</v>
      </c>
    </row>
    <row r="18" spans="1:12" x14ac:dyDescent="0.25">
      <c r="A18" t="s">
        <v>50</v>
      </c>
      <c r="B18">
        <f>Таблица18[[#This Row],[start]]-L17+1</f>
        <v>3405</v>
      </c>
      <c r="J18">
        <v>8</v>
      </c>
      <c r="K18">
        <v>39748902</v>
      </c>
      <c r="L18">
        <v>39749088</v>
      </c>
    </row>
    <row r="19" spans="1:12" x14ac:dyDescent="0.25">
      <c r="A19" t="s">
        <v>34</v>
      </c>
      <c r="B19" s="2">
        <f>L18-K18+1</f>
        <v>187</v>
      </c>
      <c r="C19" t="s">
        <v>43</v>
      </c>
      <c r="D19">
        <v>1</v>
      </c>
      <c r="J19">
        <v>9</v>
      </c>
      <c r="K19">
        <v>39752909</v>
      </c>
      <c r="L19">
        <v>39753052</v>
      </c>
    </row>
    <row r="20" spans="1:12" x14ac:dyDescent="0.25">
      <c r="A20" t="s">
        <v>51</v>
      </c>
      <c r="B20">
        <f>K19-L18+1</f>
        <v>3822</v>
      </c>
      <c r="J20">
        <v>10</v>
      </c>
      <c r="K20">
        <v>39753286</v>
      </c>
      <c r="L20">
        <v>39756769</v>
      </c>
    </row>
    <row r="21" spans="1:12" x14ac:dyDescent="0.25">
      <c r="A21" t="s">
        <v>35</v>
      </c>
      <c r="B21" s="2">
        <f>L19-K19+1</f>
        <v>144</v>
      </c>
      <c r="C21" t="s">
        <v>43</v>
      </c>
      <c r="D21">
        <v>0</v>
      </c>
    </row>
    <row r="22" spans="1:12" x14ac:dyDescent="0.25">
      <c r="A22" t="s">
        <v>52</v>
      </c>
      <c r="B22">
        <f>K20-L19+1</f>
        <v>235</v>
      </c>
    </row>
    <row r="23" spans="1:12" x14ac:dyDescent="0.25">
      <c r="A23" t="s">
        <v>36</v>
      </c>
      <c r="B23" s="2" t="s">
        <v>62</v>
      </c>
      <c r="C23" t="s">
        <v>41</v>
      </c>
      <c r="D23">
        <v>1</v>
      </c>
    </row>
  </sheetData>
  <mergeCells count="1">
    <mergeCell ref="A3:B3"/>
  </mergeCells>
  <pageMargins left="0.7" right="0.7" top="0.75" bottom="0.75" header="0.3" footer="0.3"/>
  <tableParts count="3">
    <tablePart r:id="rId1"/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I22" sqref="I22"/>
    </sheetView>
  </sheetViews>
  <sheetFormatPr defaultRowHeight="15" x14ac:dyDescent="0.25"/>
  <cols>
    <col min="1" max="1" width="9.28515625" bestFit="1" customWidth="1"/>
    <col min="3" max="3" width="22.42578125" bestFit="1" customWidth="1"/>
    <col min="4" max="4" width="25.140625" customWidth="1"/>
    <col min="10" max="10" width="11.85546875" customWidth="1"/>
    <col min="11" max="11" width="12.5703125" customWidth="1"/>
    <col min="12" max="12" width="12.85546875" customWidth="1"/>
  </cols>
  <sheetData>
    <row r="1" spans="1:12" x14ac:dyDescent="0.25">
      <c r="A1" t="s">
        <v>59</v>
      </c>
    </row>
    <row r="2" spans="1:12" ht="30" x14ac:dyDescent="0.25">
      <c r="A2" t="s">
        <v>26</v>
      </c>
      <c r="B2" t="s">
        <v>23</v>
      </c>
      <c r="C2" t="s">
        <v>24</v>
      </c>
      <c r="D2" s="1" t="s">
        <v>25</v>
      </c>
      <c r="J2" t="s">
        <v>3</v>
      </c>
      <c r="K2" t="s">
        <v>4</v>
      </c>
      <c r="L2" t="s">
        <v>5</v>
      </c>
    </row>
    <row r="3" spans="1:12" x14ac:dyDescent="0.25">
      <c r="A3" t="s">
        <v>27</v>
      </c>
      <c r="B3" t="s">
        <v>60</v>
      </c>
      <c r="C3" t="s">
        <v>40</v>
      </c>
      <c r="D3">
        <v>2</v>
      </c>
      <c r="J3">
        <v>39738900</v>
      </c>
      <c r="K3">
        <v>39753355</v>
      </c>
      <c r="L3">
        <v>10</v>
      </c>
    </row>
    <row r="4" spans="1:12" x14ac:dyDescent="0.25">
      <c r="A4" t="s">
        <v>44</v>
      </c>
      <c r="B4" s="2">
        <f>K11-L10+1</f>
        <v>1234</v>
      </c>
    </row>
    <row r="5" spans="1:12" x14ac:dyDescent="0.25">
      <c r="A5" t="s">
        <v>28</v>
      </c>
      <c r="B5">
        <f>L11-K11+1</f>
        <v>100</v>
      </c>
      <c r="C5" t="s">
        <v>43</v>
      </c>
      <c r="D5">
        <v>1</v>
      </c>
    </row>
    <row r="6" spans="1:12" x14ac:dyDescent="0.25">
      <c r="A6" t="s">
        <v>45</v>
      </c>
      <c r="B6">
        <v>1103</v>
      </c>
    </row>
    <row r="7" spans="1:12" x14ac:dyDescent="0.25">
      <c r="A7" t="s">
        <v>29</v>
      </c>
      <c r="B7" s="2">
        <f>L12-K12+1</f>
        <v>45</v>
      </c>
      <c r="C7" t="s">
        <v>43</v>
      </c>
      <c r="D7">
        <v>0</v>
      </c>
    </row>
    <row r="8" spans="1:12" x14ac:dyDescent="0.25">
      <c r="A8" t="s">
        <v>46</v>
      </c>
      <c r="B8">
        <f>K13-L12+1</f>
        <v>486</v>
      </c>
    </row>
    <row r="9" spans="1:12" x14ac:dyDescent="0.25">
      <c r="A9" t="s">
        <v>30</v>
      </c>
      <c r="B9" s="2">
        <f>L13-K13+1</f>
        <v>28</v>
      </c>
      <c r="C9" t="s">
        <v>43</v>
      </c>
      <c r="D9">
        <v>1</v>
      </c>
      <c r="J9" t="s">
        <v>54</v>
      </c>
      <c r="K9" t="s">
        <v>6</v>
      </c>
      <c r="L9" t="s">
        <v>7</v>
      </c>
    </row>
    <row r="10" spans="1:12" x14ac:dyDescent="0.25">
      <c r="A10" t="s">
        <v>47</v>
      </c>
      <c r="B10">
        <f>K14-L13+1</f>
        <v>1295</v>
      </c>
      <c r="J10">
        <v>1</v>
      </c>
      <c r="K10">
        <v>39738795</v>
      </c>
      <c r="L10">
        <v>39738931</v>
      </c>
    </row>
    <row r="11" spans="1:12" x14ac:dyDescent="0.25">
      <c r="A11" t="s">
        <v>31</v>
      </c>
      <c r="B11" s="2">
        <f>L14-K14+1</f>
        <v>83</v>
      </c>
      <c r="C11" t="s">
        <v>43</v>
      </c>
      <c r="D11">
        <v>2</v>
      </c>
      <c r="J11">
        <v>2</v>
      </c>
      <c r="K11">
        <v>39740164</v>
      </c>
      <c r="L11">
        <v>39740263</v>
      </c>
    </row>
    <row r="12" spans="1:12" x14ac:dyDescent="0.25">
      <c r="A12" t="s">
        <v>48</v>
      </c>
      <c r="B12">
        <f>K15-L14+1</f>
        <v>527</v>
      </c>
      <c r="J12">
        <v>3</v>
      </c>
      <c r="K12">
        <v>39741365</v>
      </c>
      <c r="L12">
        <v>39741409</v>
      </c>
    </row>
    <row r="13" spans="1:12" x14ac:dyDescent="0.25">
      <c r="A13" t="s">
        <v>32</v>
      </c>
      <c r="B13" s="2">
        <f>L15-K15+1</f>
        <v>102</v>
      </c>
      <c r="C13" t="s">
        <v>43</v>
      </c>
      <c r="D13">
        <v>0</v>
      </c>
      <c r="J13">
        <v>4</v>
      </c>
      <c r="K13">
        <v>39741894</v>
      </c>
      <c r="L13">
        <v>39741921</v>
      </c>
    </row>
    <row r="14" spans="1:12" x14ac:dyDescent="0.25">
      <c r="A14" t="s">
        <v>49</v>
      </c>
      <c r="B14">
        <f>K16-L15+1</f>
        <v>1451</v>
      </c>
      <c r="J14">
        <v>5</v>
      </c>
      <c r="K14">
        <v>39743215</v>
      </c>
      <c r="L14">
        <v>39743297</v>
      </c>
    </row>
    <row r="15" spans="1:12" x14ac:dyDescent="0.25">
      <c r="A15" t="s">
        <v>33</v>
      </c>
      <c r="B15" s="2">
        <f>L16-K16+1</f>
        <v>125</v>
      </c>
      <c r="C15" t="s">
        <v>43</v>
      </c>
      <c r="D15">
        <v>2</v>
      </c>
      <c r="J15">
        <v>6</v>
      </c>
      <c r="K15">
        <v>39743823</v>
      </c>
      <c r="L15">
        <v>39743924</v>
      </c>
    </row>
    <row r="16" spans="1:12" x14ac:dyDescent="0.25">
      <c r="A16" t="s">
        <v>50</v>
      </c>
      <c r="B16">
        <f>K17-Таблица14[[#This Row],[exonEnds]]+1</f>
        <v>3405</v>
      </c>
      <c r="J16">
        <v>7</v>
      </c>
      <c r="K16">
        <v>39745374</v>
      </c>
      <c r="L16">
        <v>39745498</v>
      </c>
    </row>
    <row r="17" spans="1:12" x14ac:dyDescent="0.25">
      <c r="A17" t="s">
        <v>34</v>
      </c>
      <c r="B17" s="2">
        <f>Таблица14[[#This Row],[exonEnds]]-Таблица14[[#This Row],[exonStarts]]+1</f>
        <v>187</v>
      </c>
      <c r="C17" t="s">
        <v>43</v>
      </c>
      <c r="D17">
        <v>1</v>
      </c>
      <c r="J17">
        <v>8</v>
      </c>
      <c r="K17">
        <v>39748902</v>
      </c>
      <c r="L17">
        <v>39749088</v>
      </c>
    </row>
    <row r="18" spans="1:12" x14ac:dyDescent="0.25">
      <c r="A18" t="s">
        <v>51</v>
      </c>
      <c r="B18">
        <f>Таблица14[[#This Row],[exonStarts]]-L17+1</f>
        <v>3822</v>
      </c>
      <c r="J18">
        <v>9</v>
      </c>
      <c r="K18">
        <v>39752909</v>
      </c>
      <c r="L18">
        <v>39753052</v>
      </c>
    </row>
    <row r="19" spans="1:12" x14ac:dyDescent="0.25">
      <c r="A19" t="s">
        <v>35</v>
      </c>
      <c r="B19" s="2">
        <f>L18-K18+1</f>
        <v>144</v>
      </c>
      <c r="C19" t="s">
        <v>43</v>
      </c>
      <c r="D19">
        <v>0</v>
      </c>
      <c r="J19">
        <v>10</v>
      </c>
      <c r="K19">
        <v>39753286</v>
      </c>
      <c r="L19">
        <v>39753709</v>
      </c>
    </row>
    <row r="20" spans="1:12" x14ac:dyDescent="0.25">
      <c r="A20" t="s">
        <v>52</v>
      </c>
      <c r="B20">
        <f>K19-L18+1</f>
        <v>235</v>
      </c>
    </row>
    <row r="21" spans="1:12" x14ac:dyDescent="0.25">
      <c r="A21" t="s">
        <v>36</v>
      </c>
      <c r="B21" s="2" t="s">
        <v>61</v>
      </c>
      <c r="C21" t="s">
        <v>41</v>
      </c>
      <c r="D21">
        <v>1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Наиболее полные изоформы</vt:lpstr>
      <vt:lpstr>refseq</vt:lpstr>
      <vt:lpstr>refseq1</vt:lpstr>
      <vt:lpstr>refseq2</vt:lpstr>
      <vt:lpstr>refseq3</vt:lpstr>
      <vt:lpstr>refseq4</vt:lpstr>
      <vt:lpstr>refseq5</vt:lpstr>
      <vt:lpstr>augustus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modified xsi:type="dcterms:W3CDTF">2015-11-30T17:48:47Z</dcterms:modified>
</cp:coreProperties>
</file>