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1.xml" ContentType="application/vnd.openxmlformats-officedocument.drawing+xml"/>
  <Override PartName="/xl/tables/table3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tables/table4.xml" ContentType="application/vnd.openxmlformats-officedocument.spreadsheetml.tab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2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Эпицентр МГУ\2 курс\Биоинформатика\term4\block2\pr8\"/>
    </mc:Choice>
  </mc:AlternateContent>
  <xr:revisionPtr revIDLastSave="0" documentId="13_ncr:1_{6C44AE5B-0B8E-4C71-9F56-30F7AEAEE559}" xr6:coauthVersionLast="32" xr6:coauthVersionMax="32" xr10:uidLastSave="{00000000-0000-0000-0000-000000000000}"/>
  <bookViews>
    <workbookView xWindow="240" yWindow="50" windowWidth="8580" windowHeight="2840" activeTab="3" xr2:uid="{00000000-000D-0000-FFFF-FFFF00000000}"/>
  </bookViews>
  <sheets>
    <sheet name="выборка" sheetId="1" r:id="rId1"/>
    <sheet name="поиск по профилю" sheetId="3" r:id="rId2"/>
    <sheet name="гистограмма весов" sheetId="5" r:id="rId3"/>
    <sheet name="ROC-кривая" sheetId="6" r:id="rId4"/>
  </sheets>
  <calcPr calcId="179017"/>
</workbook>
</file>

<file path=xl/calcChain.xml><?xml version="1.0" encoding="utf-8"?>
<calcChain xmlns="http://schemas.openxmlformats.org/spreadsheetml/2006/main">
  <c r="D10" i="3" l="1"/>
  <c r="D2" i="3"/>
  <c r="D3" i="3"/>
  <c r="D4" i="3"/>
  <c r="D5" i="3"/>
  <c r="D6" i="3"/>
  <c r="D7" i="3"/>
  <c r="D8" i="3"/>
  <c r="D9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53" i="3"/>
  <c r="D54" i="3"/>
  <c r="D55" i="3"/>
  <c r="D56" i="3"/>
  <c r="D57" i="3"/>
  <c r="D58" i="3"/>
  <c r="D59" i="3"/>
  <c r="D60" i="3"/>
  <c r="D61" i="3"/>
  <c r="D62" i="3"/>
  <c r="D63" i="3"/>
  <c r="D64" i="3"/>
  <c r="D65" i="3"/>
  <c r="D66" i="3"/>
  <c r="D67" i="3"/>
  <c r="D68" i="3"/>
  <c r="D69" i="3"/>
  <c r="D70" i="3"/>
  <c r="D71" i="3"/>
  <c r="D72" i="3"/>
  <c r="D73" i="3"/>
  <c r="D74" i="3"/>
  <c r="D75" i="3"/>
  <c r="D76" i="3"/>
  <c r="D77" i="3"/>
  <c r="D78" i="3"/>
  <c r="D79" i="3"/>
  <c r="D80" i="3"/>
  <c r="D81" i="3"/>
  <c r="D82" i="3"/>
  <c r="D83" i="3"/>
  <c r="D84" i="3"/>
  <c r="D85" i="3"/>
  <c r="D86" i="3"/>
  <c r="D87" i="3"/>
  <c r="D88" i="3"/>
  <c r="D89" i="3"/>
  <c r="D90" i="3"/>
  <c r="D91" i="3"/>
  <c r="D92" i="3"/>
  <c r="D93" i="3"/>
  <c r="D94" i="3"/>
  <c r="D95" i="3"/>
  <c r="D96" i="3"/>
  <c r="D97" i="3"/>
  <c r="D98" i="3"/>
  <c r="D99" i="3"/>
  <c r="D100" i="3"/>
  <c r="D101" i="3"/>
  <c r="D102" i="3"/>
  <c r="D103" i="3"/>
  <c r="D104" i="3"/>
  <c r="D105" i="3"/>
  <c r="D106" i="3"/>
  <c r="D107" i="3"/>
  <c r="D108" i="3"/>
  <c r="D109" i="3"/>
  <c r="D110" i="3"/>
  <c r="D111" i="3"/>
  <c r="D112" i="3"/>
  <c r="D113" i="3"/>
  <c r="D114" i="3"/>
  <c r="D115" i="3"/>
  <c r="D116" i="3"/>
  <c r="D117" i="3"/>
  <c r="D118" i="3"/>
  <c r="D119" i="3"/>
  <c r="D120" i="3"/>
  <c r="D121" i="3"/>
  <c r="D122" i="3"/>
  <c r="D123" i="3"/>
  <c r="D124" i="3"/>
  <c r="D125" i="3"/>
  <c r="D126" i="3"/>
  <c r="D127" i="3"/>
  <c r="D128" i="3"/>
  <c r="D129" i="3"/>
  <c r="D130" i="3"/>
  <c r="D131" i="3"/>
  <c r="D132" i="3"/>
  <c r="D133" i="3"/>
  <c r="D134" i="3"/>
  <c r="D135" i="3"/>
  <c r="D136" i="3"/>
  <c r="D137" i="3"/>
  <c r="D138" i="3"/>
  <c r="D139" i="3"/>
  <c r="D140" i="3"/>
  <c r="D141" i="3"/>
  <c r="D142" i="3"/>
  <c r="D143" i="3"/>
  <c r="D144" i="3"/>
  <c r="D145" i="3"/>
  <c r="D146" i="3"/>
  <c r="D147" i="3"/>
  <c r="D148" i="3"/>
  <c r="D149" i="3"/>
  <c r="D150" i="3"/>
  <c r="D151" i="3"/>
  <c r="D152" i="3"/>
  <c r="D153" i="3"/>
  <c r="D154" i="3"/>
  <c r="D155" i="3"/>
  <c r="D156" i="3"/>
  <c r="D157" i="3"/>
  <c r="D158" i="3"/>
  <c r="D159" i="3"/>
  <c r="D160" i="3"/>
  <c r="D161" i="3"/>
  <c r="D162" i="3"/>
  <c r="D163" i="3"/>
  <c r="D164" i="3"/>
  <c r="D165" i="3"/>
  <c r="D166" i="3"/>
  <c r="D167" i="3"/>
  <c r="D2" i="6"/>
  <c r="C6" i="6"/>
  <c r="B6" i="6"/>
  <c r="D6" i="6"/>
  <c r="C8" i="6"/>
  <c r="B8" i="6"/>
  <c r="D8" i="6"/>
  <c r="C5" i="6"/>
  <c r="B5" i="6"/>
  <c r="D5" i="6"/>
  <c r="C3" i="6"/>
  <c r="B3" i="6"/>
  <c r="D3" i="6"/>
  <c r="C13" i="6"/>
  <c r="C12" i="6"/>
  <c r="C11" i="6"/>
  <c r="D11" i="6" s="1"/>
  <c r="C10" i="6"/>
  <c r="D10" i="6" s="1"/>
  <c r="C9" i="6"/>
  <c r="C7" i="6"/>
  <c r="C4" i="6"/>
  <c r="D4" i="6"/>
  <c r="B4" i="6"/>
  <c r="D7" i="6"/>
  <c r="D14" i="6"/>
  <c r="D9" i="6"/>
  <c r="D12" i="6"/>
  <c r="D13" i="6"/>
</calcChain>
</file>

<file path=xl/sharedStrings.xml><?xml version="1.0" encoding="utf-8"?>
<sst xmlns="http://schemas.openxmlformats.org/spreadsheetml/2006/main" count="477" uniqueCount="227">
  <si>
    <t>Entry</t>
  </si>
  <si>
    <t>Entry name</t>
  </si>
  <si>
    <t>Fragment</t>
  </si>
  <si>
    <t>Length</t>
  </si>
  <si>
    <t>Protein names</t>
  </si>
  <si>
    <t>Cross-reference (Pfam)</t>
  </si>
  <si>
    <t>O43506</t>
  </si>
  <si>
    <t>ADA20_HUMAN</t>
  </si>
  <si>
    <t>Disintegrin and metalloproteinase domain-containing protein 20 (ADAM 20) (EC 3.4.24.-)</t>
  </si>
  <si>
    <t>PF08516;PF00200;PF01562;PF01421;</t>
  </si>
  <si>
    <t>O75077</t>
  </si>
  <si>
    <t>ADA23_HUMAN</t>
  </si>
  <si>
    <t>Disintegrin and metalloproteinase domain-containing protein 23 (ADAM 23) (Metalloproteinase-like, disintegrin-like, and cysteine-rich protein 3) (MDC-3)</t>
  </si>
  <si>
    <t>Q9UKQ2</t>
  </si>
  <si>
    <t>ADA28_HUMAN</t>
  </si>
  <si>
    <t>Disintegrin and metalloproteinase domain-containing protein 28 (ADAM 28) (EC 3.4.24.-) (Epididymal metalloproteinase-like, disintegrin-like, and cysteine-rich protein II) (eMDC II) (Metalloproteinase-like, disintegrin-like, and cysteine-rich protein L) (MDC-L)</t>
  </si>
  <si>
    <t>Q9UKF5</t>
  </si>
  <si>
    <t>ADA29_HUMAN</t>
  </si>
  <si>
    <t>Disintegrin and metalloproteinase domain-containing protein 29 (ADAM 29) (Cancer/testis antigen 73) (CT73)</t>
  </si>
  <si>
    <t>Q9UKF2</t>
  </si>
  <si>
    <t>ADA30_HUMAN</t>
  </si>
  <si>
    <t>Disintegrin and metalloproteinase domain-containing protein 30 (ADAM 30) (EC 3.4.24.-)</t>
  </si>
  <si>
    <t>O43184</t>
  </si>
  <si>
    <t>ADA12_HUMAN</t>
  </si>
  <si>
    <t>Disintegrin and metalloproteinase domain-containing protein 12 (ADAM 12) (EC 3.4.24.-) (Meltrin-alpha)</t>
  </si>
  <si>
    <t>Disintegrin and metalloproteinase domain-containing protein 2 (ADAM 2) (Fertilin subunit beta) (PH-30) (PH30) (PH30-beta)</t>
  </si>
  <si>
    <t>Q13443</t>
  </si>
  <si>
    <t>ADAM9_HUMAN</t>
  </si>
  <si>
    <t>Disintegrin and metalloproteinase domain-containing protein 9 (ADAM 9) (EC 3.4.24.-) (Cellular disintegrin-related protein) (Meltrin-gamma) (Metalloprotease/disintegrin/cysteine-rich protein 9) (Myeloma cell metalloproteinase)</t>
  </si>
  <si>
    <t>Q9BZ11</t>
  </si>
  <si>
    <t>ADA33_HUMAN</t>
  </si>
  <si>
    <t>Disintegrin and metalloproteinase domain-containing protein 33 (ADAM 33) (EC 3.4.24.-)</t>
  </si>
  <si>
    <t>Q99965</t>
  </si>
  <si>
    <t>ADAM2_HUMAN</t>
  </si>
  <si>
    <t>Disintegrin and metalloproteinase domain-containing protein 2 (ADAM 2) (Cancer/testis antigen 15) (CT15) (Fertilin subunit beta) (PH-30) (PH30) (PH30-beta)</t>
  </si>
  <si>
    <t>Q9H2U9</t>
  </si>
  <si>
    <t>ADAM7_HUMAN</t>
  </si>
  <si>
    <t>Disintegrin and metalloproteinase domain-containing protein 7 (ADAM 7) (Sperm maturation-related glycoprotein GP-83)</t>
  </si>
  <si>
    <t>P78325</t>
  </si>
  <si>
    <t>ADAM8_HUMAN</t>
  </si>
  <si>
    <t>Disintegrin and metalloproteinase domain-containing protein 8 (ADAM 8) (EC 3.4.24.-) (Cell surface antigen MS2) (CD antigen CD156a)</t>
  </si>
  <si>
    <t>Q13444</t>
  </si>
  <si>
    <t>ADA15_HUMAN</t>
  </si>
  <si>
    <t>Disintegrin and metalloproteinase domain-containing protein 15 (ADAM 15) (EC 3.4.24.-) (Metalloprotease RGD disintegrin protein) (Metalloproteinase-like, disintegrin-like, and cysteine-rich protein 15) (MDC-15) (Metargidin)</t>
  </si>
  <si>
    <t>Q9H013</t>
  </si>
  <si>
    <t>ADA19_HUMAN</t>
  </si>
  <si>
    <t>Disintegrin and metalloproteinase domain-containing protein 19 (ADAM 19) (EC 3.4.24.-) (Meltrin-beta) (Metalloprotease and disintegrin dendritic antigen marker) (MADDAM)</t>
  </si>
  <si>
    <t>Q95194</t>
  </si>
  <si>
    <t>ADA18_MACFA</t>
  </si>
  <si>
    <t>Disintegrin and metalloproteinase domain-containing protein 18 (ADAM 18) (Transmembrane metalloproteinase-like, disintegrin-like, and cysteine-rich protein III) (tMDC III)</t>
  </si>
  <si>
    <t>Q9UKJ8</t>
  </si>
  <si>
    <t>ADA21_HUMAN</t>
  </si>
  <si>
    <t>Disintegrin and metalloproteinase domain-containing protein 21 (ADAM 21) (EC 3.4.24.-)</t>
  </si>
  <si>
    <t>Q9XSL6</t>
  </si>
  <si>
    <t>ADA28_MACFA</t>
  </si>
  <si>
    <t>Disintegrin and metalloproteinase domain-containing protein 28 (ADAM 28) (EC 3.4.24.-) (Epididymal metalloproteinase-like, disintegrin-like, and cysteine-rich protein II) (eMDC II)</t>
  </si>
  <si>
    <t>Q28478</t>
  </si>
  <si>
    <t>ADAM2_MACFA</t>
  </si>
  <si>
    <t>Q28483</t>
  </si>
  <si>
    <t>ADAM5_MACFA</t>
  </si>
  <si>
    <t>Disintegrin and metalloproteinase domain-containing protein 5 (Transmembrane metalloproteinase-like, disintegrin-like, and cysteine-rich protein II) (tMDC II)</t>
  </si>
  <si>
    <t>Q28475</t>
  </si>
  <si>
    <t>ADAM7_MACFA</t>
  </si>
  <si>
    <t>Disintegrin and metalloproteinase domain-containing protein 7 (ADAM 7) (Epididymal apical protein I) (EAP I)</t>
  </si>
  <si>
    <t>Q9Y3Q7</t>
  </si>
  <si>
    <t>ADA18_HUMAN</t>
  </si>
  <si>
    <t>Q8TC27</t>
  </si>
  <si>
    <t>ADA32_HUMAN</t>
  </si>
  <si>
    <t>Disintegrin and metalloproteinase domain-containing protein 32 (ADAM 32)</t>
  </si>
  <si>
    <t>Taxonomic lineage (FAMILY)</t>
  </si>
  <si>
    <t>Hominidae (great apes)</t>
  </si>
  <si>
    <t>Cercopithecidae (Old World monkeys)</t>
  </si>
  <si>
    <t>ID</t>
  </si>
  <si>
    <t>Score</t>
  </si>
  <si>
    <t>E-value</t>
  </si>
  <si>
    <t>Y</t>
  </si>
  <si>
    <t>Column1</t>
  </si>
  <si>
    <t>ADAM9_MOUSE</t>
  </si>
  <si>
    <t>ADA12_MOUSE</t>
  </si>
  <si>
    <t>ADA19_MOUSE</t>
  </si>
  <si>
    <t>ADA33_MOUSE</t>
  </si>
  <si>
    <t>ADA21_MOUSE</t>
  </si>
  <si>
    <t>ADA28_MOUSE</t>
  </si>
  <si>
    <t>ADAM2_BOVIN</t>
  </si>
  <si>
    <t>ADAM2_RABIT</t>
  </si>
  <si>
    <t>ADA29_MOUSE</t>
  </si>
  <si>
    <t>ADA23_MOUSE</t>
  </si>
  <si>
    <t xml:space="preserve">ADAM2_RAT  </t>
  </si>
  <si>
    <t>ADAM2_MOUSE</t>
  </si>
  <si>
    <t xml:space="preserve">ADA15_RAT  </t>
  </si>
  <si>
    <t>ADA15_MOUSE</t>
  </si>
  <si>
    <t xml:space="preserve">ADAM7_RAT  </t>
  </si>
  <si>
    <t>ADAM2_CAVPO</t>
  </si>
  <si>
    <t>ADAM7_MOUSE</t>
  </si>
  <si>
    <t>ADA32_MOUSE</t>
  </si>
  <si>
    <t>ADAM8_MOUSE</t>
  </si>
  <si>
    <t>ADA25_MOUSE</t>
  </si>
  <si>
    <t>ADA18_MOUSE</t>
  </si>
  <si>
    <t>AD26A_MOUSE</t>
  </si>
  <si>
    <t>ADA24_MOUSE</t>
  </si>
  <si>
    <t>ADAM5_CAVPO</t>
  </si>
  <si>
    <t>ADAM5_MOUSE</t>
  </si>
  <si>
    <t xml:space="preserve">VM38_DRYCN </t>
  </si>
  <si>
    <t>VM3BE_BOTER</t>
  </si>
  <si>
    <t>VM3AD_AGKCL</t>
  </si>
  <si>
    <t>VM36A_BOTIN</t>
  </si>
  <si>
    <t xml:space="preserve">VM39_DRYCN </t>
  </si>
  <si>
    <t xml:space="preserve">VM3_NAJAT  </t>
  </si>
  <si>
    <t>VM3BP_BOTJA</t>
  </si>
  <si>
    <t xml:space="preserve">VM34_DRYCN </t>
  </si>
  <si>
    <t>ADA11_MOUSE</t>
  </si>
  <si>
    <t xml:space="preserve">VM3_CRODD  </t>
  </si>
  <si>
    <t>ADA11_HUMAN</t>
  </si>
  <si>
    <t>VM3V3_CROVV</t>
  </si>
  <si>
    <t>ADA22_HUMAN</t>
  </si>
  <si>
    <t>VM3VB_CROAT</t>
  </si>
  <si>
    <t>ADA22_MOUSE</t>
  </si>
  <si>
    <t>ADM1B_MOUSE</t>
  </si>
  <si>
    <t>VM3CX_DABSI</t>
  </si>
  <si>
    <t>VM3H6_GLOBR</t>
  </si>
  <si>
    <t>VM3CX_MACLB</t>
  </si>
  <si>
    <t>VM3VB_MACLB</t>
  </si>
  <si>
    <t>VM3VA_CROAT</t>
  </si>
  <si>
    <t xml:space="preserve">VM3_BUNMU  </t>
  </si>
  <si>
    <t>VM32A_CROAD</t>
  </si>
  <si>
    <t>ADM1A_MOUSE</t>
  </si>
  <si>
    <t>VM3M1_NAJMO</t>
  </si>
  <si>
    <t xml:space="preserve">VM3_OPHHA  </t>
  </si>
  <si>
    <t>VM32D_CROAD</t>
  </si>
  <si>
    <t xml:space="preserve">VM38_CROAD </t>
  </si>
  <si>
    <t>ADAM3_MOUSE</t>
  </si>
  <si>
    <t>VM3VA_MACLB</t>
  </si>
  <si>
    <t>VM3HA_PROFL</t>
  </si>
  <si>
    <t xml:space="preserve">VM33_CROAD </t>
  </si>
  <si>
    <t>VM3AH_DEIAC</t>
  </si>
  <si>
    <t xml:space="preserve">VM3H_NAJAT </t>
  </si>
  <si>
    <t>VM3V1_CROAT</t>
  </si>
  <si>
    <t>VM3E1_ECHOC</t>
  </si>
  <si>
    <t>VM3H3_BOTJA</t>
  </si>
  <si>
    <t>VM3AK_DEIAC</t>
  </si>
  <si>
    <t>VM3HA_GLOHA</t>
  </si>
  <si>
    <t xml:space="preserve">VM34_CROAD </t>
  </si>
  <si>
    <t>VM3H1_PROFL</t>
  </si>
  <si>
    <t>VM3JA_BOTJA</t>
  </si>
  <si>
    <t xml:space="preserve">VM3_NAJKA  </t>
  </si>
  <si>
    <t xml:space="preserve">VM3_BUNFA  </t>
  </si>
  <si>
    <t xml:space="preserve">VM3E_ECHCA </t>
  </si>
  <si>
    <t>ADA22_XENLA</t>
  </si>
  <si>
    <t>VM3HB_PROFL</t>
  </si>
  <si>
    <t>VM3V3_AGKPL</t>
  </si>
  <si>
    <t xml:space="preserve">VM3_CERRY  </t>
  </si>
  <si>
    <t xml:space="preserve">ADAM1_RAT  </t>
  </si>
  <si>
    <t xml:space="preserve">VM3A_NAJAT </t>
  </si>
  <si>
    <t>VM3TM_TRIST</t>
  </si>
  <si>
    <t>VM3DK_DABRR</t>
  </si>
  <si>
    <t>VM3E2_ECHOC</t>
  </si>
  <si>
    <t>VM3SB_TRIST</t>
  </si>
  <si>
    <t xml:space="preserve">VM3B_NAJAT </t>
  </si>
  <si>
    <t>VM3KL_NAJAT</t>
  </si>
  <si>
    <t>VM3B1_BOTJR</t>
  </si>
  <si>
    <t xml:space="preserve">ADAM5_RAT  </t>
  </si>
  <si>
    <t>VM3SA_TRIST</t>
  </si>
  <si>
    <t>VM3E6_ECHOC</t>
  </si>
  <si>
    <t>VM2US_GLOUS</t>
  </si>
  <si>
    <t>VM25A_BITAR</t>
  </si>
  <si>
    <t>VM2DI_GLOHA</t>
  </si>
  <si>
    <t>VM2H1_BOTLA</t>
  </si>
  <si>
    <t xml:space="preserve">VM32_LACMR </t>
  </si>
  <si>
    <t xml:space="preserve">VM31_BOTAT </t>
  </si>
  <si>
    <t xml:space="preserve">VM31_LACMR </t>
  </si>
  <si>
    <t xml:space="preserve">VM28_CROAD </t>
  </si>
  <si>
    <t>VM2FL_PROFL</t>
  </si>
  <si>
    <t xml:space="preserve">VM32_BOTAT </t>
  </si>
  <si>
    <t>VM2P1_PROMU</t>
  </si>
  <si>
    <t xml:space="preserve">VM2_CROAD  </t>
  </si>
  <si>
    <t>VM2V2_CROAT</t>
  </si>
  <si>
    <t>VM2HA_PROFL</t>
  </si>
  <si>
    <t>VM2J2_BOTJA</t>
  </si>
  <si>
    <t>UNC71_CAEEL</t>
  </si>
  <si>
    <t>VM2P2_PROMU</t>
  </si>
  <si>
    <t>VM3AA_CROAT</t>
  </si>
  <si>
    <t xml:space="preserve">VM33_BOTAT </t>
  </si>
  <si>
    <t>VM2AE_CROAT</t>
  </si>
  <si>
    <t>VM2JT_PROJR</t>
  </si>
  <si>
    <t>VM2SA_GLOSA</t>
  </si>
  <si>
    <t>VM2E1_PROEL</t>
  </si>
  <si>
    <t xml:space="preserve">VM2J_PROJR </t>
  </si>
  <si>
    <t xml:space="preserve">VM31_CRODC </t>
  </si>
  <si>
    <t xml:space="preserve">VM31_CRODU </t>
  </si>
  <si>
    <t>VM2MD_GLOBR</t>
  </si>
  <si>
    <t>VM2V2_CROVV</t>
  </si>
  <si>
    <t>VM2V2_AGKPL</t>
  </si>
  <si>
    <t>VM2T3_PROMU</t>
  </si>
  <si>
    <t>VM2E2_PROEL</t>
  </si>
  <si>
    <t>VM2IA_BOTIN</t>
  </si>
  <si>
    <t>VM2PB_AGKPI</t>
  </si>
  <si>
    <t>VM2MB_GLOBR</t>
  </si>
  <si>
    <t>VM2MC_GLOBR</t>
  </si>
  <si>
    <t xml:space="preserve">VM2_TRIST  </t>
  </si>
  <si>
    <t>VM2CO_AGKCO</t>
  </si>
  <si>
    <t>VM2AG_GLOHA</t>
  </si>
  <si>
    <t>VM2AB_AGKCO</t>
  </si>
  <si>
    <t>VM32A_GLOBR</t>
  </si>
  <si>
    <t>VM2TA_TRIGA</t>
  </si>
  <si>
    <t>VM32B_GLOBR</t>
  </si>
  <si>
    <t xml:space="preserve">VM2_BOTAS  </t>
  </si>
  <si>
    <t>VM2AL_TRIAB</t>
  </si>
  <si>
    <t>VM2JN_PROJR</t>
  </si>
  <si>
    <t>VM3G1_TRIGA</t>
  </si>
  <si>
    <t>VM2H1_GLOHA</t>
  </si>
  <si>
    <t xml:space="preserve">VM3K_NAJKA </t>
  </si>
  <si>
    <t>VM2A2_DEIAC</t>
  </si>
  <si>
    <t>VM2RH_CALRH</t>
  </si>
  <si>
    <t>VM2L2_MACLB</t>
  </si>
  <si>
    <t>VM2M2_DEIAC</t>
  </si>
  <si>
    <t>VM2OC_ECHOC</t>
  </si>
  <si>
    <t xml:space="preserve">ADA18_RAT  </t>
  </si>
  <si>
    <t>ADAM5_HUMAN</t>
  </si>
  <si>
    <t xml:space="preserve">VM1B_BOTIN </t>
  </si>
  <si>
    <t>ADA11_XENLA</t>
  </si>
  <si>
    <t>ADEC1_HUMAN</t>
  </si>
  <si>
    <t xml:space="preserve">VM1A_AGKCL </t>
  </si>
  <si>
    <t>Порог: 200</t>
  </si>
  <si>
    <t>Sensitivity</t>
  </si>
  <si>
    <t>Specificity</t>
  </si>
  <si>
    <t>1-Sp</t>
  </si>
  <si>
    <t>Принадлежность 
выборке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</si>
</sst>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0" tint="-0.14999847407452621"/>
        <bgColor theme="0" tint="-0.14999847407452621"/>
      </patternFill>
    </fill>
  </fills>
  <borders count="2">
    <border>
      <left/>
      <right/>
      <top/>
      <bottom/>
      <diagonal/>
    </border>
    <border>
      <left/>
      <right/>
      <top/>
      <bottom style="medium">
        <color theme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3" borderId="0" xfId="0" applyFont="1" applyFill="1"/>
    <xf numFmtId="0" fontId="0" fillId="0" borderId="0" xfId="0" applyFont="1"/>
    <xf numFmtId="0" fontId="1" fillId="2" borderId="1" xfId="0" applyFont="1" applyFill="1" applyBorder="1"/>
    <xf numFmtId="0" fontId="0" fillId="0" borderId="0" xfId="0" applyFont="1" applyBorder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NumberFormat="1" applyAlignment="1">
      <alignment horizontal="center"/>
    </xf>
    <xf numFmtId="0" fontId="0" fillId="0" borderId="0" xfId="0" applyAlignment="1">
      <alignment horizontal="center" vertical="center" wrapText="1"/>
    </xf>
    <xf numFmtId="11" fontId="0" fillId="0" borderId="0" xfId="0" applyNumberFormat="1" applyAlignment="1">
      <alignment horizontal="center" vertical="center"/>
    </xf>
  </cellXfs>
  <cellStyles count="1">
    <cellStyle name="Normal" xfId="0" builtinId="0"/>
  </cellStyles>
  <dxfs count="18">
    <dxf>
      <numFmt numFmtId="0" formatCode="General"/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numFmt numFmtId="15" formatCode="0.00E+00"/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border outline="0">
        <bottom style="medium">
          <color theme="1"/>
        </bottom>
      </border>
    </dxf>
    <dxf>
      <border outline="0">
        <top style="medium">
          <color theme="1"/>
        </top>
        <bottom style="medium">
          <color theme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'гистограмма весов'!$B$1</c:f>
              <c:strCache>
                <c:ptCount val="1"/>
                <c:pt idx="0">
                  <c:v>Score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'гистограмма весов'!$A$2:$A$167</c:f>
              <c:strCache>
                <c:ptCount val="166"/>
                <c:pt idx="0">
                  <c:v>VM1A_AGKCL </c:v>
                </c:pt>
                <c:pt idx="1">
                  <c:v>ADEC1_HUMAN</c:v>
                </c:pt>
                <c:pt idx="2">
                  <c:v>ADA11_XENLA</c:v>
                </c:pt>
                <c:pt idx="3">
                  <c:v>VM1B_BOTIN </c:v>
                </c:pt>
                <c:pt idx="4">
                  <c:v>ADAM5_HUMAN</c:v>
                </c:pt>
                <c:pt idx="5">
                  <c:v>ADA18_RAT  </c:v>
                </c:pt>
                <c:pt idx="6">
                  <c:v>VM2OC_ECHOC</c:v>
                </c:pt>
                <c:pt idx="7">
                  <c:v>VM2M2_DEIAC</c:v>
                </c:pt>
                <c:pt idx="8">
                  <c:v>VM2L2_MACLB</c:v>
                </c:pt>
                <c:pt idx="9">
                  <c:v>VM2RH_CALRH</c:v>
                </c:pt>
                <c:pt idx="10">
                  <c:v>VM2A2_DEIAC</c:v>
                </c:pt>
                <c:pt idx="11">
                  <c:v>VM3K_NAJKA </c:v>
                </c:pt>
                <c:pt idx="12">
                  <c:v>VM2H1_GLOHA</c:v>
                </c:pt>
                <c:pt idx="13">
                  <c:v>VM3G1_TRIGA</c:v>
                </c:pt>
                <c:pt idx="14">
                  <c:v>VM2JN_PROJR</c:v>
                </c:pt>
                <c:pt idx="15">
                  <c:v>VM2AL_TRIAB</c:v>
                </c:pt>
                <c:pt idx="16">
                  <c:v>VM2_BOTAS  </c:v>
                </c:pt>
                <c:pt idx="17">
                  <c:v>VM32B_GLOBR</c:v>
                </c:pt>
                <c:pt idx="18">
                  <c:v>VM2TA_TRIGA</c:v>
                </c:pt>
                <c:pt idx="19">
                  <c:v>VM32A_GLOBR</c:v>
                </c:pt>
                <c:pt idx="20">
                  <c:v>VM2AB_AGKCO</c:v>
                </c:pt>
                <c:pt idx="21">
                  <c:v>VM2AG_GLOHA</c:v>
                </c:pt>
                <c:pt idx="22">
                  <c:v>VM2CO_AGKCO</c:v>
                </c:pt>
                <c:pt idx="23">
                  <c:v>VM2_TRIST  </c:v>
                </c:pt>
                <c:pt idx="24">
                  <c:v>VM2MC_GLOBR</c:v>
                </c:pt>
                <c:pt idx="25">
                  <c:v>VM2MB_GLOBR</c:v>
                </c:pt>
                <c:pt idx="26">
                  <c:v>VM2PB_AGKPI</c:v>
                </c:pt>
                <c:pt idx="27">
                  <c:v>VM2IA_BOTIN</c:v>
                </c:pt>
                <c:pt idx="28">
                  <c:v>VM2E2_PROEL</c:v>
                </c:pt>
                <c:pt idx="29">
                  <c:v>VM2T3_PROMU</c:v>
                </c:pt>
                <c:pt idx="30">
                  <c:v>VM2V2_AGKPL</c:v>
                </c:pt>
                <c:pt idx="31">
                  <c:v>VM2MD_GLOBR</c:v>
                </c:pt>
                <c:pt idx="32">
                  <c:v>VM2V2_CROVV</c:v>
                </c:pt>
                <c:pt idx="33">
                  <c:v>VM31_CRODU </c:v>
                </c:pt>
                <c:pt idx="34">
                  <c:v>VM31_CRODC </c:v>
                </c:pt>
                <c:pt idx="35">
                  <c:v>VM2J_PROJR </c:v>
                </c:pt>
                <c:pt idx="36">
                  <c:v>VM2E1_PROEL</c:v>
                </c:pt>
                <c:pt idx="37">
                  <c:v>VM2SA_GLOSA</c:v>
                </c:pt>
                <c:pt idx="38">
                  <c:v>VM2JT_PROJR</c:v>
                </c:pt>
                <c:pt idx="39">
                  <c:v>VM2AE_CROAT</c:v>
                </c:pt>
                <c:pt idx="40">
                  <c:v>VM33_BOTAT </c:v>
                </c:pt>
                <c:pt idx="41">
                  <c:v>VM3AA_CROAT</c:v>
                </c:pt>
                <c:pt idx="42">
                  <c:v>VM2P2_PROMU</c:v>
                </c:pt>
                <c:pt idx="43">
                  <c:v>UNC71_CAEEL</c:v>
                </c:pt>
                <c:pt idx="44">
                  <c:v>VM2J2_BOTJA</c:v>
                </c:pt>
                <c:pt idx="45">
                  <c:v>VM2HA_PROFL</c:v>
                </c:pt>
                <c:pt idx="46">
                  <c:v>VM2V2_CROAT</c:v>
                </c:pt>
                <c:pt idx="47">
                  <c:v>VM2_CROAD  </c:v>
                </c:pt>
                <c:pt idx="48">
                  <c:v>VM2P1_PROMU</c:v>
                </c:pt>
                <c:pt idx="49">
                  <c:v>VM32_BOTAT </c:v>
                </c:pt>
                <c:pt idx="50">
                  <c:v>VM2FL_PROFL</c:v>
                </c:pt>
                <c:pt idx="51">
                  <c:v>VM28_CROAD </c:v>
                </c:pt>
                <c:pt idx="52">
                  <c:v>VM31_LACMR </c:v>
                </c:pt>
                <c:pt idx="53">
                  <c:v>VM31_BOTAT </c:v>
                </c:pt>
                <c:pt idx="54">
                  <c:v>VM32_LACMR </c:v>
                </c:pt>
                <c:pt idx="55">
                  <c:v>VM2H1_BOTLA</c:v>
                </c:pt>
                <c:pt idx="56">
                  <c:v>VM2DI_GLOHA</c:v>
                </c:pt>
                <c:pt idx="57">
                  <c:v>VM25A_BITAR</c:v>
                </c:pt>
                <c:pt idx="58">
                  <c:v>VM2US_GLOUS</c:v>
                </c:pt>
                <c:pt idx="59">
                  <c:v>VM3E6_ECHOC</c:v>
                </c:pt>
                <c:pt idx="60">
                  <c:v>VM3SA_TRIST</c:v>
                </c:pt>
                <c:pt idx="61">
                  <c:v>ADAM5_RAT  </c:v>
                </c:pt>
                <c:pt idx="62">
                  <c:v>VM3B1_BOTJR</c:v>
                </c:pt>
                <c:pt idx="63">
                  <c:v>VM3KL_NAJAT</c:v>
                </c:pt>
                <c:pt idx="64">
                  <c:v>VM3B_NAJAT </c:v>
                </c:pt>
                <c:pt idx="65">
                  <c:v>VM3SB_TRIST</c:v>
                </c:pt>
                <c:pt idx="66">
                  <c:v>VM3E2_ECHOC</c:v>
                </c:pt>
                <c:pt idx="67">
                  <c:v>VM3DK_DABRR</c:v>
                </c:pt>
                <c:pt idx="68">
                  <c:v>VM3TM_TRIST</c:v>
                </c:pt>
                <c:pt idx="69">
                  <c:v>VM3A_NAJAT </c:v>
                </c:pt>
                <c:pt idx="70">
                  <c:v>ADAM1_RAT  </c:v>
                </c:pt>
                <c:pt idx="71">
                  <c:v>VM3_CERRY  </c:v>
                </c:pt>
                <c:pt idx="72">
                  <c:v>VM3V3_AGKPL</c:v>
                </c:pt>
                <c:pt idx="73">
                  <c:v>VM3HB_PROFL</c:v>
                </c:pt>
                <c:pt idx="74">
                  <c:v>ADA22_XENLA</c:v>
                </c:pt>
                <c:pt idx="75">
                  <c:v>VM3E_ECHCA </c:v>
                </c:pt>
                <c:pt idx="76">
                  <c:v>VM3_BUNFA  </c:v>
                </c:pt>
                <c:pt idx="77">
                  <c:v>VM3_NAJKA  </c:v>
                </c:pt>
                <c:pt idx="78">
                  <c:v>VM3JA_BOTJA</c:v>
                </c:pt>
                <c:pt idx="79">
                  <c:v>VM3H1_PROFL</c:v>
                </c:pt>
                <c:pt idx="80">
                  <c:v>VM34_CROAD </c:v>
                </c:pt>
                <c:pt idx="81">
                  <c:v>VM3HA_GLOHA</c:v>
                </c:pt>
                <c:pt idx="82">
                  <c:v>VM3AK_DEIAC</c:v>
                </c:pt>
                <c:pt idx="83">
                  <c:v>VM3H3_BOTJA</c:v>
                </c:pt>
                <c:pt idx="84">
                  <c:v>VM3E1_ECHOC</c:v>
                </c:pt>
                <c:pt idx="85">
                  <c:v>VM3V1_CROAT</c:v>
                </c:pt>
                <c:pt idx="86">
                  <c:v>VM3H_NAJAT </c:v>
                </c:pt>
                <c:pt idx="87">
                  <c:v>VM3AH_DEIAC</c:v>
                </c:pt>
                <c:pt idx="88">
                  <c:v>VM33_CROAD </c:v>
                </c:pt>
                <c:pt idx="89">
                  <c:v>VM3HA_PROFL</c:v>
                </c:pt>
                <c:pt idx="90">
                  <c:v>VM3VA_MACLB</c:v>
                </c:pt>
                <c:pt idx="91">
                  <c:v>ADAM3_MOUSE</c:v>
                </c:pt>
                <c:pt idx="92">
                  <c:v>VM38_CROAD </c:v>
                </c:pt>
                <c:pt idx="93">
                  <c:v>VM32D_CROAD</c:v>
                </c:pt>
                <c:pt idx="94">
                  <c:v>VM3_OPHHA  </c:v>
                </c:pt>
                <c:pt idx="95">
                  <c:v>VM3M1_NAJMO</c:v>
                </c:pt>
                <c:pt idx="96">
                  <c:v>ADM1A_MOUSE</c:v>
                </c:pt>
                <c:pt idx="97">
                  <c:v>VM32A_CROAD</c:v>
                </c:pt>
                <c:pt idx="98">
                  <c:v>VM3_BUNMU  </c:v>
                </c:pt>
                <c:pt idx="99">
                  <c:v>VM3VA_CROAT</c:v>
                </c:pt>
                <c:pt idx="100">
                  <c:v>VM3VB_MACLB</c:v>
                </c:pt>
                <c:pt idx="101">
                  <c:v>VM3CX_MACLB</c:v>
                </c:pt>
                <c:pt idx="102">
                  <c:v>VM3H6_GLOBR</c:v>
                </c:pt>
                <c:pt idx="103">
                  <c:v>VM3CX_DABSI</c:v>
                </c:pt>
                <c:pt idx="104">
                  <c:v>ADM1B_MOUSE</c:v>
                </c:pt>
                <c:pt idx="105">
                  <c:v>ADA22_MOUSE</c:v>
                </c:pt>
                <c:pt idx="106">
                  <c:v>VM3VB_CROAT</c:v>
                </c:pt>
                <c:pt idx="107">
                  <c:v>ADA22_HUMAN</c:v>
                </c:pt>
                <c:pt idx="108">
                  <c:v>VM3V3_CROVV</c:v>
                </c:pt>
                <c:pt idx="109">
                  <c:v>ADA11_HUMAN</c:v>
                </c:pt>
                <c:pt idx="110">
                  <c:v>VM3_CRODD  </c:v>
                </c:pt>
                <c:pt idx="111">
                  <c:v>ADA11_MOUSE</c:v>
                </c:pt>
                <c:pt idx="112">
                  <c:v>VM34_DRYCN </c:v>
                </c:pt>
                <c:pt idx="113">
                  <c:v>VM3BP_BOTJA</c:v>
                </c:pt>
                <c:pt idx="114">
                  <c:v>VM3_NAJAT  </c:v>
                </c:pt>
                <c:pt idx="115">
                  <c:v>VM39_DRYCN </c:v>
                </c:pt>
                <c:pt idx="116">
                  <c:v>VM36A_BOTIN</c:v>
                </c:pt>
                <c:pt idx="117">
                  <c:v>VM3AD_AGKCL</c:v>
                </c:pt>
                <c:pt idx="118">
                  <c:v>VM3BE_BOTER</c:v>
                </c:pt>
                <c:pt idx="119">
                  <c:v>VM38_DRYCN </c:v>
                </c:pt>
                <c:pt idx="120">
                  <c:v>ADAM5_MOUSE</c:v>
                </c:pt>
                <c:pt idx="121">
                  <c:v>ADAM5_CAVPO</c:v>
                </c:pt>
                <c:pt idx="122">
                  <c:v>ADA24_MOUSE</c:v>
                </c:pt>
                <c:pt idx="123">
                  <c:v>AD26A_MOUSE</c:v>
                </c:pt>
                <c:pt idx="124">
                  <c:v>ADA18_MOUSE</c:v>
                </c:pt>
                <c:pt idx="125">
                  <c:v>ADA25_MOUSE</c:v>
                </c:pt>
                <c:pt idx="126">
                  <c:v>ADAM8_MOUSE</c:v>
                </c:pt>
                <c:pt idx="127">
                  <c:v>ADA32_MOUSE</c:v>
                </c:pt>
                <c:pt idx="128">
                  <c:v>ADAM7_MOUSE</c:v>
                </c:pt>
                <c:pt idx="129">
                  <c:v>ADAM2_CAVPO</c:v>
                </c:pt>
                <c:pt idx="130">
                  <c:v>ADAM7_RAT  </c:v>
                </c:pt>
                <c:pt idx="131">
                  <c:v>ADA15_MOUSE</c:v>
                </c:pt>
                <c:pt idx="132">
                  <c:v>ADA15_RAT  </c:v>
                </c:pt>
                <c:pt idx="133">
                  <c:v>ADAM2_MOUSE</c:v>
                </c:pt>
                <c:pt idx="134">
                  <c:v>ADAM2_RAT  </c:v>
                </c:pt>
                <c:pt idx="135">
                  <c:v>ADA23_MOUSE</c:v>
                </c:pt>
                <c:pt idx="136">
                  <c:v>ADA29_MOUSE</c:v>
                </c:pt>
                <c:pt idx="137">
                  <c:v>ADA23_HUMAN</c:v>
                </c:pt>
                <c:pt idx="138">
                  <c:v>ADAM2_RABIT</c:v>
                </c:pt>
                <c:pt idx="139">
                  <c:v>ADAM2_BOVIN</c:v>
                </c:pt>
                <c:pt idx="140">
                  <c:v>ADA28_MOUSE</c:v>
                </c:pt>
                <c:pt idx="141">
                  <c:v>ADA21_MOUSE</c:v>
                </c:pt>
                <c:pt idx="142">
                  <c:v>ADA33_MOUSE</c:v>
                </c:pt>
                <c:pt idx="143">
                  <c:v>ADA19_MOUSE</c:v>
                </c:pt>
                <c:pt idx="144">
                  <c:v>ADA15_HUMAN</c:v>
                </c:pt>
                <c:pt idx="145">
                  <c:v>ADAM5_MACFA</c:v>
                </c:pt>
                <c:pt idx="146">
                  <c:v>ADAM7_MACFA</c:v>
                </c:pt>
                <c:pt idx="147">
                  <c:v>ADAM8_HUMAN</c:v>
                </c:pt>
                <c:pt idx="148">
                  <c:v>ADAM7_HUMAN</c:v>
                </c:pt>
                <c:pt idx="149">
                  <c:v>ADA12_MOUSE</c:v>
                </c:pt>
                <c:pt idx="150">
                  <c:v>ADA29_HUMAN</c:v>
                </c:pt>
                <c:pt idx="151">
                  <c:v>ADA30_HUMAN</c:v>
                </c:pt>
                <c:pt idx="152">
                  <c:v>ADA28_HUMAN</c:v>
                </c:pt>
                <c:pt idx="153">
                  <c:v>ADA33_HUMAN</c:v>
                </c:pt>
                <c:pt idx="154">
                  <c:v>ADAM2_HUMAN</c:v>
                </c:pt>
                <c:pt idx="155">
                  <c:v>ADA32_HUMAN</c:v>
                </c:pt>
                <c:pt idx="156">
                  <c:v>ADAM2_MACFA</c:v>
                </c:pt>
                <c:pt idx="157">
                  <c:v>ADAM9_MOUSE</c:v>
                </c:pt>
                <c:pt idx="158">
                  <c:v>ADA28_MACFA</c:v>
                </c:pt>
                <c:pt idx="159">
                  <c:v>ADA19_HUMAN</c:v>
                </c:pt>
                <c:pt idx="160">
                  <c:v>ADA18_MACFA</c:v>
                </c:pt>
                <c:pt idx="161">
                  <c:v>ADA18_HUMAN</c:v>
                </c:pt>
                <c:pt idx="162">
                  <c:v>ADA12_HUMAN</c:v>
                </c:pt>
                <c:pt idx="163">
                  <c:v>ADA21_HUMAN</c:v>
                </c:pt>
                <c:pt idx="164">
                  <c:v>ADA20_HUMAN</c:v>
                </c:pt>
                <c:pt idx="165">
                  <c:v>ADAM9_HUMAN</c:v>
                </c:pt>
              </c:strCache>
            </c:strRef>
          </c:cat>
          <c:val>
            <c:numRef>
              <c:f>'гистограмма весов'!$B$2:$B$167</c:f>
              <c:numCache>
                <c:formatCode>General</c:formatCode>
                <c:ptCount val="166"/>
                <c:pt idx="0">
                  <c:v>-43.9</c:v>
                </c:pt>
                <c:pt idx="1">
                  <c:v>-25.9</c:v>
                </c:pt>
                <c:pt idx="2">
                  <c:v>-13.6</c:v>
                </c:pt>
                <c:pt idx="3">
                  <c:v>-10.199999999999999</c:v>
                </c:pt>
                <c:pt idx="4">
                  <c:v>-9.4</c:v>
                </c:pt>
                <c:pt idx="5">
                  <c:v>5</c:v>
                </c:pt>
                <c:pt idx="6">
                  <c:v>22.5</c:v>
                </c:pt>
                <c:pt idx="7">
                  <c:v>26.5</c:v>
                </c:pt>
                <c:pt idx="8">
                  <c:v>46.1</c:v>
                </c:pt>
                <c:pt idx="9">
                  <c:v>50</c:v>
                </c:pt>
                <c:pt idx="10">
                  <c:v>56.5</c:v>
                </c:pt>
                <c:pt idx="11">
                  <c:v>71.599999999999994</c:v>
                </c:pt>
                <c:pt idx="12">
                  <c:v>82.9</c:v>
                </c:pt>
                <c:pt idx="13">
                  <c:v>99.4</c:v>
                </c:pt>
                <c:pt idx="14">
                  <c:v>105.5</c:v>
                </c:pt>
                <c:pt idx="15">
                  <c:v>109.3</c:v>
                </c:pt>
                <c:pt idx="16">
                  <c:v>110.8</c:v>
                </c:pt>
                <c:pt idx="17">
                  <c:v>111.1</c:v>
                </c:pt>
                <c:pt idx="18">
                  <c:v>111.4</c:v>
                </c:pt>
                <c:pt idx="19">
                  <c:v>112.3</c:v>
                </c:pt>
                <c:pt idx="20">
                  <c:v>114</c:v>
                </c:pt>
                <c:pt idx="21">
                  <c:v>116.8</c:v>
                </c:pt>
                <c:pt idx="22">
                  <c:v>117.8</c:v>
                </c:pt>
                <c:pt idx="23">
                  <c:v>118.3</c:v>
                </c:pt>
                <c:pt idx="24">
                  <c:v>121.6</c:v>
                </c:pt>
                <c:pt idx="25">
                  <c:v>124.3</c:v>
                </c:pt>
                <c:pt idx="26">
                  <c:v>124.5</c:v>
                </c:pt>
                <c:pt idx="27">
                  <c:v>124.6</c:v>
                </c:pt>
                <c:pt idx="28">
                  <c:v>125.1</c:v>
                </c:pt>
                <c:pt idx="29">
                  <c:v>126</c:v>
                </c:pt>
                <c:pt idx="30">
                  <c:v>128.1</c:v>
                </c:pt>
                <c:pt idx="31">
                  <c:v>128.80000000000001</c:v>
                </c:pt>
                <c:pt idx="32">
                  <c:v>128.80000000000001</c:v>
                </c:pt>
                <c:pt idx="33">
                  <c:v>130.30000000000001</c:v>
                </c:pt>
                <c:pt idx="34">
                  <c:v>131.19999999999999</c:v>
                </c:pt>
                <c:pt idx="35">
                  <c:v>131.80000000000001</c:v>
                </c:pt>
                <c:pt idx="36">
                  <c:v>132.30000000000001</c:v>
                </c:pt>
                <c:pt idx="37">
                  <c:v>133.30000000000001</c:v>
                </c:pt>
                <c:pt idx="38">
                  <c:v>133.5</c:v>
                </c:pt>
                <c:pt idx="39">
                  <c:v>134.1</c:v>
                </c:pt>
                <c:pt idx="40">
                  <c:v>135.4</c:v>
                </c:pt>
                <c:pt idx="41">
                  <c:v>138.19999999999999</c:v>
                </c:pt>
                <c:pt idx="42">
                  <c:v>145</c:v>
                </c:pt>
                <c:pt idx="43">
                  <c:v>148.19999999999999</c:v>
                </c:pt>
                <c:pt idx="44">
                  <c:v>149.69999999999999</c:v>
                </c:pt>
                <c:pt idx="45">
                  <c:v>152.4</c:v>
                </c:pt>
                <c:pt idx="46">
                  <c:v>153.6</c:v>
                </c:pt>
                <c:pt idx="47">
                  <c:v>155.9</c:v>
                </c:pt>
                <c:pt idx="48">
                  <c:v>156.19999999999999</c:v>
                </c:pt>
                <c:pt idx="49">
                  <c:v>158.1</c:v>
                </c:pt>
                <c:pt idx="50">
                  <c:v>159.1</c:v>
                </c:pt>
                <c:pt idx="51">
                  <c:v>161.80000000000001</c:v>
                </c:pt>
                <c:pt idx="52">
                  <c:v>162.69999999999999</c:v>
                </c:pt>
                <c:pt idx="53">
                  <c:v>163.19999999999999</c:v>
                </c:pt>
                <c:pt idx="54">
                  <c:v>164.3</c:v>
                </c:pt>
                <c:pt idx="55">
                  <c:v>170.4</c:v>
                </c:pt>
                <c:pt idx="56">
                  <c:v>171.4</c:v>
                </c:pt>
                <c:pt idx="57">
                  <c:v>172.8</c:v>
                </c:pt>
                <c:pt idx="58">
                  <c:v>176.5</c:v>
                </c:pt>
                <c:pt idx="59">
                  <c:v>273.2</c:v>
                </c:pt>
                <c:pt idx="60">
                  <c:v>370.3</c:v>
                </c:pt>
                <c:pt idx="61">
                  <c:v>376.9</c:v>
                </c:pt>
                <c:pt idx="62">
                  <c:v>395.7</c:v>
                </c:pt>
                <c:pt idx="63">
                  <c:v>399.6</c:v>
                </c:pt>
                <c:pt idx="64">
                  <c:v>401.5</c:v>
                </c:pt>
                <c:pt idx="65">
                  <c:v>407.3</c:v>
                </c:pt>
                <c:pt idx="66">
                  <c:v>416.6</c:v>
                </c:pt>
                <c:pt idx="67">
                  <c:v>429.2</c:v>
                </c:pt>
                <c:pt idx="68">
                  <c:v>431.3</c:v>
                </c:pt>
                <c:pt idx="69">
                  <c:v>439.7</c:v>
                </c:pt>
                <c:pt idx="70">
                  <c:v>444</c:v>
                </c:pt>
                <c:pt idx="71">
                  <c:v>445.7</c:v>
                </c:pt>
                <c:pt idx="72">
                  <c:v>448.4</c:v>
                </c:pt>
                <c:pt idx="73">
                  <c:v>451.4</c:v>
                </c:pt>
                <c:pt idx="74">
                  <c:v>454.4</c:v>
                </c:pt>
                <c:pt idx="75">
                  <c:v>456.6</c:v>
                </c:pt>
                <c:pt idx="76">
                  <c:v>458.3</c:v>
                </c:pt>
                <c:pt idx="77">
                  <c:v>460.1</c:v>
                </c:pt>
                <c:pt idx="78">
                  <c:v>463.7</c:v>
                </c:pt>
                <c:pt idx="79">
                  <c:v>464.4</c:v>
                </c:pt>
                <c:pt idx="80">
                  <c:v>465.7</c:v>
                </c:pt>
                <c:pt idx="81">
                  <c:v>467.6</c:v>
                </c:pt>
                <c:pt idx="82">
                  <c:v>468</c:v>
                </c:pt>
                <c:pt idx="83">
                  <c:v>468.4</c:v>
                </c:pt>
                <c:pt idx="84">
                  <c:v>468.7</c:v>
                </c:pt>
                <c:pt idx="85">
                  <c:v>469.2</c:v>
                </c:pt>
                <c:pt idx="86">
                  <c:v>471.4</c:v>
                </c:pt>
                <c:pt idx="87">
                  <c:v>473.7</c:v>
                </c:pt>
                <c:pt idx="88">
                  <c:v>473.8</c:v>
                </c:pt>
                <c:pt idx="89">
                  <c:v>477.6</c:v>
                </c:pt>
                <c:pt idx="90">
                  <c:v>478.2</c:v>
                </c:pt>
                <c:pt idx="91">
                  <c:v>481.5</c:v>
                </c:pt>
                <c:pt idx="92">
                  <c:v>482.1</c:v>
                </c:pt>
                <c:pt idx="93">
                  <c:v>482.2</c:v>
                </c:pt>
                <c:pt idx="94">
                  <c:v>482.5</c:v>
                </c:pt>
                <c:pt idx="95">
                  <c:v>482.9</c:v>
                </c:pt>
                <c:pt idx="96">
                  <c:v>483.8</c:v>
                </c:pt>
                <c:pt idx="97">
                  <c:v>483.9</c:v>
                </c:pt>
                <c:pt idx="98">
                  <c:v>489.9</c:v>
                </c:pt>
                <c:pt idx="99">
                  <c:v>491.2</c:v>
                </c:pt>
                <c:pt idx="100">
                  <c:v>491.4</c:v>
                </c:pt>
                <c:pt idx="101">
                  <c:v>493.1</c:v>
                </c:pt>
                <c:pt idx="102">
                  <c:v>494.7</c:v>
                </c:pt>
                <c:pt idx="103">
                  <c:v>496.1</c:v>
                </c:pt>
                <c:pt idx="104">
                  <c:v>497.4</c:v>
                </c:pt>
                <c:pt idx="105">
                  <c:v>498</c:v>
                </c:pt>
                <c:pt idx="106">
                  <c:v>499.1</c:v>
                </c:pt>
                <c:pt idx="107">
                  <c:v>499.5</c:v>
                </c:pt>
                <c:pt idx="108">
                  <c:v>500.2</c:v>
                </c:pt>
                <c:pt idx="109">
                  <c:v>505.1</c:v>
                </c:pt>
                <c:pt idx="110">
                  <c:v>509</c:v>
                </c:pt>
                <c:pt idx="111">
                  <c:v>509.5</c:v>
                </c:pt>
                <c:pt idx="112">
                  <c:v>513.5</c:v>
                </c:pt>
                <c:pt idx="113">
                  <c:v>516</c:v>
                </c:pt>
                <c:pt idx="114">
                  <c:v>516.29999999999995</c:v>
                </c:pt>
                <c:pt idx="115">
                  <c:v>516.5</c:v>
                </c:pt>
                <c:pt idx="116">
                  <c:v>516.70000000000005</c:v>
                </c:pt>
                <c:pt idx="117">
                  <c:v>520.20000000000005</c:v>
                </c:pt>
                <c:pt idx="118">
                  <c:v>521.9</c:v>
                </c:pt>
                <c:pt idx="119">
                  <c:v>530.6</c:v>
                </c:pt>
                <c:pt idx="120">
                  <c:v>539.5</c:v>
                </c:pt>
                <c:pt idx="121">
                  <c:v>610.5</c:v>
                </c:pt>
                <c:pt idx="122">
                  <c:v>620.70000000000005</c:v>
                </c:pt>
                <c:pt idx="123">
                  <c:v>650.4</c:v>
                </c:pt>
                <c:pt idx="124">
                  <c:v>664.6</c:v>
                </c:pt>
                <c:pt idx="125">
                  <c:v>694.8</c:v>
                </c:pt>
                <c:pt idx="126">
                  <c:v>703.7</c:v>
                </c:pt>
                <c:pt idx="127">
                  <c:v>727.3</c:v>
                </c:pt>
                <c:pt idx="128">
                  <c:v>732.2</c:v>
                </c:pt>
                <c:pt idx="129">
                  <c:v>733</c:v>
                </c:pt>
                <c:pt idx="130">
                  <c:v>740.1</c:v>
                </c:pt>
                <c:pt idx="131">
                  <c:v>754.4</c:v>
                </c:pt>
                <c:pt idx="132">
                  <c:v>756</c:v>
                </c:pt>
                <c:pt idx="133">
                  <c:v>766.5</c:v>
                </c:pt>
                <c:pt idx="134">
                  <c:v>773.2</c:v>
                </c:pt>
                <c:pt idx="135">
                  <c:v>777.5</c:v>
                </c:pt>
                <c:pt idx="136">
                  <c:v>789.2</c:v>
                </c:pt>
                <c:pt idx="137">
                  <c:v>809.3</c:v>
                </c:pt>
                <c:pt idx="138">
                  <c:v>814.1</c:v>
                </c:pt>
                <c:pt idx="139">
                  <c:v>816</c:v>
                </c:pt>
                <c:pt idx="140">
                  <c:v>827.8</c:v>
                </c:pt>
                <c:pt idx="141">
                  <c:v>847.9</c:v>
                </c:pt>
                <c:pt idx="142">
                  <c:v>848</c:v>
                </c:pt>
                <c:pt idx="143">
                  <c:v>922.2</c:v>
                </c:pt>
                <c:pt idx="144">
                  <c:v>922.5</c:v>
                </c:pt>
                <c:pt idx="145">
                  <c:v>940.1</c:v>
                </c:pt>
                <c:pt idx="146">
                  <c:v>979.9</c:v>
                </c:pt>
                <c:pt idx="147">
                  <c:v>980.4</c:v>
                </c:pt>
                <c:pt idx="148">
                  <c:v>982.7</c:v>
                </c:pt>
                <c:pt idx="149">
                  <c:v>986</c:v>
                </c:pt>
                <c:pt idx="150">
                  <c:v>1006.1</c:v>
                </c:pt>
                <c:pt idx="151">
                  <c:v>1011.2</c:v>
                </c:pt>
                <c:pt idx="152">
                  <c:v>1016.6</c:v>
                </c:pt>
                <c:pt idx="153">
                  <c:v>1022.2</c:v>
                </c:pt>
                <c:pt idx="154">
                  <c:v>1024.5</c:v>
                </c:pt>
                <c:pt idx="155">
                  <c:v>1026.4000000000001</c:v>
                </c:pt>
                <c:pt idx="156">
                  <c:v>1027.0999999999999</c:v>
                </c:pt>
                <c:pt idx="157">
                  <c:v>1032</c:v>
                </c:pt>
                <c:pt idx="158">
                  <c:v>1032.3</c:v>
                </c:pt>
                <c:pt idx="159">
                  <c:v>1034.0999999999999</c:v>
                </c:pt>
                <c:pt idx="160">
                  <c:v>1039.0999999999999</c:v>
                </c:pt>
                <c:pt idx="161">
                  <c:v>1040.4000000000001</c:v>
                </c:pt>
                <c:pt idx="162">
                  <c:v>1045.7</c:v>
                </c:pt>
                <c:pt idx="163">
                  <c:v>1056.7</c:v>
                </c:pt>
                <c:pt idx="164">
                  <c:v>1078.0999999999999</c:v>
                </c:pt>
                <c:pt idx="165">
                  <c:v>1129.8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B7-4A25-8785-FA7A3FF11D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763730496"/>
        <c:axId val="1667823184"/>
      </c:barChart>
      <c:catAx>
        <c:axId val="1763730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67823184"/>
        <c:crosses val="autoZero"/>
        <c:auto val="1"/>
        <c:lblAlgn val="ctr"/>
        <c:lblOffset val="100"/>
        <c:noMultiLvlLbl val="0"/>
      </c:catAx>
      <c:valAx>
        <c:axId val="16678231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3730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ROC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'ROC-кривая'!$D$2:$D$14</c:f>
              <c:numCache>
                <c:formatCode>General</c:formatCode>
                <c:ptCount val="13"/>
                <c:pt idx="0">
                  <c:v>0</c:v>
                </c:pt>
                <c:pt idx="1">
                  <c:v>6.8965517241379448E-3</c:v>
                </c:pt>
                <c:pt idx="2">
                  <c:v>6.8965517241379448E-3</c:v>
                </c:pt>
                <c:pt idx="3">
                  <c:v>1.379310344827589E-2</c:v>
                </c:pt>
                <c:pt idx="4">
                  <c:v>3.4482758620689613E-2</c:v>
                </c:pt>
                <c:pt idx="5">
                  <c:v>6.2068965517241392E-2</c:v>
                </c:pt>
                <c:pt idx="6">
                  <c:v>0.13103448275862073</c:v>
                </c:pt>
                <c:pt idx="7">
                  <c:v>0.19999999999999996</c:v>
                </c:pt>
                <c:pt idx="8">
                  <c:v>0.42758620689655169</c:v>
                </c:pt>
                <c:pt idx="9">
                  <c:v>0.65517241379310343</c:v>
                </c:pt>
                <c:pt idx="10">
                  <c:v>0.77241379310344827</c:v>
                </c:pt>
                <c:pt idx="11">
                  <c:v>0.88275862068965516</c:v>
                </c:pt>
                <c:pt idx="12">
                  <c:v>1</c:v>
                </c:pt>
              </c:numCache>
            </c:numRef>
          </c:xVal>
          <c:yVal>
            <c:numRef>
              <c:f>'ROC-кривая'!$B$2:$B$14</c:f>
              <c:numCache>
                <c:formatCode>General</c:formatCode>
                <c:ptCount val="13"/>
                <c:pt idx="0">
                  <c:v>0</c:v>
                </c:pt>
                <c:pt idx="1">
                  <c:v>0.42857142857142855</c:v>
                </c:pt>
                <c:pt idx="2">
                  <c:v>0.66666666666666663</c:v>
                </c:pt>
                <c:pt idx="3">
                  <c:v>0.8571428571428571</c:v>
                </c:pt>
                <c:pt idx="4">
                  <c:v>0.95238095238095233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CF6-47C2-9C2D-415E81D21B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51775680"/>
        <c:axId val="1623994272"/>
      </c:scatterChart>
      <c:valAx>
        <c:axId val="17517756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1</a:t>
                </a:r>
                <a:r>
                  <a:rPr lang="en-US" baseline="0"/>
                  <a:t> - Specificity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23994272"/>
        <c:crosses val="autoZero"/>
        <c:crossBetween val="midCat"/>
      </c:valAx>
      <c:valAx>
        <c:axId val="16239942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Sensitivity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5177568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3174</xdr:colOff>
      <xdr:row>5</xdr:row>
      <xdr:rowOff>31750</xdr:rowOff>
    </xdr:from>
    <xdr:to>
      <xdr:col>20</xdr:col>
      <xdr:colOff>241300</xdr:colOff>
      <xdr:row>20</xdr:row>
      <xdr:rowOff>12700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E615852-1BDE-4791-896E-9A09C03AD66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6350</xdr:colOff>
      <xdr:row>1</xdr:row>
      <xdr:rowOff>0</xdr:rowOff>
    </xdr:from>
    <xdr:to>
      <xdr:col>14</xdr:col>
      <xdr:colOff>441325</xdr:colOff>
      <xdr:row>19</xdr:row>
      <xdr:rowOff>57150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ACAD8A3-9146-4B3C-96DE-EF2EB1CF005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9DE8421-DC69-4A98-94B6-BE73A56A39B0}" name="Table3" displayName="Table3" ref="A1:H22" totalsRowShown="0">
  <autoFilter ref="A1:H22" xr:uid="{2C670471-31C2-4D55-9C8C-0EC8555671DD}"/>
  <sortState ref="A2:G22">
    <sortCondition ref="F1:F22"/>
  </sortState>
  <tableColumns count="8">
    <tableColumn id="1" xr3:uid="{0F64BACD-39DA-415E-ADC5-F44A40C40C94}" name="Entry"/>
    <tableColumn id="2" xr3:uid="{BBE3F803-999D-4CFE-88CE-A166A04C97AA}" name="Entry name"/>
    <tableColumn id="3" xr3:uid="{F5EF1DEA-1D73-46D8-9271-F229683B6E38}" name="Fragment"/>
    <tableColumn id="4" xr3:uid="{504A7A33-F41D-48C9-AE3D-B9E11494E089}" name="Length"/>
    <tableColumn id="5" xr3:uid="{97B9A105-3394-47F3-845B-CB757ABA88C6}" name="Protein names"/>
    <tableColumn id="6" xr3:uid="{70EEF114-D3BF-402D-ACB2-7180BB9F5229}" name="Cross-reference (Pfam)"/>
    <tableColumn id="7" xr3:uid="{DC05410A-809A-44F3-A334-D2A8C94F754A}" name="Taxonomic lineage (FAMILY)"/>
    <tableColumn id="8" xr3:uid="{D8EC986A-FF1C-4D5F-8FF8-62E1746EA214}" name="Column1"/>
  </tableColumns>
  <tableStyleInfo name="TableStyleLight1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19E030FE-47A3-4ABD-9C16-556A110C6ADD}" name="Table2" displayName="Table2" ref="A1:D167" totalsRowShown="0" headerRowDxfId="2" dataDxfId="1">
  <autoFilter ref="A1:D167" xr:uid="{C2DACC0B-7B0A-4EDA-BEBC-DE7482F2BCA7}"/>
  <tableColumns count="4">
    <tableColumn id="1" xr3:uid="{E3E35EA8-420C-490F-A184-D1929EE7A141}" name="ID" dataDxfId="5"/>
    <tableColumn id="2" xr3:uid="{691FEC04-D4D0-4D34-B08C-B52B19BD6CCE}" name="Score" dataDxfId="4"/>
    <tableColumn id="3" xr3:uid="{81658B21-3351-4AC3-8E93-F570EF8098A9}" name="E-value" dataDxfId="3"/>
    <tableColumn id="4" xr3:uid="{BE97DC3D-18C0-49C5-AD85-CB7B29271C29}" name="Принадлежность _x000a_выборке" dataDxfId="0">
      <calculatedColumnFormula>VLOOKUP(Table2[[#This Row],[ID]],Table3[[#All],[Entry name]:[Column1]],7,FALSE)</calculatedColumnFormula>
    </tableColumn>
  </tableColumns>
  <tableStyleInfo name="TableStyleMedium16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12A48BF-EC33-4844-9623-B4768D72C885}" name="Table4" displayName="Table4" ref="A1:B167" totalsRowShown="0" headerRowDxfId="12" dataDxfId="13" headerRowBorderDxfId="16" tableBorderDxfId="17">
  <autoFilter ref="A1:B167" xr:uid="{A591F7B7-2121-4332-997A-A5FBC63E2A6A}"/>
  <sortState ref="A2:B167">
    <sortCondition ref="B1:B167"/>
  </sortState>
  <tableColumns count="2">
    <tableColumn id="1" xr3:uid="{BCA0FD39-6EEF-479B-8B66-06BAF4D6568A}" name="ID" dataDxfId="15"/>
    <tableColumn id="2" xr3:uid="{194DFA4C-B894-481A-A3D0-9EAC6FABA3CF}" name="Score" dataDxfId="14"/>
  </tableColumns>
  <tableStyleInfo name="TableStyleMedium17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EB233E16-29D7-4309-90DE-0B018CF54E33}" name="Table6" displayName="Table6" ref="A1:D14" totalsRowShown="0" headerRowDxfId="9" dataDxfId="8">
  <autoFilter ref="A1:D14" xr:uid="{8E30119E-C8E4-4D40-9C48-3B3B423F8A55}"/>
  <sortState ref="A2:D14">
    <sortCondition ref="A1:A14"/>
  </sortState>
  <tableColumns count="4">
    <tableColumn id="1" xr3:uid="{57B9DFAC-E495-4227-91D4-D7F0505900FD}" name="Score" dataDxfId="11"/>
    <tableColumn id="2" xr3:uid="{6C22F22E-BC93-4902-A31F-5C94E6A06E9D}" name="Sensitivity" dataDxfId="10"/>
    <tableColumn id="3" xr3:uid="{978D8848-DF15-45D6-B924-5308C64E7F38}" name="Specificity" dataDxfId="7">
      <calculatedColumnFormula>29/(29+116)</calculatedColumnFormula>
    </tableColumn>
    <tableColumn id="5" xr3:uid="{BB72B4D9-9411-4B0A-8474-5D647E983293}" name="1-Sp" dataDxfId="6">
      <calculatedColumnFormula>1-Table6[[#This Row],[Specificity]]</calculatedColumnFormula>
    </tableColumn>
  </tableColumns>
  <tableStyleInfo name="TableStyleMedium1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2"/>
  <sheetViews>
    <sheetView zoomScaleNormal="100" workbookViewId="0">
      <selection activeCell="B5" sqref="B5"/>
    </sheetView>
  </sheetViews>
  <sheetFormatPr defaultRowHeight="14.5" x14ac:dyDescent="0.35"/>
  <cols>
    <col min="2" max="2" width="12.453125" customWidth="1"/>
    <col min="3" max="3" width="10.81640625" customWidth="1"/>
    <col min="5" max="5" width="15" customWidth="1"/>
    <col min="6" max="6" width="38.7265625" bestFit="1" customWidth="1"/>
    <col min="7" max="7" width="32.81640625" bestFit="1" customWidth="1"/>
  </cols>
  <sheetData>
    <row r="1" spans="1:8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69</v>
      </c>
      <c r="H1" t="s">
        <v>76</v>
      </c>
    </row>
    <row r="2" spans="1:8" x14ac:dyDescent="0.35">
      <c r="A2" t="s">
        <v>6</v>
      </c>
      <c r="B2" t="s">
        <v>7</v>
      </c>
      <c r="D2">
        <v>726</v>
      </c>
      <c r="E2" t="s">
        <v>8</v>
      </c>
      <c r="F2" t="s">
        <v>9</v>
      </c>
      <c r="G2" t="s">
        <v>70</v>
      </c>
      <c r="H2" t="s">
        <v>75</v>
      </c>
    </row>
    <row r="3" spans="1:8" x14ac:dyDescent="0.35">
      <c r="A3" t="s">
        <v>10</v>
      </c>
      <c r="B3" t="s">
        <v>11</v>
      </c>
      <c r="D3">
        <v>832</v>
      </c>
      <c r="E3" t="s">
        <v>12</v>
      </c>
      <c r="F3" t="s">
        <v>9</v>
      </c>
      <c r="G3" t="s">
        <v>70</v>
      </c>
      <c r="H3" t="s">
        <v>75</v>
      </c>
    </row>
    <row r="4" spans="1:8" x14ac:dyDescent="0.35">
      <c r="A4" t="s">
        <v>13</v>
      </c>
      <c r="B4" t="s">
        <v>14</v>
      </c>
      <c r="D4">
        <v>775</v>
      </c>
      <c r="E4" t="s">
        <v>15</v>
      </c>
      <c r="F4" t="s">
        <v>9</v>
      </c>
      <c r="G4" t="s">
        <v>70</v>
      </c>
      <c r="H4" t="s">
        <v>75</v>
      </c>
    </row>
    <row r="5" spans="1:8" x14ac:dyDescent="0.35">
      <c r="A5" t="s">
        <v>16</v>
      </c>
      <c r="B5" t="s">
        <v>17</v>
      </c>
      <c r="D5">
        <v>820</v>
      </c>
      <c r="E5" t="s">
        <v>18</v>
      </c>
      <c r="F5" t="s">
        <v>9</v>
      </c>
      <c r="G5" t="s">
        <v>70</v>
      </c>
      <c r="H5" t="s">
        <v>75</v>
      </c>
    </row>
    <row r="6" spans="1:8" x14ac:dyDescent="0.35">
      <c r="A6" t="s">
        <v>19</v>
      </c>
      <c r="B6" t="s">
        <v>20</v>
      </c>
      <c r="D6">
        <v>790</v>
      </c>
      <c r="E6" t="s">
        <v>21</v>
      </c>
      <c r="F6" t="s">
        <v>9</v>
      </c>
      <c r="G6" t="s">
        <v>70</v>
      </c>
      <c r="H6" t="s">
        <v>75</v>
      </c>
    </row>
    <row r="7" spans="1:8" x14ac:dyDescent="0.35">
      <c r="A7" t="s">
        <v>22</v>
      </c>
      <c r="B7" t="s">
        <v>23</v>
      </c>
      <c r="D7">
        <v>909</v>
      </c>
      <c r="E7" t="s">
        <v>24</v>
      </c>
      <c r="F7" t="s">
        <v>9</v>
      </c>
      <c r="G7" t="s">
        <v>70</v>
      </c>
      <c r="H7" t="s">
        <v>75</v>
      </c>
    </row>
    <row r="8" spans="1:8" x14ac:dyDescent="0.35">
      <c r="A8" t="s">
        <v>26</v>
      </c>
      <c r="B8" t="s">
        <v>27</v>
      </c>
      <c r="D8">
        <v>819</v>
      </c>
      <c r="E8" t="s">
        <v>28</v>
      </c>
      <c r="F8" t="s">
        <v>9</v>
      </c>
      <c r="G8" t="s">
        <v>70</v>
      </c>
      <c r="H8" t="s">
        <v>75</v>
      </c>
    </row>
    <row r="9" spans="1:8" x14ac:dyDescent="0.35">
      <c r="A9" t="s">
        <v>29</v>
      </c>
      <c r="B9" t="s">
        <v>30</v>
      </c>
      <c r="D9">
        <v>813</v>
      </c>
      <c r="E9" t="s">
        <v>31</v>
      </c>
      <c r="F9" t="s">
        <v>9</v>
      </c>
      <c r="G9" t="s">
        <v>70</v>
      </c>
      <c r="H9" t="s">
        <v>75</v>
      </c>
    </row>
    <row r="10" spans="1:8" x14ac:dyDescent="0.35">
      <c r="A10" t="s">
        <v>32</v>
      </c>
      <c r="B10" t="s">
        <v>33</v>
      </c>
      <c r="D10">
        <v>735</v>
      </c>
      <c r="E10" t="s">
        <v>34</v>
      </c>
      <c r="F10" t="s">
        <v>9</v>
      </c>
      <c r="G10" t="s">
        <v>70</v>
      </c>
      <c r="H10" t="s">
        <v>75</v>
      </c>
    </row>
    <row r="11" spans="1:8" x14ac:dyDescent="0.35">
      <c r="A11" t="s">
        <v>35</v>
      </c>
      <c r="B11" t="s">
        <v>36</v>
      </c>
      <c r="D11">
        <v>754</v>
      </c>
      <c r="E11" t="s">
        <v>37</v>
      </c>
      <c r="F11" t="s">
        <v>9</v>
      </c>
      <c r="G11" t="s">
        <v>70</v>
      </c>
      <c r="H11" t="s">
        <v>75</v>
      </c>
    </row>
    <row r="12" spans="1:8" x14ac:dyDescent="0.35">
      <c r="A12" t="s">
        <v>38</v>
      </c>
      <c r="B12" t="s">
        <v>39</v>
      </c>
      <c r="D12">
        <v>824</v>
      </c>
      <c r="E12" t="s">
        <v>40</v>
      </c>
      <c r="F12" t="s">
        <v>9</v>
      </c>
      <c r="G12" t="s">
        <v>70</v>
      </c>
      <c r="H12" t="s">
        <v>75</v>
      </c>
    </row>
    <row r="13" spans="1:8" x14ac:dyDescent="0.35">
      <c r="A13" t="s">
        <v>41</v>
      </c>
      <c r="B13" t="s">
        <v>42</v>
      </c>
      <c r="D13">
        <v>863</v>
      </c>
      <c r="E13" t="s">
        <v>43</v>
      </c>
      <c r="F13" t="s">
        <v>9</v>
      </c>
      <c r="G13" t="s">
        <v>70</v>
      </c>
      <c r="H13" t="s">
        <v>75</v>
      </c>
    </row>
    <row r="14" spans="1:8" x14ac:dyDescent="0.35">
      <c r="A14" t="s">
        <v>44</v>
      </c>
      <c r="B14" t="s">
        <v>45</v>
      </c>
      <c r="D14">
        <v>955</v>
      </c>
      <c r="E14" t="s">
        <v>46</v>
      </c>
      <c r="F14" t="s">
        <v>9</v>
      </c>
      <c r="G14" t="s">
        <v>70</v>
      </c>
      <c r="H14" t="s">
        <v>75</v>
      </c>
    </row>
    <row r="15" spans="1:8" x14ac:dyDescent="0.35">
      <c r="A15" t="s">
        <v>50</v>
      </c>
      <c r="B15" t="s">
        <v>51</v>
      </c>
      <c r="D15">
        <v>722</v>
      </c>
      <c r="E15" t="s">
        <v>52</v>
      </c>
      <c r="F15" t="s">
        <v>9</v>
      </c>
      <c r="G15" t="s">
        <v>70</v>
      </c>
      <c r="H15" t="s">
        <v>75</v>
      </c>
    </row>
    <row r="16" spans="1:8" x14ac:dyDescent="0.35">
      <c r="A16" t="s">
        <v>64</v>
      </c>
      <c r="B16" t="s">
        <v>65</v>
      </c>
      <c r="D16">
        <v>739</v>
      </c>
      <c r="E16" t="s">
        <v>49</v>
      </c>
      <c r="F16" t="s">
        <v>9</v>
      </c>
      <c r="G16" t="s">
        <v>70</v>
      </c>
      <c r="H16" t="s">
        <v>75</v>
      </c>
    </row>
    <row r="17" spans="1:8" x14ac:dyDescent="0.35">
      <c r="A17" t="s">
        <v>56</v>
      </c>
      <c r="B17" t="s">
        <v>57</v>
      </c>
      <c r="D17">
        <v>735</v>
      </c>
      <c r="E17" t="s">
        <v>25</v>
      </c>
      <c r="F17" t="s">
        <v>9</v>
      </c>
      <c r="G17" t="s">
        <v>71</v>
      </c>
      <c r="H17" t="s">
        <v>75</v>
      </c>
    </row>
    <row r="18" spans="1:8" x14ac:dyDescent="0.35">
      <c r="A18" t="s">
        <v>53</v>
      </c>
      <c r="B18" t="s">
        <v>54</v>
      </c>
      <c r="D18">
        <v>776</v>
      </c>
      <c r="E18" t="s">
        <v>55</v>
      </c>
      <c r="F18" t="s">
        <v>9</v>
      </c>
      <c r="G18" t="s">
        <v>71</v>
      </c>
      <c r="H18" t="s">
        <v>75</v>
      </c>
    </row>
    <row r="19" spans="1:8" x14ac:dyDescent="0.35">
      <c r="A19" t="s">
        <v>66</v>
      </c>
      <c r="B19" t="s">
        <v>67</v>
      </c>
      <c r="D19">
        <v>787</v>
      </c>
      <c r="E19" t="s">
        <v>68</v>
      </c>
      <c r="F19" t="s">
        <v>9</v>
      </c>
      <c r="G19" t="s">
        <v>70</v>
      </c>
      <c r="H19" t="s">
        <v>75</v>
      </c>
    </row>
    <row r="20" spans="1:8" x14ac:dyDescent="0.35">
      <c r="A20" t="s">
        <v>58</v>
      </c>
      <c r="B20" t="s">
        <v>59</v>
      </c>
      <c r="D20">
        <v>756</v>
      </c>
      <c r="E20" t="s">
        <v>60</v>
      </c>
      <c r="F20" t="s">
        <v>9</v>
      </c>
      <c r="G20" t="s">
        <v>71</v>
      </c>
      <c r="H20" t="s">
        <v>75</v>
      </c>
    </row>
    <row r="21" spans="1:8" x14ac:dyDescent="0.35">
      <c r="A21" t="s">
        <v>47</v>
      </c>
      <c r="B21" t="s">
        <v>48</v>
      </c>
      <c r="D21">
        <v>746</v>
      </c>
      <c r="E21" t="s">
        <v>49</v>
      </c>
      <c r="F21" t="s">
        <v>9</v>
      </c>
      <c r="G21" t="s">
        <v>71</v>
      </c>
      <c r="H21" t="s">
        <v>75</v>
      </c>
    </row>
    <row r="22" spans="1:8" x14ac:dyDescent="0.35">
      <c r="A22" t="s">
        <v>61</v>
      </c>
      <c r="B22" t="s">
        <v>62</v>
      </c>
      <c r="D22">
        <v>776</v>
      </c>
      <c r="E22" t="s">
        <v>63</v>
      </c>
      <c r="F22" t="s">
        <v>9</v>
      </c>
      <c r="G22" t="s">
        <v>71</v>
      </c>
      <c r="H22" t="s">
        <v>75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167"/>
  <sheetViews>
    <sheetView topLeftCell="A147" workbookViewId="0">
      <selection activeCell="B150" sqref="B150"/>
    </sheetView>
  </sheetViews>
  <sheetFormatPr defaultRowHeight="14.5" x14ac:dyDescent="0.35"/>
  <cols>
    <col min="1" max="1" width="15" bestFit="1" customWidth="1"/>
    <col min="2" max="2" width="9.90625" bestFit="1" customWidth="1"/>
    <col min="3" max="3" width="11.453125" bestFit="1" customWidth="1"/>
    <col min="4" max="4" width="19.54296875" bestFit="1" customWidth="1"/>
  </cols>
  <sheetData>
    <row r="1" spans="1:4" ht="43.5" x14ac:dyDescent="0.35">
      <c r="A1" s="7" t="s">
        <v>72</v>
      </c>
      <c r="B1" s="7" t="s">
        <v>73</v>
      </c>
      <c r="C1" s="7" t="s">
        <v>74</v>
      </c>
      <c r="D1" s="9" t="s">
        <v>226</v>
      </c>
    </row>
    <row r="2" spans="1:4" x14ac:dyDescent="0.35">
      <c r="A2" s="7" t="s">
        <v>27</v>
      </c>
      <c r="B2" s="7">
        <v>1129.8</v>
      </c>
      <c r="C2" s="7">
        <v>0</v>
      </c>
      <c r="D2" s="7" t="str">
        <f>VLOOKUP(Table2[[#This Row],[ID]],Table3[[#All],[Entry name]:[Column1]],7,FALSE)</f>
        <v>Y</v>
      </c>
    </row>
    <row r="3" spans="1:4" x14ac:dyDescent="0.35">
      <c r="A3" s="7" t="s">
        <v>7</v>
      </c>
      <c r="B3" s="7">
        <v>1078.0999999999999</v>
      </c>
      <c r="C3" s="7">
        <v>0</v>
      </c>
      <c r="D3" s="7" t="str">
        <f>VLOOKUP(Table2[[#This Row],[ID]],Table3[[#All],[Entry name]:[Column1]],7,FALSE)</f>
        <v>Y</v>
      </c>
    </row>
    <row r="4" spans="1:4" x14ac:dyDescent="0.35">
      <c r="A4" s="7" t="s">
        <v>51</v>
      </c>
      <c r="B4" s="7">
        <v>1056.7</v>
      </c>
      <c r="C4" s="7">
        <v>0</v>
      </c>
      <c r="D4" s="7" t="str">
        <f>VLOOKUP(Table2[[#This Row],[ID]],Table3[[#All],[Entry name]:[Column1]],7,FALSE)</f>
        <v>Y</v>
      </c>
    </row>
    <row r="5" spans="1:4" x14ac:dyDescent="0.35">
      <c r="A5" s="7" t="s">
        <v>23</v>
      </c>
      <c r="B5" s="7">
        <v>1045.7</v>
      </c>
      <c r="C5" s="7">
        <v>0</v>
      </c>
      <c r="D5" s="7" t="str">
        <f>VLOOKUP(Table2[[#This Row],[ID]],Table3[[#All],[Entry name]:[Column1]],7,FALSE)</f>
        <v>Y</v>
      </c>
    </row>
    <row r="6" spans="1:4" x14ac:dyDescent="0.35">
      <c r="A6" s="7" t="s">
        <v>65</v>
      </c>
      <c r="B6" s="7">
        <v>1040.4000000000001</v>
      </c>
      <c r="C6" s="7">
        <v>0</v>
      </c>
      <c r="D6" s="7" t="str">
        <f>VLOOKUP(Table2[[#This Row],[ID]],Table3[[#All],[Entry name]:[Column1]],7,FALSE)</f>
        <v>Y</v>
      </c>
    </row>
    <row r="7" spans="1:4" x14ac:dyDescent="0.35">
      <c r="A7" s="7" t="s">
        <v>48</v>
      </c>
      <c r="B7" s="7">
        <v>1039.0999999999999</v>
      </c>
      <c r="C7" s="7">
        <v>0</v>
      </c>
      <c r="D7" s="7" t="str">
        <f>VLOOKUP(Table2[[#This Row],[ID]],Table3[[#All],[Entry name]:[Column1]],7,FALSE)</f>
        <v>Y</v>
      </c>
    </row>
    <row r="8" spans="1:4" x14ac:dyDescent="0.35">
      <c r="A8" s="7" t="s">
        <v>45</v>
      </c>
      <c r="B8" s="7">
        <v>1034.0999999999999</v>
      </c>
      <c r="C8" s="7">
        <v>0</v>
      </c>
      <c r="D8" s="7" t="str">
        <f>VLOOKUP(Table2[[#This Row],[ID]],Table3[[#All],[Entry name]:[Column1]],7,FALSE)</f>
        <v>Y</v>
      </c>
    </row>
    <row r="9" spans="1:4" x14ac:dyDescent="0.35">
      <c r="A9" s="7" t="s">
        <v>54</v>
      </c>
      <c r="B9" s="7">
        <v>1032.3</v>
      </c>
      <c r="C9" s="7">
        <v>0</v>
      </c>
      <c r="D9" s="7" t="str">
        <f>VLOOKUP(Table2[[#This Row],[ID]],Table3[[#All],[Entry name]:[Column1]],7,FALSE)</f>
        <v>Y</v>
      </c>
    </row>
    <row r="10" spans="1:4" x14ac:dyDescent="0.35">
      <c r="A10" s="7" t="s">
        <v>77</v>
      </c>
      <c r="B10" s="7">
        <v>1032</v>
      </c>
      <c r="C10" s="7">
        <v>0</v>
      </c>
      <c r="D10" s="7" t="e">
        <f>VLOOKUP(Table2[[#This Row],[ID]],Table3[[#All],[Entry name]:[Column1]],7,FALSE)</f>
        <v>#N/A</v>
      </c>
    </row>
    <row r="11" spans="1:4" x14ac:dyDescent="0.35">
      <c r="A11" s="7" t="s">
        <v>57</v>
      </c>
      <c r="B11" s="7">
        <v>1027.0999999999999</v>
      </c>
      <c r="C11" s="7">
        <v>0</v>
      </c>
      <c r="D11" s="7" t="str">
        <f>VLOOKUP(Table2[[#This Row],[ID]],Table3[[#All],[Entry name]:[Column1]],7,FALSE)</f>
        <v>Y</v>
      </c>
    </row>
    <row r="12" spans="1:4" x14ac:dyDescent="0.35">
      <c r="A12" s="7" t="s">
        <v>67</v>
      </c>
      <c r="B12" s="7">
        <v>1026.4000000000001</v>
      </c>
      <c r="C12" s="7">
        <v>0</v>
      </c>
      <c r="D12" s="7" t="str">
        <f>VLOOKUP(Table2[[#This Row],[ID]],Table3[[#All],[Entry name]:[Column1]],7,FALSE)</f>
        <v>Y</v>
      </c>
    </row>
    <row r="13" spans="1:4" x14ac:dyDescent="0.35">
      <c r="A13" s="7" t="s">
        <v>33</v>
      </c>
      <c r="B13" s="7">
        <v>1024.5</v>
      </c>
      <c r="C13" s="7">
        <v>0</v>
      </c>
      <c r="D13" s="7" t="str">
        <f>VLOOKUP(Table2[[#This Row],[ID]],Table3[[#All],[Entry name]:[Column1]],7,FALSE)</f>
        <v>Y</v>
      </c>
    </row>
    <row r="14" spans="1:4" x14ac:dyDescent="0.35">
      <c r="A14" s="7" t="s">
        <v>30</v>
      </c>
      <c r="B14" s="7">
        <v>1022.2</v>
      </c>
      <c r="C14" s="10">
        <v>1.1E-302</v>
      </c>
      <c r="D14" s="7" t="str">
        <f>VLOOKUP(Table2[[#This Row],[ID]],Table3[[#All],[Entry name]:[Column1]],7,FALSE)</f>
        <v>Y</v>
      </c>
    </row>
    <row r="15" spans="1:4" x14ac:dyDescent="0.35">
      <c r="A15" s="7" t="s">
        <v>14</v>
      </c>
      <c r="B15" s="7">
        <v>1016.6</v>
      </c>
      <c r="C15" s="10">
        <v>5.2999999999999998E-301</v>
      </c>
      <c r="D15" s="7" t="str">
        <f>VLOOKUP(Table2[[#This Row],[ID]],Table3[[#All],[Entry name]:[Column1]],7,FALSE)</f>
        <v>Y</v>
      </c>
    </row>
    <row r="16" spans="1:4" x14ac:dyDescent="0.35">
      <c r="A16" s="7" t="s">
        <v>20</v>
      </c>
      <c r="B16" s="7">
        <v>1011.2</v>
      </c>
      <c r="C16" s="10">
        <v>2.2E-299</v>
      </c>
      <c r="D16" s="7" t="str">
        <f>VLOOKUP(Table2[[#This Row],[ID]],Table3[[#All],[Entry name]:[Column1]],7,FALSE)</f>
        <v>Y</v>
      </c>
    </row>
    <row r="17" spans="1:4" x14ac:dyDescent="0.35">
      <c r="A17" s="7" t="s">
        <v>17</v>
      </c>
      <c r="B17" s="7">
        <v>1006.1</v>
      </c>
      <c r="C17" s="10">
        <v>7.8000000000000005E-298</v>
      </c>
      <c r="D17" s="7" t="str">
        <f>VLOOKUP(Table2[[#This Row],[ID]],Table3[[#All],[Entry name]:[Column1]],7,FALSE)</f>
        <v>Y</v>
      </c>
    </row>
    <row r="18" spans="1:4" x14ac:dyDescent="0.35">
      <c r="A18" s="7" t="s">
        <v>78</v>
      </c>
      <c r="B18" s="7">
        <v>986</v>
      </c>
      <c r="C18" s="10">
        <v>8.6999999999999993E-292</v>
      </c>
      <c r="D18" s="7" t="e">
        <f>VLOOKUP(Table2[[#This Row],[ID]],Table3[[#All],[Entry name]:[Column1]],7,FALSE)</f>
        <v>#N/A</v>
      </c>
    </row>
    <row r="19" spans="1:4" x14ac:dyDescent="0.35">
      <c r="A19" s="7" t="s">
        <v>36</v>
      </c>
      <c r="B19" s="7">
        <v>982.7</v>
      </c>
      <c r="C19" s="10">
        <v>8.3999999999999999E-291</v>
      </c>
      <c r="D19" s="7" t="str">
        <f>VLOOKUP(Table2[[#This Row],[ID]],Table3[[#All],[Entry name]:[Column1]],7,FALSE)</f>
        <v>Y</v>
      </c>
    </row>
    <row r="20" spans="1:4" x14ac:dyDescent="0.35">
      <c r="A20" s="7" t="s">
        <v>39</v>
      </c>
      <c r="B20" s="7">
        <v>980.4</v>
      </c>
      <c r="C20" s="10">
        <v>4.1000000000000003E-290</v>
      </c>
      <c r="D20" s="7" t="str">
        <f>VLOOKUP(Table2[[#This Row],[ID]],Table3[[#All],[Entry name]:[Column1]],7,FALSE)</f>
        <v>Y</v>
      </c>
    </row>
    <row r="21" spans="1:4" x14ac:dyDescent="0.35">
      <c r="A21" s="7" t="s">
        <v>62</v>
      </c>
      <c r="B21" s="7">
        <v>979.9</v>
      </c>
      <c r="C21" s="10">
        <v>5.9999999999999998E-290</v>
      </c>
      <c r="D21" s="7" t="str">
        <f>VLOOKUP(Table2[[#This Row],[ID]],Table3[[#All],[Entry name]:[Column1]],7,FALSE)</f>
        <v>Y</v>
      </c>
    </row>
    <row r="22" spans="1:4" x14ac:dyDescent="0.35">
      <c r="A22" s="7" t="s">
        <v>59</v>
      </c>
      <c r="B22" s="7">
        <v>940.1</v>
      </c>
      <c r="C22" s="10">
        <v>5.6999999999999998E-278</v>
      </c>
      <c r="D22" s="7" t="str">
        <f>VLOOKUP(Table2[[#This Row],[ID]],Table3[[#All],[Entry name]:[Column1]],7,FALSE)</f>
        <v>Y</v>
      </c>
    </row>
    <row r="23" spans="1:4" x14ac:dyDescent="0.35">
      <c r="A23" s="7" t="s">
        <v>42</v>
      </c>
      <c r="B23" s="7">
        <v>922.5</v>
      </c>
      <c r="C23" s="10">
        <v>1.0999999999999999E-272</v>
      </c>
      <c r="D23" s="7" t="str">
        <f>VLOOKUP(Table2[[#This Row],[ID]],Table3[[#All],[Entry name]:[Column1]],7,FALSE)</f>
        <v>Y</v>
      </c>
    </row>
    <row r="24" spans="1:4" x14ac:dyDescent="0.35">
      <c r="A24" s="7" t="s">
        <v>79</v>
      </c>
      <c r="B24" s="7">
        <v>922.2</v>
      </c>
      <c r="C24" s="10">
        <v>1.3E-272</v>
      </c>
      <c r="D24" s="7" t="e">
        <f>VLOOKUP(Table2[[#This Row],[ID]],Table3[[#All],[Entry name]:[Column1]],7,FALSE)</f>
        <v>#N/A</v>
      </c>
    </row>
    <row r="25" spans="1:4" x14ac:dyDescent="0.35">
      <c r="A25" s="7" t="s">
        <v>80</v>
      </c>
      <c r="B25" s="7">
        <v>848</v>
      </c>
      <c r="C25" s="10">
        <v>2.9000000000000002E-250</v>
      </c>
      <c r="D25" s="7" t="e">
        <f>VLOOKUP(Table2[[#This Row],[ID]],Table3[[#All],[Entry name]:[Column1]],7,FALSE)</f>
        <v>#N/A</v>
      </c>
    </row>
    <row r="26" spans="1:4" x14ac:dyDescent="0.35">
      <c r="A26" s="7" t="s">
        <v>81</v>
      </c>
      <c r="B26" s="7">
        <v>847.9</v>
      </c>
      <c r="C26" s="10">
        <v>3.2E-250</v>
      </c>
      <c r="D26" s="7" t="e">
        <f>VLOOKUP(Table2[[#This Row],[ID]],Table3[[#All],[Entry name]:[Column1]],7,FALSE)</f>
        <v>#N/A</v>
      </c>
    </row>
    <row r="27" spans="1:4" x14ac:dyDescent="0.35">
      <c r="A27" s="7" t="s">
        <v>82</v>
      </c>
      <c r="B27" s="7">
        <v>827.8</v>
      </c>
      <c r="C27" s="10">
        <v>3.7000000000000002E-244</v>
      </c>
      <c r="D27" s="7" t="e">
        <f>VLOOKUP(Table2[[#This Row],[ID]],Table3[[#All],[Entry name]:[Column1]],7,FALSE)</f>
        <v>#N/A</v>
      </c>
    </row>
    <row r="28" spans="1:4" x14ac:dyDescent="0.35">
      <c r="A28" s="7" t="s">
        <v>83</v>
      </c>
      <c r="B28" s="7">
        <v>816</v>
      </c>
      <c r="C28" s="10">
        <v>1.3E-240</v>
      </c>
      <c r="D28" s="7" t="e">
        <f>VLOOKUP(Table2[[#This Row],[ID]],Table3[[#All],[Entry name]:[Column1]],7,FALSE)</f>
        <v>#N/A</v>
      </c>
    </row>
    <row r="29" spans="1:4" x14ac:dyDescent="0.35">
      <c r="A29" s="7" t="s">
        <v>84</v>
      </c>
      <c r="B29" s="7">
        <v>814.1</v>
      </c>
      <c r="C29" s="10">
        <v>4.7999999999999999E-240</v>
      </c>
      <c r="D29" s="7" t="e">
        <f>VLOOKUP(Table2[[#This Row],[ID]],Table3[[#All],[Entry name]:[Column1]],7,FALSE)</f>
        <v>#N/A</v>
      </c>
    </row>
    <row r="30" spans="1:4" x14ac:dyDescent="0.35">
      <c r="A30" s="7" t="s">
        <v>11</v>
      </c>
      <c r="B30" s="7">
        <v>809.3</v>
      </c>
      <c r="C30" s="10">
        <v>1.3000000000000001E-238</v>
      </c>
      <c r="D30" s="7" t="str">
        <f>VLOOKUP(Table2[[#This Row],[ID]],Table3[[#All],[Entry name]:[Column1]],7,FALSE)</f>
        <v>Y</v>
      </c>
    </row>
    <row r="31" spans="1:4" x14ac:dyDescent="0.35">
      <c r="A31" s="7" t="s">
        <v>85</v>
      </c>
      <c r="B31" s="7">
        <v>789.2</v>
      </c>
      <c r="C31" s="10">
        <v>1.4999999999999999E-232</v>
      </c>
      <c r="D31" s="7" t="e">
        <f>VLOOKUP(Table2[[#This Row],[ID]],Table3[[#All],[Entry name]:[Column1]],7,FALSE)</f>
        <v>#N/A</v>
      </c>
    </row>
    <row r="32" spans="1:4" x14ac:dyDescent="0.35">
      <c r="A32" s="7" t="s">
        <v>86</v>
      </c>
      <c r="B32" s="7">
        <v>777.5</v>
      </c>
      <c r="C32" s="10">
        <v>5.0000000000000002E-229</v>
      </c>
      <c r="D32" s="7" t="e">
        <f>VLOOKUP(Table2[[#This Row],[ID]],Table3[[#All],[Entry name]:[Column1]],7,FALSE)</f>
        <v>#N/A</v>
      </c>
    </row>
    <row r="33" spans="1:4" x14ac:dyDescent="0.35">
      <c r="A33" s="7" t="s">
        <v>87</v>
      </c>
      <c r="B33" s="7">
        <v>773.2</v>
      </c>
      <c r="C33" s="10">
        <v>9.9999999999999994E-228</v>
      </c>
      <c r="D33" s="7" t="e">
        <f>VLOOKUP(Table2[[#This Row],[ID]],Table3[[#All],[Entry name]:[Column1]],7,FALSE)</f>
        <v>#N/A</v>
      </c>
    </row>
    <row r="34" spans="1:4" x14ac:dyDescent="0.35">
      <c r="A34" s="7" t="s">
        <v>88</v>
      </c>
      <c r="B34" s="7">
        <v>766.5</v>
      </c>
      <c r="C34" s="10">
        <v>9.9999999999999996E-226</v>
      </c>
      <c r="D34" s="7" t="e">
        <f>VLOOKUP(Table2[[#This Row],[ID]],Table3[[#All],[Entry name]:[Column1]],7,FALSE)</f>
        <v>#N/A</v>
      </c>
    </row>
    <row r="35" spans="1:4" x14ac:dyDescent="0.35">
      <c r="A35" s="7" t="s">
        <v>89</v>
      </c>
      <c r="B35" s="7">
        <v>756</v>
      </c>
      <c r="C35" s="10">
        <v>1.5000000000000001E-222</v>
      </c>
      <c r="D35" s="7" t="e">
        <f>VLOOKUP(Table2[[#This Row],[ID]],Table3[[#All],[Entry name]:[Column1]],7,FALSE)</f>
        <v>#N/A</v>
      </c>
    </row>
    <row r="36" spans="1:4" x14ac:dyDescent="0.35">
      <c r="A36" s="7" t="s">
        <v>90</v>
      </c>
      <c r="B36" s="7">
        <v>754.4</v>
      </c>
      <c r="C36" s="10">
        <v>4.4E-222</v>
      </c>
      <c r="D36" s="7" t="e">
        <f>VLOOKUP(Table2[[#This Row],[ID]],Table3[[#All],[Entry name]:[Column1]],7,FALSE)</f>
        <v>#N/A</v>
      </c>
    </row>
    <row r="37" spans="1:4" x14ac:dyDescent="0.35">
      <c r="A37" s="7" t="s">
        <v>91</v>
      </c>
      <c r="B37" s="7">
        <v>740.1</v>
      </c>
      <c r="C37" s="10">
        <v>8.8999999999999999E-218</v>
      </c>
      <c r="D37" s="7" t="e">
        <f>VLOOKUP(Table2[[#This Row],[ID]],Table3[[#All],[Entry name]:[Column1]],7,FALSE)</f>
        <v>#N/A</v>
      </c>
    </row>
    <row r="38" spans="1:4" x14ac:dyDescent="0.35">
      <c r="A38" s="7" t="s">
        <v>92</v>
      </c>
      <c r="B38" s="7">
        <v>733</v>
      </c>
      <c r="C38" s="10">
        <v>1.2000000000000001E-215</v>
      </c>
      <c r="D38" s="7" t="e">
        <f>VLOOKUP(Table2[[#This Row],[ID]],Table3[[#All],[Entry name]:[Column1]],7,FALSE)</f>
        <v>#N/A</v>
      </c>
    </row>
    <row r="39" spans="1:4" x14ac:dyDescent="0.35">
      <c r="A39" s="7" t="s">
        <v>93</v>
      </c>
      <c r="B39" s="7">
        <v>732.2</v>
      </c>
      <c r="C39" s="10">
        <v>2.1E-215</v>
      </c>
      <c r="D39" s="7" t="e">
        <f>VLOOKUP(Table2[[#This Row],[ID]],Table3[[#All],[Entry name]:[Column1]],7,FALSE)</f>
        <v>#N/A</v>
      </c>
    </row>
    <row r="40" spans="1:4" x14ac:dyDescent="0.35">
      <c r="A40" s="7" t="s">
        <v>94</v>
      </c>
      <c r="B40" s="7">
        <v>727.3</v>
      </c>
      <c r="C40" s="10">
        <v>6.4000000000000003E-214</v>
      </c>
      <c r="D40" s="7" t="e">
        <f>VLOOKUP(Table2[[#This Row],[ID]],Table3[[#All],[Entry name]:[Column1]],7,FALSE)</f>
        <v>#N/A</v>
      </c>
    </row>
    <row r="41" spans="1:4" x14ac:dyDescent="0.35">
      <c r="A41" s="7" t="s">
        <v>95</v>
      </c>
      <c r="B41" s="7">
        <v>703.7</v>
      </c>
      <c r="C41" s="10">
        <v>8.1000000000000003E-207</v>
      </c>
      <c r="D41" s="7" t="e">
        <f>VLOOKUP(Table2[[#This Row],[ID]],Table3[[#All],[Entry name]:[Column1]],7,FALSE)</f>
        <v>#N/A</v>
      </c>
    </row>
    <row r="42" spans="1:4" x14ac:dyDescent="0.35">
      <c r="A42" s="7" t="s">
        <v>96</v>
      </c>
      <c r="B42" s="7">
        <v>694.8</v>
      </c>
      <c r="C42" s="10">
        <v>4E-204</v>
      </c>
      <c r="D42" s="7" t="e">
        <f>VLOOKUP(Table2[[#This Row],[ID]],Table3[[#All],[Entry name]:[Column1]],7,FALSE)</f>
        <v>#N/A</v>
      </c>
    </row>
    <row r="43" spans="1:4" x14ac:dyDescent="0.35">
      <c r="A43" s="7" t="s">
        <v>97</v>
      </c>
      <c r="B43" s="7">
        <v>664.6</v>
      </c>
      <c r="C43" s="10">
        <v>4.9000000000000003E-195</v>
      </c>
      <c r="D43" s="7" t="e">
        <f>VLOOKUP(Table2[[#This Row],[ID]],Table3[[#All],[Entry name]:[Column1]],7,FALSE)</f>
        <v>#N/A</v>
      </c>
    </row>
    <row r="44" spans="1:4" x14ac:dyDescent="0.35">
      <c r="A44" s="7" t="s">
        <v>98</v>
      </c>
      <c r="B44" s="7">
        <v>650.4</v>
      </c>
      <c r="C44" s="10">
        <v>8.7999999999999999E-191</v>
      </c>
      <c r="D44" s="7" t="e">
        <f>VLOOKUP(Table2[[#This Row],[ID]],Table3[[#All],[Entry name]:[Column1]],7,FALSE)</f>
        <v>#N/A</v>
      </c>
    </row>
    <row r="45" spans="1:4" x14ac:dyDescent="0.35">
      <c r="A45" s="7" t="s">
        <v>99</v>
      </c>
      <c r="B45" s="7">
        <v>620.70000000000005</v>
      </c>
      <c r="C45" s="10">
        <v>7.8000000000000005E-182</v>
      </c>
      <c r="D45" s="7" t="e">
        <f>VLOOKUP(Table2[[#This Row],[ID]],Table3[[#All],[Entry name]:[Column1]],7,FALSE)</f>
        <v>#N/A</v>
      </c>
    </row>
    <row r="46" spans="1:4" x14ac:dyDescent="0.35">
      <c r="A46" s="7" t="s">
        <v>100</v>
      </c>
      <c r="B46" s="7">
        <v>610.5</v>
      </c>
      <c r="C46" s="10">
        <v>9.5000000000000004E-179</v>
      </c>
      <c r="D46" s="7" t="e">
        <f>VLOOKUP(Table2[[#This Row],[ID]],Table3[[#All],[Entry name]:[Column1]],7,FALSE)</f>
        <v>#N/A</v>
      </c>
    </row>
    <row r="47" spans="1:4" x14ac:dyDescent="0.35">
      <c r="A47" s="7" t="s">
        <v>101</v>
      </c>
      <c r="B47" s="7">
        <v>539.5</v>
      </c>
      <c r="C47" s="10">
        <v>2.2999999999999999E-157</v>
      </c>
      <c r="D47" s="7" t="e">
        <f>VLOOKUP(Table2[[#This Row],[ID]],Table3[[#All],[Entry name]:[Column1]],7,FALSE)</f>
        <v>#N/A</v>
      </c>
    </row>
    <row r="48" spans="1:4" x14ac:dyDescent="0.35">
      <c r="A48" s="7" t="s">
        <v>102</v>
      </c>
      <c r="B48" s="7">
        <v>530.6</v>
      </c>
      <c r="C48" s="10">
        <v>1.1E-154</v>
      </c>
      <c r="D48" s="7" t="e">
        <f>VLOOKUP(Table2[[#This Row],[ID]],Table3[[#All],[Entry name]:[Column1]],7,FALSE)</f>
        <v>#N/A</v>
      </c>
    </row>
    <row r="49" spans="1:4" x14ac:dyDescent="0.35">
      <c r="A49" s="7" t="s">
        <v>103</v>
      </c>
      <c r="B49" s="7">
        <v>521.9</v>
      </c>
      <c r="C49" s="10">
        <v>4.2E-152</v>
      </c>
      <c r="D49" s="7" t="e">
        <f>VLOOKUP(Table2[[#This Row],[ID]],Table3[[#All],[Entry name]:[Column1]],7,FALSE)</f>
        <v>#N/A</v>
      </c>
    </row>
    <row r="50" spans="1:4" x14ac:dyDescent="0.35">
      <c r="A50" s="7" t="s">
        <v>104</v>
      </c>
      <c r="B50" s="7">
        <v>520.20000000000005</v>
      </c>
      <c r="C50" s="10">
        <v>1.4E-151</v>
      </c>
      <c r="D50" s="7" t="e">
        <f>VLOOKUP(Table2[[#This Row],[ID]],Table3[[#All],[Entry name]:[Column1]],7,FALSE)</f>
        <v>#N/A</v>
      </c>
    </row>
    <row r="51" spans="1:4" x14ac:dyDescent="0.35">
      <c r="A51" s="7" t="s">
        <v>105</v>
      </c>
      <c r="B51" s="7">
        <v>516.70000000000005</v>
      </c>
      <c r="C51" s="10">
        <v>1.5999999999999999E-150</v>
      </c>
      <c r="D51" s="7" t="e">
        <f>VLOOKUP(Table2[[#This Row],[ID]],Table3[[#All],[Entry name]:[Column1]],7,FALSE)</f>
        <v>#N/A</v>
      </c>
    </row>
    <row r="52" spans="1:4" x14ac:dyDescent="0.35">
      <c r="A52" s="7" t="s">
        <v>106</v>
      </c>
      <c r="B52" s="7">
        <v>516.5</v>
      </c>
      <c r="C52" s="10">
        <v>1.8000000000000001E-150</v>
      </c>
      <c r="D52" s="7" t="e">
        <f>VLOOKUP(Table2[[#This Row],[ID]],Table3[[#All],[Entry name]:[Column1]],7,FALSE)</f>
        <v>#N/A</v>
      </c>
    </row>
    <row r="53" spans="1:4" x14ac:dyDescent="0.35">
      <c r="A53" s="7" t="s">
        <v>107</v>
      </c>
      <c r="B53" s="7">
        <v>516.29999999999995</v>
      </c>
      <c r="C53" s="10">
        <v>2E-150</v>
      </c>
      <c r="D53" s="7" t="e">
        <f>VLOOKUP(Table2[[#This Row],[ID]],Table3[[#All],[Entry name]:[Column1]],7,FALSE)</f>
        <v>#N/A</v>
      </c>
    </row>
    <row r="54" spans="1:4" x14ac:dyDescent="0.35">
      <c r="A54" s="7" t="s">
        <v>108</v>
      </c>
      <c r="B54" s="7">
        <v>516</v>
      </c>
      <c r="C54" s="10">
        <v>2.5999999999999998E-150</v>
      </c>
      <c r="D54" s="7" t="e">
        <f>VLOOKUP(Table2[[#This Row],[ID]],Table3[[#All],[Entry name]:[Column1]],7,FALSE)</f>
        <v>#N/A</v>
      </c>
    </row>
    <row r="55" spans="1:4" x14ac:dyDescent="0.35">
      <c r="A55" s="7" t="s">
        <v>109</v>
      </c>
      <c r="B55" s="7">
        <v>513.5</v>
      </c>
      <c r="C55" s="10">
        <v>1.5000000000000001E-149</v>
      </c>
      <c r="D55" s="7" t="e">
        <f>VLOOKUP(Table2[[#This Row],[ID]],Table3[[#All],[Entry name]:[Column1]],7,FALSE)</f>
        <v>#N/A</v>
      </c>
    </row>
    <row r="56" spans="1:4" x14ac:dyDescent="0.35">
      <c r="A56" s="7" t="s">
        <v>110</v>
      </c>
      <c r="B56" s="7">
        <v>509.5</v>
      </c>
      <c r="C56" s="10">
        <v>2.4000000000000001E-148</v>
      </c>
      <c r="D56" s="7" t="e">
        <f>VLOOKUP(Table2[[#This Row],[ID]],Table3[[#All],[Entry name]:[Column1]],7,FALSE)</f>
        <v>#N/A</v>
      </c>
    </row>
    <row r="57" spans="1:4" x14ac:dyDescent="0.35">
      <c r="A57" s="7" t="s">
        <v>111</v>
      </c>
      <c r="B57" s="7">
        <v>509</v>
      </c>
      <c r="C57" s="10">
        <v>3.4000000000000002E-148</v>
      </c>
      <c r="D57" s="7" t="e">
        <f>VLOOKUP(Table2[[#This Row],[ID]],Table3[[#All],[Entry name]:[Column1]],7,FALSE)</f>
        <v>#N/A</v>
      </c>
    </row>
    <row r="58" spans="1:4" x14ac:dyDescent="0.35">
      <c r="A58" s="7" t="s">
        <v>112</v>
      </c>
      <c r="B58" s="7">
        <v>505.1</v>
      </c>
      <c r="C58" s="10">
        <v>4.9E-147</v>
      </c>
      <c r="D58" s="7" t="e">
        <f>VLOOKUP(Table2[[#This Row],[ID]],Table3[[#All],[Entry name]:[Column1]],7,FALSE)</f>
        <v>#N/A</v>
      </c>
    </row>
    <row r="59" spans="1:4" x14ac:dyDescent="0.35">
      <c r="A59" s="7" t="s">
        <v>113</v>
      </c>
      <c r="B59" s="7">
        <v>500.2</v>
      </c>
      <c r="C59" s="10">
        <v>1.5E-145</v>
      </c>
      <c r="D59" s="7" t="e">
        <f>VLOOKUP(Table2[[#This Row],[ID]],Table3[[#All],[Entry name]:[Column1]],7,FALSE)</f>
        <v>#N/A</v>
      </c>
    </row>
    <row r="60" spans="1:4" x14ac:dyDescent="0.35">
      <c r="A60" s="7" t="s">
        <v>114</v>
      </c>
      <c r="B60" s="7">
        <v>499.5</v>
      </c>
      <c r="C60" s="10">
        <v>2.4999999999999999E-145</v>
      </c>
      <c r="D60" s="7" t="e">
        <f>VLOOKUP(Table2[[#This Row],[ID]],Table3[[#All],[Entry name]:[Column1]],7,FALSE)</f>
        <v>#N/A</v>
      </c>
    </row>
    <row r="61" spans="1:4" x14ac:dyDescent="0.35">
      <c r="A61" s="7" t="s">
        <v>115</v>
      </c>
      <c r="B61" s="7">
        <v>499.1</v>
      </c>
      <c r="C61" s="10">
        <v>3.2999999999999998E-145</v>
      </c>
      <c r="D61" s="7" t="e">
        <f>VLOOKUP(Table2[[#This Row],[ID]],Table3[[#All],[Entry name]:[Column1]],7,FALSE)</f>
        <v>#N/A</v>
      </c>
    </row>
    <row r="62" spans="1:4" x14ac:dyDescent="0.35">
      <c r="A62" s="7" t="s">
        <v>116</v>
      </c>
      <c r="B62" s="7">
        <v>498</v>
      </c>
      <c r="C62" s="10">
        <v>6.7000000000000004E-145</v>
      </c>
      <c r="D62" s="7" t="e">
        <f>VLOOKUP(Table2[[#This Row],[ID]],Table3[[#All],[Entry name]:[Column1]],7,FALSE)</f>
        <v>#N/A</v>
      </c>
    </row>
    <row r="63" spans="1:4" x14ac:dyDescent="0.35">
      <c r="A63" s="7" t="s">
        <v>117</v>
      </c>
      <c r="B63" s="7">
        <v>497.4</v>
      </c>
      <c r="C63" s="10">
        <v>9.9999999999999995E-145</v>
      </c>
      <c r="D63" s="7" t="e">
        <f>VLOOKUP(Table2[[#This Row],[ID]],Table3[[#All],[Entry name]:[Column1]],7,FALSE)</f>
        <v>#N/A</v>
      </c>
    </row>
    <row r="64" spans="1:4" x14ac:dyDescent="0.35">
      <c r="A64" s="7" t="s">
        <v>118</v>
      </c>
      <c r="B64" s="7">
        <v>496.1</v>
      </c>
      <c r="C64" s="10">
        <v>2.6000000000000001E-144</v>
      </c>
      <c r="D64" s="7" t="e">
        <f>VLOOKUP(Table2[[#This Row],[ID]],Table3[[#All],[Entry name]:[Column1]],7,FALSE)</f>
        <v>#N/A</v>
      </c>
    </row>
    <row r="65" spans="1:4" x14ac:dyDescent="0.35">
      <c r="A65" s="7" t="s">
        <v>119</v>
      </c>
      <c r="B65" s="7">
        <v>494.7</v>
      </c>
      <c r="C65" s="10">
        <v>6.9000000000000006E-144</v>
      </c>
      <c r="D65" s="7" t="e">
        <f>VLOOKUP(Table2[[#This Row],[ID]],Table3[[#All],[Entry name]:[Column1]],7,FALSE)</f>
        <v>#N/A</v>
      </c>
    </row>
    <row r="66" spans="1:4" x14ac:dyDescent="0.35">
      <c r="A66" s="7" t="s">
        <v>120</v>
      </c>
      <c r="B66" s="7">
        <v>493.1</v>
      </c>
      <c r="C66" s="10">
        <v>1.9999999999999999E-143</v>
      </c>
      <c r="D66" s="7" t="e">
        <f>VLOOKUP(Table2[[#This Row],[ID]],Table3[[#All],[Entry name]:[Column1]],7,FALSE)</f>
        <v>#N/A</v>
      </c>
    </row>
    <row r="67" spans="1:4" x14ac:dyDescent="0.35">
      <c r="A67" s="7" t="s">
        <v>121</v>
      </c>
      <c r="B67" s="7">
        <v>491.4</v>
      </c>
      <c r="C67" s="10">
        <v>6.7000000000000004E-143</v>
      </c>
      <c r="D67" s="7" t="e">
        <f>VLOOKUP(Table2[[#This Row],[ID]],Table3[[#All],[Entry name]:[Column1]],7,FALSE)</f>
        <v>#N/A</v>
      </c>
    </row>
    <row r="68" spans="1:4" x14ac:dyDescent="0.35">
      <c r="A68" s="7" t="s">
        <v>122</v>
      </c>
      <c r="B68" s="7">
        <v>491.2</v>
      </c>
      <c r="C68" s="10">
        <v>7.5999999999999996E-143</v>
      </c>
      <c r="D68" s="7" t="e">
        <f>VLOOKUP(Table2[[#This Row],[ID]],Table3[[#All],[Entry name]:[Column1]],7,FALSE)</f>
        <v>#N/A</v>
      </c>
    </row>
    <row r="69" spans="1:4" x14ac:dyDescent="0.35">
      <c r="A69" s="7" t="s">
        <v>123</v>
      </c>
      <c r="B69" s="7">
        <v>489.9</v>
      </c>
      <c r="C69" s="10">
        <v>1.8999999999999999E-142</v>
      </c>
      <c r="D69" s="7" t="e">
        <f>VLOOKUP(Table2[[#This Row],[ID]],Table3[[#All],[Entry name]:[Column1]],7,FALSE)</f>
        <v>#N/A</v>
      </c>
    </row>
    <row r="70" spans="1:4" x14ac:dyDescent="0.35">
      <c r="A70" s="7" t="s">
        <v>124</v>
      </c>
      <c r="B70" s="7">
        <v>483.9</v>
      </c>
      <c r="C70" s="10">
        <v>1.1999999999999999E-140</v>
      </c>
      <c r="D70" s="7" t="e">
        <f>VLOOKUP(Table2[[#This Row],[ID]],Table3[[#All],[Entry name]:[Column1]],7,FALSE)</f>
        <v>#N/A</v>
      </c>
    </row>
    <row r="71" spans="1:4" x14ac:dyDescent="0.35">
      <c r="A71" s="7" t="s">
        <v>125</v>
      </c>
      <c r="B71" s="7">
        <v>483.8</v>
      </c>
      <c r="C71" s="10">
        <v>1.2999999999999999E-140</v>
      </c>
      <c r="D71" s="7" t="e">
        <f>VLOOKUP(Table2[[#This Row],[ID]],Table3[[#All],[Entry name]:[Column1]],7,FALSE)</f>
        <v>#N/A</v>
      </c>
    </row>
    <row r="72" spans="1:4" x14ac:dyDescent="0.35">
      <c r="A72" s="7" t="s">
        <v>126</v>
      </c>
      <c r="B72" s="7">
        <v>482.9</v>
      </c>
      <c r="C72" s="10">
        <v>2.3999999999999999E-140</v>
      </c>
      <c r="D72" s="7" t="e">
        <f>VLOOKUP(Table2[[#This Row],[ID]],Table3[[#All],[Entry name]:[Column1]],7,FALSE)</f>
        <v>#N/A</v>
      </c>
    </row>
    <row r="73" spans="1:4" x14ac:dyDescent="0.35">
      <c r="A73" s="7" t="s">
        <v>127</v>
      </c>
      <c r="B73" s="7">
        <v>482.5</v>
      </c>
      <c r="C73" s="10">
        <v>3.0999999999999999E-140</v>
      </c>
      <c r="D73" s="7" t="e">
        <f>VLOOKUP(Table2[[#This Row],[ID]],Table3[[#All],[Entry name]:[Column1]],7,FALSE)</f>
        <v>#N/A</v>
      </c>
    </row>
    <row r="74" spans="1:4" x14ac:dyDescent="0.35">
      <c r="A74" s="7" t="s">
        <v>128</v>
      </c>
      <c r="B74" s="7">
        <v>482.2</v>
      </c>
      <c r="C74" s="10">
        <v>3.9000000000000002E-140</v>
      </c>
      <c r="D74" s="7" t="e">
        <f>VLOOKUP(Table2[[#This Row],[ID]],Table3[[#All],[Entry name]:[Column1]],7,FALSE)</f>
        <v>#N/A</v>
      </c>
    </row>
    <row r="75" spans="1:4" x14ac:dyDescent="0.35">
      <c r="A75" s="7" t="s">
        <v>129</v>
      </c>
      <c r="B75" s="7">
        <v>482.1</v>
      </c>
      <c r="C75" s="10">
        <v>4.2000000000000003E-140</v>
      </c>
      <c r="D75" s="7" t="e">
        <f>VLOOKUP(Table2[[#This Row],[ID]],Table3[[#All],[Entry name]:[Column1]],7,FALSE)</f>
        <v>#N/A</v>
      </c>
    </row>
    <row r="76" spans="1:4" x14ac:dyDescent="0.35">
      <c r="A76" s="7" t="s">
        <v>130</v>
      </c>
      <c r="B76" s="7">
        <v>481.5</v>
      </c>
      <c r="C76" s="10">
        <v>6.4000000000000003E-140</v>
      </c>
      <c r="D76" s="7" t="e">
        <f>VLOOKUP(Table2[[#This Row],[ID]],Table3[[#All],[Entry name]:[Column1]],7,FALSE)</f>
        <v>#N/A</v>
      </c>
    </row>
    <row r="77" spans="1:4" x14ac:dyDescent="0.35">
      <c r="A77" s="7" t="s">
        <v>131</v>
      </c>
      <c r="B77" s="7">
        <v>478.2</v>
      </c>
      <c r="C77" s="10">
        <v>6.0999999999999998E-139</v>
      </c>
      <c r="D77" s="7" t="e">
        <f>VLOOKUP(Table2[[#This Row],[ID]],Table3[[#All],[Entry name]:[Column1]],7,FALSE)</f>
        <v>#N/A</v>
      </c>
    </row>
    <row r="78" spans="1:4" x14ac:dyDescent="0.35">
      <c r="A78" s="7" t="s">
        <v>132</v>
      </c>
      <c r="B78" s="7">
        <v>477.6</v>
      </c>
      <c r="C78" s="10">
        <v>9.5000000000000006E-139</v>
      </c>
      <c r="D78" s="7" t="e">
        <f>VLOOKUP(Table2[[#This Row],[ID]],Table3[[#All],[Entry name]:[Column1]],7,FALSE)</f>
        <v>#N/A</v>
      </c>
    </row>
    <row r="79" spans="1:4" x14ac:dyDescent="0.35">
      <c r="A79" s="7" t="s">
        <v>133</v>
      </c>
      <c r="B79" s="7">
        <v>473.8</v>
      </c>
      <c r="C79" s="10">
        <v>1.3E-137</v>
      </c>
      <c r="D79" s="7" t="e">
        <f>VLOOKUP(Table2[[#This Row],[ID]],Table3[[#All],[Entry name]:[Column1]],7,FALSE)</f>
        <v>#N/A</v>
      </c>
    </row>
    <row r="80" spans="1:4" x14ac:dyDescent="0.35">
      <c r="A80" s="7" t="s">
        <v>134</v>
      </c>
      <c r="B80" s="7">
        <v>473.7</v>
      </c>
      <c r="C80" s="10">
        <v>1.3999999999999999E-137</v>
      </c>
      <c r="D80" s="7" t="e">
        <f>VLOOKUP(Table2[[#This Row],[ID]],Table3[[#All],[Entry name]:[Column1]],7,FALSE)</f>
        <v>#N/A</v>
      </c>
    </row>
    <row r="81" spans="1:4" x14ac:dyDescent="0.35">
      <c r="A81" s="7" t="s">
        <v>135</v>
      </c>
      <c r="B81" s="7">
        <v>471.4</v>
      </c>
      <c r="C81" s="10">
        <v>6.8999999999999998E-137</v>
      </c>
      <c r="D81" s="7" t="e">
        <f>VLOOKUP(Table2[[#This Row],[ID]],Table3[[#All],[Entry name]:[Column1]],7,FALSE)</f>
        <v>#N/A</v>
      </c>
    </row>
    <row r="82" spans="1:4" x14ac:dyDescent="0.35">
      <c r="A82" s="7" t="s">
        <v>136</v>
      </c>
      <c r="B82" s="7">
        <v>469.2</v>
      </c>
      <c r="C82" s="10">
        <v>3.1000000000000001E-136</v>
      </c>
      <c r="D82" s="7" t="e">
        <f>VLOOKUP(Table2[[#This Row],[ID]],Table3[[#All],[Entry name]:[Column1]],7,FALSE)</f>
        <v>#N/A</v>
      </c>
    </row>
    <row r="83" spans="1:4" x14ac:dyDescent="0.35">
      <c r="A83" s="7" t="s">
        <v>137</v>
      </c>
      <c r="B83" s="7">
        <v>468.7</v>
      </c>
      <c r="C83" s="10">
        <v>4.4000000000000002E-136</v>
      </c>
      <c r="D83" s="7" t="e">
        <f>VLOOKUP(Table2[[#This Row],[ID]],Table3[[#All],[Entry name]:[Column1]],7,FALSE)</f>
        <v>#N/A</v>
      </c>
    </row>
    <row r="84" spans="1:4" x14ac:dyDescent="0.35">
      <c r="A84" s="7" t="s">
        <v>138</v>
      </c>
      <c r="B84" s="7">
        <v>468.4</v>
      </c>
      <c r="C84" s="10">
        <v>5.6000000000000002E-136</v>
      </c>
      <c r="D84" s="7" t="e">
        <f>VLOOKUP(Table2[[#This Row],[ID]],Table3[[#All],[Entry name]:[Column1]],7,FALSE)</f>
        <v>#N/A</v>
      </c>
    </row>
    <row r="85" spans="1:4" x14ac:dyDescent="0.35">
      <c r="A85" s="7" t="s">
        <v>139</v>
      </c>
      <c r="B85" s="7">
        <v>468</v>
      </c>
      <c r="C85" s="10">
        <v>7.1999999999999996E-136</v>
      </c>
      <c r="D85" s="7" t="e">
        <f>VLOOKUP(Table2[[#This Row],[ID]],Table3[[#All],[Entry name]:[Column1]],7,FALSE)</f>
        <v>#N/A</v>
      </c>
    </row>
    <row r="86" spans="1:4" x14ac:dyDescent="0.35">
      <c r="A86" s="7" t="s">
        <v>140</v>
      </c>
      <c r="B86" s="7">
        <v>467.6</v>
      </c>
      <c r="C86" s="10">
        <v>9.9000000000000001E-136</v>
      </c>
      <c r="D86" s="7" t="e">
        <f>VLOOKUP(Table2[[#This Row],[ID]],Table3[[#All],[Entry name]:[Column1]],7,FALSE)</f>
        <v>#N/A</v>
      </c>
    </row>
    <row r="87" spans="1:4" x14ac:dyDescent="0.35">
      <c r="A87" s="7" t="s">
        <v>141</v>
      </c>
      <c r="B87" s="7">
        <v>465.7</v>
      </c>
      <c r="C87" s="10">
        <v>3.5999999999999998E-135</v>
      </c>
      <c r="D87" s="7" t="e">
        <f>VLOOKUP(Table2[[#This Row],[ID]],Table3[[#All],[Entry name]:[Column1]],7,FALSE)</f>
        <v>#N/A</v>
      </c>
    </row>
    <row r="88" spans="1:4" x14ac:dyDescent="0.35">
      <c r="A88" s="7" t="s">
        <v>142</v>
      </c>
      <c r="B88" s="7">
        <v>464.4</v>
      </c>
      <c r="C88" s="10">
        <v>9.1000000000000003E-135</v>
      </c>
      <c r="D88" s="7" t="e">
        <f>VLOOKUP(Table2[[#This Row],[ID]],Table3[[#All],[Entry name]:[Column1]],7,FALSE)</f>
        <v>#N/A</v>
      </c>
    </row>
    <row r="89" spans="1:4" x14ac:dyDescent="0.35">
      <c r="A89" s="7" t="s">
        <v>143</v>
      </c>
      <c r="B89" s="7">
        <v>463.7</v>
      </c>
      <c r="C89" s="10">
        <v>1.3999999999999999E-134</v>
      </c>
      <c r="D89" s="7" t="e">
        <f>VLOOKUP(Table2[[#This Row],[ID]],Table3[[#All],[Entry name]:[Column1]],7,FALSE)</f>
        <v>#N/A</v>
      </c>
    </row>
    <row r="90" spans="1:4" x14ac:dyDescent="0.35">
      <c r="A90" s="7" t="s">
        <v>144</v>
      </c>
      <c r="B90" s="7">
        <v>460.1</v>
      </c>
      <c r="C90" s="10">
        <v>1.8000000000000002E-133</v>
      </c>
      <c r="D90" s="7" t="e">
        <f>VLOOKUP(Table2[[#This Row],[ID]],Table3[[#All],[Entry name]:[Column1]],7,FALSE)</f>
        <v>#N/A</v>
      </c>
    </row>
    <row r="91" spans="1:4" x14ac:dyDescent="0.35">
      <c r="A91" s="7" t="s">
        <v>145</v>
      </c>
      <c r="B91" s="7">
        <v>458.3</v>
      </c>
      <c r="C91" s="10">
        <v>6.1000000000000004E-133</v>
      </c>
      <c r="D91" s="7" t="e">
        <f>VLOOKUP(Table2[[#This Row],[ID]],Table3[[#All],[Entry name]:[Column1]],7,FALSE)</f>
        <v>#N/A</v>
      </c>
    </row>
    <row r="92" spans="1:4" x14ac:dyDescent="0.35">
      <c r="A92" s="7" t="s">
        <v>146</v>
      </c>
      <c r="B92" s="7">
        <v>456.6</v>
      </c>
      <c r="C92" s="10">
        <v>1.8999999999999998E-132</v>
      </c>
      <c r="D92" s="7" t="e">
        <f>VLOOKUP(Table2[[#This Row],[ID]],Table3[[#All],[Entry name]:[Column1]],7,FALSE)</f>
        <v>#N/A</v>
      </c>
    </row>
    <row r="93" spans="1:4" x14ac:dyDescent="0.35">
      <c r="A93" s="7" t="s">
        <v>147</v>
      </c>
      <c r="B93" s="7">
        <v>454.4</v>
      </c>
      <c r="C93" s="10">
        <v>8.9000000000000004E-132</v>
      </c>
      <c r="D93" s="7" t="e">
        <f>VLOOKUP(Table2[[#This Row],[ID]],Table3[[#All],[Entry name]:[Column1]],7,FALSE)</f>
        <v>#N/A</v>
      </c>
    </row>
    <row r="94" spans="1:4" x14ac:dyDescent="0.35">
      <c r="A94" s="7" t="s">
        <v>148</v>
      </c>
      <c r="B94" s="7">
        <v>451.4</v>
      </c>
      <c r="C94" s="10">
        <v>7.3000000000000001E-131</v>
      </c>
      <c r="D94" s="7" t="e">
        <f>VLOOKUP(Table2[[#This Row],[ID]],Table3[[#All],[Entry name]:[Column1]],7,FALSE)</f>
        <v>#N/A</v>
      </c>
    </row>
    <row r="95" spans="1:4" x14ac:dyDescent="0.35">
      <c r="A95" s="7" t="s">
        <v>149</v>
      </c>
      <c r="B95" s="7">
        <v>448.4</v>
      </c>
      <c r="C95" s="10">
        <v>5.6999999999999998E-130</v>
      </c>
      <c r="D95" s="7" t="e">
        <f>VLOOKUP(Table2[[#This Row],[ID]],Table3[[#All],[Entry name]:[Column1]],7,FALSE)</f>
        <v>#N/A</v>
      </c>
    </row>
    <row r="96" spans="1:4" x14ac:dyDescent="0.35">
      <c r="A96" s="7" t="s">
        <v>150</v>
      </c>
      <c r="B96" s="7">
        <v>445.7</v>
      </c>
      <c r="C96" s="10">
        <v>3.7999999999999998E-129</v>
      </c>
      <c r="D96" s="7" t="e">
        <f>VLOOKUP(Table2[[#This Row],[ID]],Table3[[#All],[Entry name]:[Column1]],7,FALSE)</f>
        <v>#N/A</v>
      </c>
    </row>
    <row r="97" spans="1:4" x14ac:dyDescent="0.35">
      <c r="A97" s="7" t="s">
        <v>151</v>
      </c>
      <c r="B97" s="7">
        <v>444</v>
      </c>
      <c r="C97" s="10">
        <v>1.1999999999999999E-128</v>
      </c>
      <c r="D97" s="7" t="e">
        <f>VLOOKUP(Table2[[#This Row],[ID]],Table3[[#All],[Entry name]:[Column1]],7,FALSE)</f>
        <v>#N/A</v>
      </c>
    </row>
    <row r="98" spans="1:4" x14ac:dyDescent="0.35">
      <c r="A98" s="7" t="s">
        <v>152</v>
      </c>
      <c r="B98" s="7">
        <v>439.7</v>
      </c>
      <c r="C98" s="10">
        <v>2.3999999999999998E-127</v>
      </c>
      <c r="D98" s="7" t="e">
        <f>VLOOKUP(Table2[[#This Row],[ID]],Table3[[#All],[Entry name]:[Column1]],7,FALSE)</f>
        <v>#N/A</v>
      </c>
    </row>
    <row r="99" spans="1:4" x14ac:dyDescent="0.35">
      <c r="A99" s="7" t="s">
        <v>153</v>
      </c>
      <c r="B99" s="7">
        <v>431.3</v>
      </c>
      <c r="C99" s="10">
        <v>7.8999999999999999E-125</v>
      </c>
      <c r="D99" s="7" t="e">
        <f>VLOOKUP(Table2[[#This Row],[ID]],Table3[[#All],[Entry name]:[Column1]],7,FALSE)</f>
        <v>#N/A</v>
      </c>
    </row>
    <row r="100" spans="1:4" x14ac:dyDescent="0.35">
      <c r="A100" s="7" t="s">
        <v>154</v>
      </c>
      <c r="B100" s="7">
        <v>429.2</v>
      </c>
      <c r="C100" s="10">
        <v>3.6000000000000001E-124</v>
      </c>
      <c r="D100" s="7" t="e">
        <f>VLOOKUP(Table2[[#This Row],[ID]],Table3[[#All],[Entry name]:[Column1]],7,FALSE)</f>
        <v>#N/A</v>
      </c>
    </row>
    <row r="101" spans="1:4" x14ac:dyDescent="0.35">
      <c r="A101" s="7" t="s">
        <v>155</v>
      </c>
      <c r="B101" s="7">
        <v>416.6</v>
      </c>
      <c r="C101" s="10">
        <v>2.2000000000000001E-120</v>
      </c>
      <c r="D101" s="7" t="e">
        <f>VLOOKUP(Table2[[#This Row],[ID]],Table3[[#All],[Entry name]:[Column1]],7,FALSE)</f>
        <v>#N/A</v>
      </c>
    </row>
    <row r="102" spans="1:4" x14ac:dyDescent="0.35">
      <c r="A102" s="7" t="s">
        <v>156</v>
      </c>
      <c r="B102" s="7">
        <v>407.3</v>
      </c>
      <c r="C102" s="10">
        <v>1.3999999999999999E-117</v>
      </c>
      <c r="D102" s="7" t="e">
        <f>VLOOKUP(Table2[[#This Row],[ID]],Table3[[#All],[Entry name]:[Column1]],7,FALSE)</f>
        <v>#N/A</v>
      </c>
    </row>
    <row r="103" spans="1:4" x14ac:dyDescent="0.35">
      <c r="A103" s="7" t="s">
        <v>157</v>
      </c>
      <c r="B103" s="7">
        <v>401.5</v>
      </c>
      <c r="C103" s="10">
        <v>7.5000000000000004E-116</v>
      </c>
      <c r="D103" s="7" t="e">
        <f>VLOOKUP(Table2[[#This Row],[ID]],Table3[[#All],[Entry name]:[Column1]],7,FALSE)</f>
        <v>#N/A</v>
      </c>
    </row>
    <row r="104" spans="1:4" x14ac:dyDescent="0.35">
      <c r="A104" s="7" t="s">
        <v>158</v>
      </c>
      <c r="B104" s="7">
        <v>399.6</v>
      </c>
      <c r="C104" s="10">
        <v>2.8999999999999998E-115</v>
      </c>
      <c r="D104" s="7" t="e">
        <f>VLOOKUP(Table2[[#This Row],[ID]],Table3[[#All],[Entry name]:[Column1]],7,FALSE)</f>
        <v>#N/A</v>
      </c>
    </row>
    <row r="105" spans="1:4" x14ac:dyDescent="0.35">
      <c r="A105" s="7" t="s">
        <v>159</v>
      </c>
      <c r="B105" s="7">
        <v>395.7</v>
      </c>
      <c r="C105" s="10">
        <v>4.0999999999999997E-114</v>
      </c>
      <c r="D105" s="7" t="e">
        <f>VLOOKUP(Table2[[#This Row],[ID]],Table3[[#All],[Entry name]:[Column1]],7,FALSE)</f>
        <v>#N/A</v>
      </c>
    </row>
    <row r="106" spans="1:4" x14ac:dyDescent="0.35">
      <c r="A106" s="7" t="s">
        <v>160</v>
      </c>
      <c r="B106" s="7">
        <v>376.9</v>
      </c>
      <c r="C106" s="10">
        <v>1.8999999999999999E-108</v>
      </c>
      <c r="D106" s="7" t="e">
        <f>VLOOKUP(Table2[[#This Row],[ID]],Table3[[#All],[Entry name]:[Column1]],7,FALSE)</f>
        <v>#N/A</v>
      </c>
    </row>
    <row r="107" spans="1:4" x14ac:dyDescent="0.35">
      <c r="A107" s="7" t="s">
        <v>161</v>
      </c>
      <c r="B107" s="7">
        <v>370.3</v>
      </c>
      <c r="C107" s="10">
        <v>1.9E-106</v>
      </c>
      <c r="D107" s="7" t="e">
        <f>VLOOKUP(Table2[[#This Row],[ID]],Table3[[#All],[Entry name]:[Column1]],7,FALSE)</f>
        <v>#N/A</v>
      </c>
    </row>
    <row r="108" spans="1:4" x14ac:dyDescent="0.35">
      <c r="A108" s="7" t="s">
        <v>162</v>
      </c>
      <c r="B108" s="7">
        <v>273.2</v>
      </c>
      <c r="C108" s="10">
        <v>3.1000000000000001E-77</v>
      </c>
      <c r="D108" s="7" t="e">
        <f>VLOOKUP(Table2[[#This Row],[ID]],Table3[[#All],[Entry name]:[Column1]],7,FALSE)</f>
        <v>#N/A</v>
      </c>
    </row>
    <row r="109" spans="1:4" x14ac:dyDescent="0.35">
      <c r="A109" s="7" t="s">
        <v>163</v>
      </c>
      <c r="B109" s="7">
        <v>176.5</v>
      </c>
      <c r="C109" s="10">
        <v>4.1999999999999998E-48</v>
      </c>
      <c r="D109" s="7" t="e">
        <f>VLOOKUP(Table2[[#This Row],[ID]],Table3[[#All],[Entry name]:[Column1]],7,FALSE)</f>
        <v>#N/A</v>
      </c>
    </row>
    <row r="110" spans="1:4" x14ac:dyDescent="0.35">
      <c r="A110" s="7" t="s">
        <v>164</v>
      </c>
      <c r="B110" s="7">
        <v>172.8</v>
      </c>
      <c r="C110" s="10">
        <v>5.2000000000000004E-47</v>
      </c>
      <c r="D110" s="7" t="e">
        <f>VLOOKUP(Table2[[#This Row],[ID]],Table3[[#All],[Entry name]:[Column1]],7,FALSE)</f>
        <v>#N/A</v>
      </c>
    </row>
    <row r="111" spans="1:4" x14ac:dyDescent="0.35">
      <c r="A111" s="7" t="s">
        <v>165</v>
      </c>
      <c r="B111" s="7">
        <v>171.4</v>
      </c>
      <c r="C111" s="10">
        <v>1.4999999999999999E-46</v>
      </c>
      <c r="D111" s="7" t="e">
        <f>VLOOKUP(Table2[[#This Row],[ID]],Table3[[#All],[Entry name]:[Column1]],7,FALSE)</f>
        <v>#N/A</v>
      </c>
    </row>
    <row r="112" spans="1:4" x14ac:dyDescent="0.35">
      <c r="A112" s="7" t="s">
        <v>166</v>
      </c>
      <c r="B112" s="7">
        <v>170.4</v>
      </c>
      <c r="C112" s="10">
        <v>2.9E-46</v>
      </c>
      <c r="D112" s="7" t="e">
        <f>VLOOKUP(Table2[[#This Row],[ID]],Table3[[#All],[Entry name]:[Column1]],7,FALSE)</f>
        <v>#N/A</v>
      </c>
    </row>
    <row r="113" spans="1:4" x14ac:dyDescent="0.35">
      <c r="A113" s="7" t="s">
        <v>167</v>
      </c>
      <c r="B113" s="7">
        <v>164.3</v>
      </c>
      <c r="C113" s="10">
        <v>1.9999999999999999E-44</v>
      </c>
      <c r="D113" s="7" t="e">
        <f>VLOOKUP(Table2[[#This Row],[ID]],Table3[[#All],[Entry name]:[Column1]],7,FALSE)</f>
        <v>#N/A</v>
      </c>
    </row>
    <row r="114" spans="1:4" x14ac:dyDescent="0.35">
      <c r="A114" s="7" t="s">
        <v>168</v>
      </c>
      <c r="B114" s="7">
        <v>163.19999999999999</v>
      </c>
      <c r="C114" s="10">
        <v>4.2E-44</v>
      </c>
      <c r="D114" s="7" t="e">
        <f>VLOOKUP(Table2[[#This Row],[ID]],Table3[[#All],[Entry name]:[Column1]],7,FALSE)</f>
        <v>#N/A</v>
      </c>
    </row>
    <row r="115" spans="1:4" x14ac:dyDescent="0.35">
      <c r="A115" s="7" t="s">
        <v>169</v>
      </c>
      <c r="B115" s="7">
        <v>162.69999999999999</v>
      </c>
      <c r="C115" s="10">
        <v>6.0999999999999996E-44</v>
      </c>
      <c r="D115" s="7" t="e">
        <f>VLOOKUP(Table2[[#This Row],[ID]],Table3[[#All],[Entry name]:[Column1]],7,FALSE)</f>
        <v>#N/A</v>
      </c>
    </row>
    <row r="116" spans="1:4" x14ac:dyDescent="0.35">
      <c r="A116" s="7" t="s">
        <v>170</v>
      </c>
      <c r="B116" s="7">
        <v>161.80000000000001</v>
      </c>
      <c r="C116" s="10">
        <v>1.1E-43</v>
      </c>
      <c r="D116" s="7" t="e">
        <f>VLOOKUP(Table2[[#This Row],[ID]],Table3[[#All],[Entry name]:[Column1]],7,FALSE)</f>
        <v>#N/A</v>
      </c>
    </row>
    <row r="117" spans="1:4" x14ac:dyDescent="0.35">
      <c r="A117" s="7" t="s">
        <v>171</v>
      </c>
      <c r="B117" s="7">
        <v>159.1</v>
      </c>
      <c r="C117" s="10">
        <v>7.1000000000000003E-43</v>
      </c>
      <c r="D117" s="7" t="e">
        <f>VLOOKUP(Table2[[#This Row],[ID]],Table3[[#All],[Entry name]:[Column1]],7,FALSE)</f>
        <v>#N/A</v>
      </c>
    </row>
    <row r="118" spans="1:4" x14ac:dyDescent="0.35">
      <c r="A118" s="7" t="s">
        <v>172</v>
      </c>
      <c r="B118" s="7">
        <v>158.1</v>
      </c>
      <c r="C118" s="10">
        <v>1.4E-42</v>
      </c>
      <c r="D118" s="7" t="e">
        <f>VLOOKUP(Table2[[#This Row],[ID]],Table3[[#All],[Entry name]:[Column1]],7,FALSE)</f>
        <v>#N/A</v>
      </c>
    </row>
    <row r="119" spans="1:4" x14ac:dyDescent="0.35">
      <c r="A119" s="7" t="s">
        <v>173</v>
      </c>
      <c r="B119" s="7">
        <v>156.19999999999999</v>
      </c>
      <c r="C119" s="10">
        <v>5.2E-42</v>
      </c>
      <c r="D119" s="7" t="e">
        <f>VLOOKUP(Table2[[#This Row],[ID]],Table3[[#All],[Entry name]:[Column1]],7,FALSE)</f>
        <v>#N/A</v>
      </c>
    </row>
    <row r="120" spans="1:4" x14ac:dyDescent="0.35">
      <c r="A120" s="7" t="s">
        <v>174</v>
      </c>
      <c r="B120" s="7">
        <v>155.9</v>
      </c>
      <c r="C120" s="10">
        <v>6.6000000000000005E-42</v>
      </c>
      <c r="D120" s="7" t="e">
        <f>VLOOKUP(Table2[[#This Row],[ID]],Table3[[#All],[Entry name]:[Column1]],7,FALSE)</f>
        <v>#N/A</v>
      </c>
    </row>
    <row r="121" spans="1:4" x14ac:dyDescent="0.35">
      <c r="A121" s="7" t="s">
        <v>175</v>
      </c>
      <c r="B121" s="7">
        <v>153.6</v>
      </c>
      <c r="C121" s="10">
        <v>3.3000000000000002E-41</v>
      </c>
      <c r="D121" s="7" t="e">
        <f>VLOOKUP(Table2[[#This Row],[ID]],Table3[[#All],[Entry name]:[Column1]],7,FALSE)</f>
        <v>#N/A</v>
      </c>
    </row>
    <row r="122" spans="1:4" x14ac:dyDescent="0.35">
      <c r="A122" s="7" t="s">
        <v>176</v>
      </c>
      <c r="B122" s="7">
        <v>152.4</v>
      </c>
      <c r="C122" s="10">
        <v>7.5999999999999996E-41</v>
      </c>
      <c r="D122" s="7" t="e">
        <f>VLOOKUP(Table2[[#This Row],[ID]],Table3[[#All],[Entry name]:[Column1]],7,FALSE)</f>
        <v>#N/A</v>
      </c>
    </row>
    <row r="123" spans="1:4" x14ac:dyDescent="0.35">
      <c r="A123" s="7" t="s">
        <v>177</v>
      </c>
      <c r="B123" s="7">
        <v>149.69999999999999</v>
      </c>
      <c r="C123" s="10">
        <v>4.7999999999999998E-40</v>
      </c>
      <c r="D123" s="7" t="e">
        <f>VLOOKUP(Table2[[#This Row],[ID]],Table3[[#All],[Entry name]:[Column1]],7,FALSE)</f>
        <v>#N/A</v>
      </c>
    </row>
    <row r="124" spans="1:4" x14ac:dyDescent="0.35">
      <c r="A124" s="7" t="s">
        <v>178</v>
      </c>
      <c r="B124" s="7">
        <v>148.19999999999999</v>
      </c>
      <c r="C124" s="10">
        <v>1.4000000000000001E-39</v>
      </c>
      <c r="D124" s="7" t="e">
        <f>VLOOKUP(Table2[[#This Row],[ID]],Table3[[#All],[Entry name]:[Column1]],7,FALSE)</f>
        <v>#N/A</v>
      </c>
    </row>
    <row r="125" spans="1:4" x14ac:dyDescent="0.35">
      <c r="A125" s="7" t="s">
        <v>179</v>
      </c>
      <c r="B125" s="7">
        <v>145</v>
      </c>
      <c r="C125" s="10">
        <v>1.3000000000000001E-38</v>
      </c>
      <c r="D125" s="7" t="e">
        <f>VLOOKUP(Table2[[#This Row],[ID]],Table3[[#All],[Entry name]:[Column1]],7,FALSE)</f>
        <v>#N/A</v>
      </c>
    </row>
    <row r="126" spans="1:4" x14ac:dyDescent="0.35">
      <c r="A126" s="7" t="s">
        <v>180</v>
      </c>
      <c r="B126" s="7">
        <v>138.19999999999999</v>
      </c>
      <c r="C126" s="10">
        <v>1.4000000000000001E-36</v>
      </c>
      <c r="D126" s="7" t="e">
        <f>VLOOKUP(Table2[[#This Row],[ID]],Table3[[#All],[Entry name]:[Column1]],7,FALSE)</f>
        <v>#N/A</v>
      </c>
    </row>
    <row r="127" spans="1:4" x14ac:dyDescent="0.35">
      <c r="A127" s="7" t="s">
        <v>181</v>
      </c>
      <c r="B127" s="7">
        <v>135.4</v>
      </c>
      <c r="C127" s="10">
        <v>9.4000000000000006E-36</v>
      </c>
      <c r="D127" s="7" t="e">
        <f>VLOOKUP(Table2[[#This Row],[ID]],Table3[[#All],[Entry name]:[Column1]],7,FALSE)</f>
        <v>#N/A</v>
      </c>
    </row>
    <row r="128" spans="1:4" x14ac:dyDescent="0.35">
      <c r="A128" s="7" t="s">
        <v>182</v>
      </c>
      <c r="B128" s="7">
        <v>134.1</v>
      </c>
      <c r="C128" s="10">
        <v>2.4999999999999998E-35</v>
      </c>
      <c r="D128" s="7" t="e">
        <f>VLOOKUP(Table2[[#This Row],[ID]],Table3[[#All],[Entry name]:[Column1]],7,FALSE)</f>
        <v>#N/A</v>
      </c>
    </row>
    <row r="129" spans="1:4" x14ac:dyDescent="0.35">
      <c r="A129" s="7" t="s">
        <v>183</v>
      </c>
      <c r="B129" s="7">
        <v>133.5</v>
      </c>
      <c r="C129" s="10">
        <v>3.6000000000000002E-35</v>
      </c>
      <c r="D129" s="7" t="e">
        <f>VLOOKUP(Table2[[#This Row],[ID]],Table3[[#All],[Entry name]:[Column1]],7,FALSE)</f>
        <v>#N/A</v>
      </c>
    </row>
    <row r="130" spans="1:4" x14ac:dyDescent="0.35">
      <c r="A130" s="7" t="s">
        <v>184</v>
      </c>
      <c r="B130" s="7">
        <v>133.30000000000001</v>
      </c>
      <c r="C130" s="10">
        <v>4.1000000000000003E-35</v>
      </c>
      <c r="D130" s="7" t="e">
        <f>VLOOKUP(Table2[[#This Row],[ID]],Table3[[#All],[Entry name]:[Column1]],7,FALSE)</f>
        <v>#N/A</v>
      </c>
    </row>
    <row r="131" spans="1:4" x14ac:dyDescent="0.35">
      <c r="A131" s="7" t="s">
        <v>185</v>
      </c>
      <c r="B131" s="7">
        <v>132.30000000000001</v>
      </c>
      <c r="C131" s="10">
        <v>8.2000000000000005E-35</v>
      </c>
      <c r="D131" s="7" t="e">
        <f>VLOOKUP(Table2[[#This Row],[ID]],Table3[[#All],[Entry name]:[Column1]],7,FALSE)</f>
        <v>#N/A</v>
      </c>
    </row>
    <row r="132" spans="1:4" x14ac:dyDescent="0.35">
      <c r="A132" s="7" t="s">
        <v>186</v>
      </c>
      <c r="B132" s="7">
        <v>131.80000000000001</v>
      </c>
      <c r="C132" s="10">
        <v>1.2E-34</v>
      </c>
      <c r="D132" s="7" t="e">
        <f>VLOOKUP(Table2[[#This Row],[ID]],Table3[[#All],[Entry name]:[Column1]],7,FALSE)</f>
        <v>#N/A</v>
      </c>
    </row>
    <row r="133" spans="1:4" x14ac:dyDescent="0.35">
      <c r="A133" s="7" t="s">
        <v>187</v>
      </c>
      <c r="B133" s="7">
        <v>131.19999999999999</v>
      </c>
      <c r="C133" s="10">
        <v>1.7E-34</v>
      </c>
      <c r="D133" s="7" t="e">
        <f>VLOOKUP(Table2[[#This Row],[ID]],Table3[[#All],[Entry name]:[Column1]],7,FALSE)</f>
        <v>#N/A</v>
      </c>
    </row>
    <row r="134" spans="1:4" x14ac:dyDescent="0.35">
      <c r="A134" s="7" t="s">
        <v>188</v>
      </c>
      <c r="B134" s="7">
        <v>130.30000000000001</v>
      </c>
      <c r="C134" s="10">
        <v>3.4000000000000001E-34</v>
      </c>
      <c r="D134" s="7" t="e">
        <f>VLOOKUP(Table2[[#This Row],[ID]],Table3[[#All],[Entry name]:[Column1]],7,FALSE)</f>
        <v>#N/A</v>
      </c>
    </row>
    <row r="135" spans="1:4" x14ac:dyDescent="0.35">
      <c r="A135" s="7" t="s">
        <v>189</v>
      </c>
      <c r="B135" s="7">
        <v>128.80000000000001</v>
      </c>
      <c r="C135" s="10">
        <v>9.2000000000000004E-34</v>
      </c>
      <c r="D135" s="7" t="e">
        <f>VLOOKUP(Table2[[#This Row],[ID]],Table3[[#All],[Entry name]:[Column1]],7,FALSE)</f>
        <v>#N/A</v>
      </c>
    </row>
    <row r="136" spans="1:4" x14ac:dyDescent="0.35">
      <c r="A136" s="7" t="s">
        <v>190</v>
      </c>
      <c r="B136" s="7">
        <v>128.80000000000001</v>
      </c>
      <c r="C136" s="10">
        <v>9.4999999999999998E-34</v>
      </c>
      <c r="D136" s="7" t="e">
        <f>VLOOKUP(Table2[[#This Row],[ID]],Table3[[#All],[Entry name]:[Column1]],7,FALSE)</f>
        <v>#N/A</v>
      </c>
    </row>
    <row r="137" spans="1:4" x14ac:dyDescent="0.35">
      <c r="A137" s="7" t="s">
        <v>191</v>
      </c>
      <c r="B137" s="7">
        <v>128.1</v>
      </c>
      <c r="C137" s="10">
        <v>1.5000000000000001E-33</v>
      </c>
      <c r="D137" s="7" t="e">
        <f>VLOOKUP(Table2[[#This Row],[ID]],Table3[[#All],[Entry name]:[Column1]],7,FALSE)</f>
        <v>#N/A</v>
      </c>
    </row>
    <row r="138" spans="1:4" x14ac:dyDescent="0.35">
      <c r="A138" s="7" t="s">
        <v>192</v>
      </c>
      <c r="B138" s="7">
        <v>126</v>
      </c>
      <c r="C138" s="10">
        <v>6.4999999999999993E-33</v>
      </c>
      <c r="D138" s="7" t="e">
        <f>VLOOKUP(Table2[[#This Row],[ID]],Table3[[#All],[Entry name]:[Column1]],7,FALSE)</f>
        <v>#N/A</v>
      </c>
    </row>
    <row r="139" spans="1:4" x14ac:dyDescent="0.35">
      <c r="A139" s="7" t="s">
        <v>193</v>
      </c>
      <c r="B139" s="7">
        <v>125.1</v>
      </c>
      <c r="C139" s="10">
        <v>1.2000000000000001E-32</v>
      </c>
      <c r="D139" s="7" t="e">
        <f>VLOOKUP(Table2[[#This Row],[ID]],Table3[[#All],[Entry name]:[Column1]],7,FALSE)</f>
        <v>#N/A</v>
      </c>
    </row>
    <row r="140" spans="1:4" x14ac:dyDescent="0.35">
      <c r="A140" s="7" t="s">
        <v>194</v>
      </c>
      <c r="B140" s="7">
        <v>124.6</v>
      </c>
      <c r="C140" s="10">
        <v>1.8E-32</v>
      </c>
      <c r="D140" s="7" t="e">
        <f>VLOOKUP(Table2[[#This Row],[ID]],Table3[[#All],[Entry name]:[Column1]],7,FALSE)</f>
        <v>#N/A</v>
      </c>
    </row>
    <row r="141" spans="1:4" x14ac:dyDescent="0.35">
      <c r="A141" s="7" t="s">
        <v>195</v>
      </c>
      <c r="B141" s="7">
        <v>124.5</v>
      </c>
      <c r="C141" s="10">
        <v>1.8E-32</v>
      </c>
      <c r="D141" s="7" t="e">
        <f>VLOOKUP(Table2[[#This Row],[ID]],Table3[[#All],[Entry name]:[Column1]],7,FALSE)</f>
        <v>#N/A</v>
      </c>
    </row>
    <row r="142" spans="1:4" x14ac:dyDescent="0.35">
      <c r="A142" s="7" t="s">
        <v>196</v>
      </c>
      <c r="B142" s="7">
        <v>124.3</v>
      </c>
      <c r="C142" s="10">
        <v>2.0999999999999999E-32</v>
      </c>
      <c r="D142" s="7" t="e">
        <f>VLOOKUP(Table2[[#This Row],[ID]],Table3[[#All],[Entry name]:[Column1]],7,FALSE)</f>
        <v>#N/A</v>
      </c>
    </row>
    <row r="143" spans="1:4" x14ac:dyDescent="0.35">
      <c r="A143" s="7" t="s">
        <v>197</v>
      </c>
      <c r="B143" s="7">
        <v>121.6</v>
      </c>
      <c r="C143" s="10">
        <v>1.3999999999999999E-31</v>
      </c>
      <c r="D143" s="7" t="e">
        <f>VLOOKUP(Table2[[#This Row],[ID]],Table3[[#All],[Entry name]:[Column1]],7,FALSE)</f>
        <v>#N/A</v>
      </c>
    </row>
    <row r="144" spans="1:4" x14ac:dyDescent="0.35">
      <c r="A144" s="7" t="s">
        <v>198</v>
      </c>
      <c r="B144" s="7">
        <v>118.3</v>
      </c>
      <c r="C144" s="10">
        <v>1.2999999999999999E-30</v>
      </c>
      <c r="D144" s="7" t="e">
        <f>VLOOKUP(Table2[[#This Row],[ID]],Table3[[#All],[Entry name]:[Column1]],7,FALSE)</f>
        <v>#N/A</v>
      </c>
    </row>
    <row r="145" spans="1:4" x14ac:dyDescent="0.35">
      <c r="A145" s="7" t="s">
        <v>199</v>
      </c>
      <c r="B145" s="7">
        <v>117.8</v>
      </c>
      <c r="C145" s="10">
        <v>1.9000000000000002E-30</v>
      </c>
      <c r="D145" s="7" t="e">
        <f>VLOOKUP(Table2[[#This Row],[ID]],Table3[[#All],[Entry name]:[Column1]],7,FALSE)</f>
        <v>#N/A</v>
      </c>
    </row>
    <row r="146" spans="1:4" x14ac:dyDescent="0.35">
      <c r="A146" s="7" t="s">
        <v>200</v>
      </c>
      <c r="B146" s="7">
        <v>116.8</v>
      </c>
      <c r="C146" s="10">
        <v>3.9000000000000003E-30</v>
      </c>
      <c r="D146" s="7" t="e">
        <f>VLOOKUP(Table2[[#This Row],[ID]],Table3[[#All],[Entry name]:[Column1]],7,FALSE)</f>
        <v>#N/A</v>
      </c>
    </row>
    <row r="147" spans="1:4" x14ac:dyDescent="0.35">
      <c r="A147" s="7" t="s">
        <v>201</v>
      </c>
      <c r="B147" s="7">
        <v>114</v>
      </c>
      <c r="C147" s="10">
        <v>2.7000000000000002E-29</v>
      </c>
      <c r="D147" s="7" t="e">
        <f>VLOOKUP(Table2[[#This Row],[ID]],Table3[[#All],[Entry name]:[Column1]],7,FALSE)</f>
        <v>#N/A</v>
      </c>
    </row>
    <row r="148" spans="1:4" x14ac:dyDescent="0.35">
      <c r="A148" s="7" t="s">
        <v>202</v>
      </c>
      <c r="B148" s="7">
        <v>112.3</v>
      </c>
      <c r="C148" s="10">
        <v>8.5000000000000001E-29</v>
      </c>
      <c r="D148" s="7" t="e">
        <f>VLOOKUP(Table2[[#This Row],[ID]],Table3[[#All],[Entry name]:[Column1]],7,FALSE)</f>
        <v>#N/A</v>
      </c>
    </row>
    <row r="149" spans="1:4" x14ac:dyDescent="0.35">
      <c r="A149" s="7" t="s">
        <v>203</v>
      </c>
      <c r="B149" s="7">
        <v>111.4</v>
      </c>
      <c r="C149" s="10">
        <v>1.5999999999999999E-28</v>
      </c>
      <c r="D149" s="7" t="e">
        <f>VLOOKUP(Table2[[#This Row],[ID]],Table3[[#All],[Entry name]:[Column1]],7,FALSE)</f>
        <v>#N/A</v>
      </c>
    </row>
    <row r="150" spans="1:4" x14ac:dyDescent="0.35">
      <c r="A150" s="7" t="s">
        <v>204</v>
      </c>
      <c r="B150" s="7">
        <v>111.1</v>
      </c>
      <c r="C150" s="10">
        <v>1.9999999999999999E-28</v>
      </c>
      <c r="D150" s="7" t="e">
        <f>VLOOKUP(Table2[[#This Row],[ID]],Table3[[#All],[Entry name]:[Column1]],7,FALSE)</f>
        <v>#N/A</v>
      </c>
    </row>
    <row r="151" spans="1:4" x14ac:dyDescent="0.35">
      <c r="A151" s="7" t="s">
        <v>205</v>
      </c>
      <c r="B151" s="7">
        <v>110.8</v>
      </c>
      <c r="C151" s="10">
        <v>2.4000000000000002E-28</v>
      </c>
      <c r="D151" s="7" t="e">
        <f>VLOOKUP(Table2[[#This Row],[ID]],Table3[[#All],[Entry name]:[Column1]],7,FALSE)</f>
        <v>#N/A</v>
      </c>
    </row>
    <row r="152" spans="1:4" x14ac:dyDescent="0.35">
      <c r="A152" s="7" t="s">
        <v>206</v>
      </c>
      <c r="B152" s="7">
        <v>109.3</v>
      </c>
      <c r="C152" s="10">
        <v>6.9999999999999999E-28</v>
      </c>
      <c r="D152" s="7" t="e">
        <f>VLOOKUP(Table2[[#This Row],[ID]],Table3[[#All],[Entry name]:[Column1]],7,FALSE)</f>
        <v>#N/A</v>
      </c>
    </row>
    <row r="153" spans="1:4" x14ac:dyDescent="0.35">
      <c r="A153" s="7" t="s">
        <v>207</v>
      </c>
      <c r="B153" s="7">
        <v>105.5</v>
      </c>
      <c r="C153" s="10">
        <v>9.5000000000000004E-27</v>
      </c>
      <c r="D153" s="7" t="e">
        <f>VLOOKUP(Table2[[#This Row],[ID]],Table3[[#All],[Entry name]:[Column1]],7,FALSE)</f>
        <v>#N/A</v>
      </c>
    </row>
    <row r="154" spans="1:4" x14ac:dyDescent="0.35">
      <c r="A154" s="7" t="s">
        <v>208</v>
      </c>
      <c r="B154" s="7">
        <v>99.4</v>
      </c>
      <c r="C154" s="10">
        <v>4.9999999999999996E-25</v>
      </c>
      <c r="D154" s="7" t="e">
        <f>VLOOKUP(Table2[[#This Row],[ID]],Table3[[#All],[Entry name]:[Column1]],7,FALSE)</f>
        <v>#N/A</v>
      </c>
    </row>
    <row r="155" spans="1:4" x14ac:dyDescent="0.35">
      <c r="A155" s="7" t="s">
        <v>209</v>
      </c>
      <c r="B155" s="7">
        <v>82.9</v>
      </c>
      <c r="C155" s="10">
        <v>2.3999999999999998E-24</v>
      </c>
      <c r="D155" s="7" t="e">
        <f>VLOOKUP(Table2[[#This Row],[ID]],Table3[[#All],[Entry name]:[Column1]],7,FALSE)</f>
        <v>#N/A</v>
      </c>
    </row>
    <row r="156" spans="1:4" x14ac:dyDescent="0.35">
      <c r="A156" s="7" t="s">
        <v>210</v>
      </c>
      <c r="B156" s="7">
        <v>71.599999999999994</v>
      </c>
      <c r="C156" s="10">
        <v>6.9999999999999993E-24</v>
      </c>
      <c r="D156" s="7" t="e">
        <f>VLOOKUP(Table2[[#This Row],[ID]],Table3[[#All],[Entry name]:[Column1]],7,FALSE)</f>
        <v>#N/A</v>
      </c>
    </row>
    <row r="157" spans="1:4" x14ac:dyDescent="0.35">
      <c r="A157" s="7" t="s">
        <v>211</v>
      </c>
      <c r="B157" s="7">
        <v>56.5</v>
      </c>
      <c r="C157" s="10">
        <v>3E-23</v>
      </c>
      <c r="D157" s="7" t="e">
        <f>VLOOKUP(Table2[[#This Row],[ID]],Table3[[#All],[Entry name]:[Column1]],7,FALSE)</f>
        <v>#N/A</v>
      </c>
    </row>
    <row r="158" spans="1:4" x14ac:dyDescent="0.35">
      <c r="A158" s="7" t="s">
        <v>212</v>
      </c>
      <c r="B158" s="7">
        <v>50</v>
      </c>
      <c r="C158" s="10">
        <v>5.5000000000000001E-23</v>
      </c>
      <c r="D158" s="7" t="e">
        <f>VLOOKUP(Table2[[#This Row],[ID]],Table3[[#All],[Entry name]:[Column1]],7,FALSE)</f>
        <v>#N/A</v>
      </c>
    </row>
    <row r="159" spans="1:4" x14ac:dyDescent="0.35">
      <c r="A159" s="7" t="s">
        <v>213</v>
      </c>
      <c r="B159" s="7">
        <v>46.1</v>
      </c>
      <c r="C159" s="10">
        <v>7.9000000000000004E-23</v>
      </c>
      <c r="D159" s="7" t="e">
        <f>VLOOKUP(Table2[[#This Row],[ID]],Table3[[#All],[Entry name]:[Column1]],7,FALSE)</f>
        <v>#N/A</v>
      </c>
    </row>
    <row r="160" spans="1:4" x14ac:dyDescent="0.35">
      <c r="A160" s="7" t="s">
        <v>214</v>
      </c>
      <c r="B160" s="7">
        <v>26.5</v>
      </c>
      <c r="C160" s="10">
        <v>5.1000000000000002E-22</v>
      </c>
      <c r="D160" s="7" t="e">
        <f>VLOOKUP(Table2[[#This Row],[ID]],Table3[[#All],[Entry name]:[Column1]],7,FALSE)</f>
        <v>#N/A</v>
      </c>
    </row>
    <row r="161" spans="1:4" x14ac:dyDescent="0.35">
      <c r="A161" s="7" t="s">
        <v>215</v>
      </c>
      <c r="B161" s="7">
        <v>22.5</v>
      </c>
      <c r="C161" s="10">
        <v>7.4999999999999998E-22</v>
      </c>
      <c r="D161" s="7" t="e">
        <f>VLOOKUP(Table2[[#This Row],[ID]],Table3[[#All],[Entry name]:[Column1]],7,FALSE)</f>
        <v>#N/A</v>
      </c>
    </row>
    <row r="162" spans="1:4" x14ac:dyDescent="0.35">
      <c r="A162" s="7" t="s">
        <v>216</v>
      </c>
      <c r="B162" s="7">
        <v>5</v>
      </c>
      <c r="C162" s="10">
        <v>3.9999999999999996E-21</v>
      </c>
      <c r="D162" s="7" t="e">
        <f>VLOOKUP(Table2[[#This Row],[ID]],Table3[[#All],[Entry name]:[Column1]],7,FALSE)</f>
        <v>#N/A</v>
      </c>
    </row>
    <row r="163" spans="1:4" x14ac:dyDescent="0.35">
      <c r="A163" s="7" t="s">
        <v>217</v>
      </c>
      <c r="B163" s="7">
        <v>-9.4</v>
      </c>
      <c r="C163" s="10">
        <v>1.5999999999999999E-20</v>
      </c>
      <c r="D163" s="7" t="e">
        <f>VLOOKUP(Table2[[#This Row],[ID]],Table3[[#All],[Entry name]:[Column1]],7,FALSE)</f>
        <v>#N/A</v>
      </c>
    </row>
    <row r="164" spans="1:4" x14ac:dyDescent="0.35">
      <c r="A164" s="7" t="s">
        <v>218</v>
      </c>
      <c r="B164" s="7">
        <v>-10.199999999999999</v>
      </c>
      <c r="C164" s="10">
        <v>1.6999999999999999E-20</v>
      </c>
      <c r="D164" s="7" t="e">
        <f>VLOOKUP(Table2[[#This Row],[ID]],Table3[[#All],[Entry name]:[Column1]],7,FALSE)</f>
        <v>#N/A</v>
      </c>
    </row>
    <row r="165" spans="1:4" x14ac:dyDescent="0.35">
      <c r="A165" s="7" t="s">
        <v>219</v>
      </c>
      <c r="B165" s="7">
        <v>-13.6</v>
      </c>
      <c r="C165" s="10">
        <v>2.2999999999999999E-20</v>
      </c>
      <c r="D165" s="7" t="e">
        <f>VLOOKUP(Table2[[#This Row],[ID]],Table3[[#All],[Entry name]:[Column1]],7,FALSE)</f>
        <v>#N/A</v>
      </c>
    </row>
    <row r="166" spans="1:4" x14ac:dyDescent="0.35">
      <c r="A166" s="7" t="s">
        <v>220</v>
      </c>
      <c r="B166" s="7">
        <v>-25.9</v>
      </c>
      <c r="C166" s="10">
        <v>7.4999999999999998E-20</v>
      </c>
      <c r="D166" s="7" t="e">
        <f>VLOOKUP(Table2[[#This Row],[ID]],Table3[[#All],[Entry name]:[Column1]],7,FALSE)</f>
        <v>#N/A</v>
      </c>
    </row>
    <row r="167" spans="1:4" x14ac:dyDescent="0.35">
      <c r="A167" s="7" t="s">
        <v>221</v>
      </c>
      <c r="B167" s="7">
        <v>-43.9</v>
      </c>
      <c r="C167" s="10">
        <v>4.0999999999999999E-19</v>
      </c>
      <c r="D167" s="7" t="e">
        <f>VLOOKUP(Table2[[#This Row],[ID]],Table3[[#All],[Entry name]:[Column1]],7,FALSE)</f>
        <v>#N/A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D98804-B4CB-4FF4-B90F-FA24080410C6}">
  <dimension ref="A1:J167"/>
  <sheetViews>
    <sheetView topLeftCell="C1" workbookViewId="0">
      <selection activeCell="Q4" sqref="Q4"/>
    </sheetView>
  </sheetViews>
  <sheetFormatPr defaultRowHeight="14.5" x14ac:dyDescent="0.35"/>
  <cols>
    <col min="1" max="1" width="15" bestFit="1" customWidth="1"/>
  </cols>
  <sheetData>
    <row r="1" spans="1:10" ht="15" thickBot="1" x14ac:dyDescent="0.4">
      <c r="A1" s="3" t="s">
        <v>72</v>
      </c>
      <c r="B1" s="3" t="s">
        <v>73</v>
      </c>
    </row>
    <row r="2" spans="1:10" x14ac:dyDescent="0.35">
      <c r="A2" s="4" t="s">
        <v>221</v>
      </c>
      <c r="B2" s="4">
        <v>-43.9</v>
      </c>
      <c r="D2" s="6" t="s">
        <v>222</v>
      </c>
      <c r="E2" s="6"/>
      <c r="F2" s="6"/>
      <c r="G2" s="6"/>
      <c r="H2" s="6"/>
      <c r="I2" s="6"/>
      <c r="J2" s="6"/>
    </row>
    <row r="3" spans="1:10" x14ac:dyDescent="0.35">
      <c r="A3" s="1" t="s">
        <v>220</v>
      </c>
      <c r="B3" s="1">
        <v>-25.9</v>
      </c>
      <c r="D3" s="6"/>
      <c r="E3" s="6"/>
      <c r="F3" s="6"/>
      <c r="G3" s="6"/>
      <c r="H3" s="6"/>
      <c r="I3" s="6"/>
      <c r="J3" s="6"/>
    </row>
    <row r="4" spans="1:10" x14ac:dyDescent="0.35">
      <c r="A4" s="2" t="s">
        <v>219</v>
      </c>
      <c r="B4" s="2">
        <v>-13.6</v>
      </c>
      <c r="D4" s="6"/>
      <c r="E4" s="6"/>
      <c r="F4" s="6"/>
      <c r="G4" s="6"/>
      <c r="H4" s="6"/>
      <c r="I4" s="6"/>
      <c r="J4" s="6"/>
    </row>
    <row r="5" spans="1:10" x14ac:dyDescent="0.35">
      <c r="A5" s="1" t="s">
        <v>218</v>
      </c>
      <c r="B5" s="1">
        <v>-10.199999999999999</v>
      </c>
    </row>
    <row r="6" spans="1:10" x14ac:dyDescent="0.35">
      <c r="A6" s="2" t="s">
        <v>217</v>
      </c>
      <c r="B6" s="2">
        <v>-9.4</v>
      </c>
    </row>
    <row r="7" spans="1:10" x14ac:dyDescent="0.35">
      <c r="A7" s="1" t="s">
        <v>216</v>
      </c>
      <c r="B7" s="1">
        <v>5</v>
      </c>
    </row>
    <row r="8" spans="1:10" x14ac:dyDescent="0.35">
      <c r="A8" s="2" t="s">
        <v>215</v>
      </c>
      <c r="B8" s="2">
        <v>22.5</v>
      </c>
    </row>
    <row r="9" spans="1:10" x14ac:dyDescent="0.35">
      <c r="A9" s="1" t="s">
        <v>214</v>
      </c>
      <c r="B9" s="1">
        <v>26.5</v>
      </c>
    </row>
    <row r="10" spans="1:10" x14ac:dyDescent="0.35">
      <c r="A10" s="2" t="s">
        <v>213</v>
      </c>
      <c r="B10" s="2">
        <v>46.1</v>
      </c>
    </row>
    <row r="11" spans="1:10" x14ac:dyDescent="0.35">
      <c r="A11" s="1" t="s">
        <v>212</v>
      </c>
      <c r="B11" s="1">
        <v>50</v>
      </c>
    </row>
    <row r="12" spans="1:10" x14ac:dyDescent="0.35">
      <c r="A12" s="2" t="s">
        <v>211</v>
      </c>
      <c r="B12" s="2">
        <v>56.5</v>
      </c>
    </row>
    <row r="13" spans="1:10" x14ac:dyDescent="0.35">
      <c r="A13" s="1" t="s">
        <v>210</v>
      </c>
      <c r="B13" s="1">
        <v>71.599999999999994</v>
      </c>
    </row>
    <row r="14" spans="1:10" x14ac:dyDescent="0.35">
      <c r="A14" s="2" t="s">
        <v>209</v>
      </c>
      <c r="B14" s="2">
        <v>82.9</v>
      </c>
    </row>
    <row r="15" spans="1:10" x14ac:dyDescent="0.35">
      <c r="A15" s="1" t="s">
        <v>208</v>
      </c>
      <c r="B15" s="1">
        <v>99.4</v>
      </c>
    </row>
    <row r="16" spans="1:10" x14ac:dyDescent="0.35">
      <c r="A16" s="2" t="s">
        <v>207</v>
      </c>
      <c r="B16" s="2">
        <v>105.5</v>
      </c>
    </row>
    <row r="17" spans="1:2" x14ac:dyDescent="0.35">
      <c r="A17" s="1" t="s">
        <v>206</v>
      </c>
      <c r="B17" s="1">
        <v>109.3</v>
      </c>
    </row>
    <row r="18" spans="1:2" x14ac:dyDescent="0.35">
      <c r="A18" s="2" t="s">
        <v>205</v>
      </c>
      <c r="B18" s="2">
        <v>110.8</v>
      </c>
    </row>
    <row r="19" spans="1:2" x14ac:dyDescent="0.35">
      <c r="A19" s="1" t="s">
        <v>204</v>
      </c>
      <c r="B19" s="1">
        <v>111.1</v>
      </c>
    </row>
    <row r="20" spans="1:2" x14ac:dyDescent="0.35">
      <c r="A20" s="2" t="s">
        <v>203</v>
      </c>
      <c r="B20" s="2">
        <v>111.4</v>
      </c>
    </row>
    <row r="21" spans="1:2" x14ac:dyDescent="0.35">
      <c r="A21" s="1" t="s">
        <v>202</v>
      </c>
      <c r="B21" s="1">
        <v>112.3</v>
      </c>
    </row>
    <row r="22" spans="1:2" x14ac:dyDescent="0.35">
      <c r="A22" s="2" t="s">
        <v>201</v>
      </c>
      <c r="B22" s="2">
        <v>114</v>
      </c>
    </row>
    <row r="23" spans="1:2" x14ac:dyDescent="0.35">
      <c r="A23" s="1" t="s">
        <v>200</v>
      </c>
      <c r="B23" s="1">
        <v>116.8</v>
      </c>
    </row>
    <row r="24" spans="1:2" x14ac:dyDescent="0.35">
      <c r="A24" s="2" t="s">
        <v>199</v>
      </c>
      <c r="B24" s="2">
        <v>117.8</v>
      </c>
    </row>
    <row r="25" spans="1:2" x14ac:dyDescent="0.35">
      <c r="A25" s="1" t="s">
        <v>198</v>
      </c>
      <c r="B25" s="1">
        <v>118.3</v>
      </c>
    </row>
    <row r="26" spans="1:2" x14ac:dyDescent="0.35">
      <c r="A26" s="2" t="s">
        <v>197</v>
      </c>
      <c r="B26" s="2">
        <v>121.6</v>
      </c>
    </row>
    <row r="27" spans="1:2" x14ac:dyDescent="0.35">
      <c r="A27" s="1" t="s">
        <v>196</v>
      </c>
      <c r="B27" s="1">
        <v>124.3</v>
      </c>
    </row>
    <row r="28" spans="1:2" x14ac:dyDescent="0.35">
      <c r="A28" s="2" t="s">
        <v>195</v>
      </c>
      <c r="B28" s="2">
        <v>124.5</v>
      </c>
    </row>
    <row r="29" spans="1:2" x14ac:dyDescent="0.35">
      <c r="A29" s="1" t="s">
        <v>194</v>
      </c>
      <c r="B29" s="1">
        <v>124.6</v>
      </c>
    </row>
    <row r="30" spans="1:2" x14ac:dyDescent="0.35">
      <c r="A30" s="2" t="s">
        <v>193</v>
      </c>
      <c r="B30" s="2">
        <v>125.1</v>
      </c>
    </row>
    <row r="31" spans="1:2" x14ac:dyDescent="0.35">
      <c r="A31" s="1" t="s">
        <v>192</v>
      </c>
      <c r="B31" s="1">
        <v>126</v>
      </c>
    </row>
    <row r="32" spans="1:2" x14ac:dyDescent="0.35">
      <c r="A32" s="2" t="s">
        <v>191</v>
      </c>
      <c r="B32" s="2">
        <v>128.1</v>
      </c>
    </row>
    <row r="33" spans="1:2" x14ac:dyDescent="0.35">
      <c r="A33" s="2" t="s">
        <v>189</v>
      </c>
      <c r="B33" s="2">
        <v>128.80000000000001</v>
      </c>
    </row>
    <row r="34" spans="1:2" x14ac:dyDescent="0.35">
      <c r="A34" s="1" t="s">
        <v>190</v>
      </c>
      <c r="B34" s="1">
        <v>128.80000000000001</v>
      </c>
    </row>
    <row r="35" spans="1:2" x14ac:dyDescent="0.35">
      <c r="A35" s="1" t="s">
        <v>188</v>
      </c>
      <c r="B35" s="1">
        <v>130.30000000000001</v>
      </c>
    </row>
    <row r="36" spans="1:2" x14ac:dyDescent="0.35">
      <c r="A36" s="2" t="s">
        <v>187</v>
      </c>
      <c r="B36" s="2">
        <v>131.19999999999999</v>
      </c>
    </row>
    <row r="37" spans="1:2" x14ac:dyDescent="0.35">
      <c r="A37" s="1" t="s">
        <v>186</v>
      </c>
      <c r="B37" s="1">
        <v>131.80000000000001</v>
      </c>
    </row>
    <row r="38" spans="1:2" x14ac:dyDescent="0.35">
      <c r="A38" s="2" t="s">
        <v>185</v>
      </c>
      <c r="B38" s="2">
        <v>132.30000000000001</v>
      </c>
    </row>
    <row r="39" spans="1:2" x14ac:dyDescent="0.35">
      <c r="A39" s="1" t="s">
        <v>184</v>
      </c>
      <c r="B39" s="1">
        <v>133.30000000000001</v>
      </c>
    </row>
    <row r="40" spans="1:2" x14ac:dyDescent="0.35">
      <c r="A40" s="2" t="s">
        <v>183</v>
      </c>
      <c r="B40" s="2">
        <v>133.5</v>
      </c>
    </row>
    <row r="41" spans="1:2" x14ac:dyDescent="0.35">
      <c r="A41" s="1" t="s">
        <v>182</v>
      </c>
      <c r="B41" s="1">
        <v>134.1</v>
      </c>
    </row>
    <row r="42" spans="1:2" x14ac:dyDescent="0.35">
      <c r="A42" s="2" t="s">
        <v>181</v>
      </c>
      <c r="B42" s="2">
        <v>135.4</v>
      </c>
    </row>
    <row r="43" spans="1:2" x14ac:dyDescent="0.35">
      <c r="A43" s="1" t="s">
        <v>180</v>
      </c>
      <c r="B43" s="1">
        <v>138.19999999999999</v>
      </c>
    </row>
    <row r="44" spans="1:2" x14ac:dyDescent="0.35">
      <c r="A44" s="2" t="s">
        <v>179</v>
      </c>
      <c r="B44" s="2">
        <v>145</v>
      </c>
    </row>
    <row r="45" spans="1:2" x14ac:dyDescent="0.35">
      <c r="A45" s="1" t="s">
        <v>178</v>
      </c>
      <c r="B45" s="1">
        <v>148.19999999999999</v>
      </c>
    </row>
    <row r="46" spans="1:2" x14ac:dyDescent="0.35">
      <c r="A46" s="2" t="s">
        <v>177</v>
      </c>
      <c r="B46" s="2">
        <v>149.69999999999999</v>
      </c>
    </row>
    <row r="47" spans="1:2" x14ac:dyDescent="0.35">
      <c r="A47" s="1" t="s">
        <v>176</v>
      </c>
      <c r="B47" s="1">
        <v>152.4</v>
      </c>
    </row>
    <row r="48" spans="1:2" x14ac:dyDescent="0.35">
      <c r="A48" s="2" t="s">
        <v>175</v>
      </c>
      <c r="B48" s="2">
        <v>153.6</v>
      </c>
    </row>
    <row r="49" spans="1:2" x14ac:dyDescent="0.35">
      <c r="A49" s="1" t="s">
        <v>174</v>
      </c>
      <c r="B49" s="1">
        <v>155.9</v>
      </c>
    </row>
    <row r="50" spans="1:2" x14ac:dyDescent="0.35">
      <c r="A50" s="2" t="s">
        <v>173</v>
      </c>
      <c r="B50" s="2">
        <v>156.19999999999999</v>
      </c>
    </row>
    <row r="51" spans="1:2" x14ac:dyDescent="0.35">
      <c r="A51" s="1" t="s">
        <v>172</v>
      </c>
      <c r="B51" s="1">
        <v>158.1</v>
      </c>
    </row>
    <row r="52" spans="1:2" x14ac:dyDescent="0.35">
      <c r="A52" s="2" t="s">
        <v>171</v>
      </c>
      <c r="B52" s="2">
        <v>159.1</v>
      </c>
    </row>
    <row r="53" spans="1:2" x14ac:dyDescent="0.35">
      <c r="A53" s="1" t="s">
        <v>170</v>
      </c>
      <c r="B53" s="1">
        <v>161.80000000000001</v>
      </c>
    </row>
    <row r="54" spans="1:2" x14ac:dyDescent="0.35">
      <c r="A54" s="2" t="s">
        <v>169</v>
      </c>
      <c r="B54" s="2">
        <v>162.69999999999999</v>
      </c>
    </row>
    <row r="55" spans="1:2" x14ac:dyDescent="0.35">
      <c r="A55" s="1" t="s">
        <v>168</v>
      </c>
      <c r="B55" s="1">
        <v>163.19999999999999</v>
      </c>
    </row>
    <row r="56" spans="1:2" x14ac:dyDescent="0.35">
      <c r="A56" s="2" t="s">
        <v>167</v>
      </c>
      <c r="B56" s="2">
        <v>164.3</v>
      </c>
    </row>
    <row r="57" spans="1:2" x14ac:dyDescent="0.35">
      <c r="A57" s="1" t="s">
        <v>166</v>
      </c>
      <c r="B57" s="1">
        <v>170.4</v>
      </c>
    </row>
    <row r="58" spans="1:2" x14ac:dyDescent="0.35">
      <c r="A58" s="2" t="s">
        <v>165</v>
      </c>
      <c r="B58" s="2">
        <v>171.4</v>
      </c>
    </row>
    <row r="59" spans="1:2" x14ac:dyDescent="0.35">
      <c r="A59" s="1" t="s">
        <v>164</v>
      </c>
      <c r="B59" s="1">
        <v>172.8</v>
      </c>
    </row>
    <row r="60" spans="1:2" x14ac:dyDescent="0.35">
      <c r="A60" s="2" t="s">
        <v>163</v>
      </c>
      <c r="B60" s="2">
        <v>176.5</v>
      </c>
    </row>
    <row r="61" spans="1:2" x14ac:dyDescent="0.35">
      <c r="A61" s="1" t="s">
        <v>162</v>
      </c>
      <c r="B61" s="1">
        <v>273.2</v>
      </c>
    </row>
    <row r="62" spans="1:2" x14ac:dyDescent="0.35">
      <c r="A62" s="2" t="s">
        <v>161</v>
      </c>
      <c r="B62" s="2">
        <v>370.3</v>
      </c>
    </row>
    <row r="63" spans="1:2" x14ac:dyDescent="0.35">
      <c r="A63" s="1" t="s">
        <v>160</v>
      </c>
      <c r="B63" s="1">
        <v>376.9</v>
      </c>
    </row>
    <row r="64" spans="1:2" x14ac:dyDescent="0.35">
      <c r="A64" s="2" t="s">
        <v>159</v>
      </c>
      <c r="B64" s="2">
        <v>395.7</v>
      </c>
    </row>
    <row r="65" spans="1:2" x14ac:dyDescent="0.35">
      <c r="A65" s="1" t="s">
        <v>158</v>
      </c>
      <c r="B65" s="1">
        <v>399.6</v>
      </c>
    </row>
    <row r="66" spans="1:2" x14ac:dyDescent="0.35">
      <c r="A66" s="2" t="s">
        <v>157</v>
      </c>
      <c r="B66" s="2">
        <v>401.5</v>
      </c>
    </row>
    <row r="67" spans="1:2" x14ac:dyDescent="0.35">
      <c r="A67" s="1" t="s">
        <v>156</v>
      </c>
      <c r="B67" s="1">
        <v>407.3</v>
      </c>
    </row>
    <row r="68" spans="1:2" x14ac:dyDescent="0.35">
      <c r="A68" s="2" t="s">
        <v>155</v>
      </c>
      <c r="B68" s="2">
        <v>416.6</v>
      </c>
    </row>
    <row r="69" spans="1:2" x14ac:dyDescent="0.35">
      <c r="A69" s="1" t="s">
        <v>154</v>
      </c>
      <c r="B69" s="1">
        <v>429.2</v>
      </c>
    </row>
    <row r="70" spans="1:2" x14ac:dyDescent="0.35">
      <c r="A70" s="2" t="s">
        <v>153</v>
      </c>
      <c r="B70" s="2">
        <v>431.3</v>
      </c>
    </row>
    <row r="71" spans="1:2" x14ac:dyDescent="0.35">
      <c r="A71" s="1" t="s">
        <v>152</v>
      </c>
      <c r="B71" s="1">
        <v>439.7</v>
      </c>
    </row>
    <row r="72" spans="1:2" x14ac:dyDescent="0.35">
      <c r="A72" s="2" t="s">
        <v>151</v>
      </c>
      <c r="B72" s="2">
        <v>444</v>
      </c>
    </row>
    <row r="73" spans="1:2" x14ac:dyDescent="0.35">
      <c r="A73" s="1" t="s">
        <v>150</v>
      </c>
      <c r="B73" s="1">
        <v>445.7</v>
      </c>
    </row>
    <row r="74" spans="1:2" x14ac:dyDescent="0.35">
      <c r="A74" s="2" t="s">
        <v>149</v>
      </c>
      <c r="B74" s="2">
        <v>448.4</v>
      </c>
    </row>
    <row r="75" spans="1:2" x14ac:dyDescent="0.35">
      <c r="A75" s="1" t="s">
        <v>148</v>
      </c>
      <c r="B75" s="1">
        <v>451.4</v>
      </c>
    </row>
    <row r="76" spans="1:2" x14ac:dyDescent="0.35">
      <c r="A76" s="2" t="s">
        <v>147</v>
      </c>
      <c r="B76" s="2">
        <v>454.4</v>
      </c>
    </row>
    <row r="77" spans="1:2" x14ac:dyDescent="0.35">
      <c r="A77" s="1" t="s">
        <v>146</v>
      </c>
      <c r="B77" s="1">
        <v>456.6</v>
      </c>
    </row>
    <row r="78" spans="1:2" x14ac:dyDescent="0.35">
      <c r="A78" s="2" t="s">
        <v>145</v>
      </c>
      <c r="B78" s="2">
        <v>458.3</v>
      </c>
    </row>
    <row r="79" spans="1:2" x14ac:dyDescent="0.35">
      <c r="A79" s="1" t="s">
        <v>144</v>
      </c>
      <c r="B79" s="1">
        <v>460.1</v>
      </c>
    </row>
    <row r="80" spans="1:2" x14ac:dyDescent="0.35">
      <c r="A80" s="2" t="s">
        <v>143</v>
      </c>
      <c r="B80" s="2">
        <v>463.7</v>
      </c>
    </row>
    <row r="81" spans="1:2" x14ac:dyDescent="0.35">
      <c r="A81" s="1" t="s">
        <v>142</v>
      </c>
      <c r="B81" s="1">
        <v>464.4</v>
      </c>
    </row>
    <row r="82" spans="1:2" x14ac:dyDescent="0.35">
      <c r="A82" s="2" t="s">
        <v>141</v>
      </c>
      <c r="B82" s="2">
        <v>465.7</v>
      </c>
    </row>
    <row r="83" spans="1:2" x14ac:dyDescent="0.35">
      <c r="A83" s="1" t="s">
        <v>140</v>
      </c>
      <c r="B83" s="1">
        <v>467.6</v>
      </c>
    </row>
    <row r="84" spans="1:2" x14ac:dyDescent="0.35">
      <c r="A84" s="2" t="s">
        <v>139</v>
      </c>
      <c r="B84" s="2">
        <v>468</v>
      </c>
    </row>
    <row r="85" spans="1:2" x14ac:dyDescent="0.35">
      <c r="A85" s="1" t="s">
        <v>138</v>
      </c>
      <c r="B85" s="1">
        <v>468.4</v>
      </c>
    </row>
    <row r="86" spans="1:2" x14ac:dyDescent="0.35">
      <c r="A86" s="2" t="s">
        <v>137</v>
      </c>
      <c r="B86" s="2">
        <v>468.7</v>
      </c>
    </row>
    <row r="87" spans="1:2" x14ac:dyDescent="0.35">
      <c r="A87" s="1" t="s">
        <v>136</v>
      </c>
      <c r="B87" s="1">
        <v>469.2</v>
      </c>
    </row>
    <row r="88" spans="1:2" x14ac:dyDescent="0.35">
      <c r="A88" s="2" t="s">
        <v>135</v>
      </c>
      <c r="B88" s="2">
        <v>471.4</v>
      </c>
    </row>
    <row r="89" spans="1:2" x14ac:dyDescent="0.35">
      <c r="A89" s="1" t="s">
        <v>134</v>
      </c>
      <c r="B89" s="1">
        <v>473.7</v>
      </c>
    </row>
    <row r="90" spans="1:2" x14ac:dyDescent="0.35">
      <c r="A90" s="2" t="s">
        <v>133</v>
      </c>
      <c r="B90" s="2">
        <v>473.8</v>
      </c>
    </row>
    <row r="91" spans="1:2" x14ac:dyDescent="0.35">
      <c r="A91" s="1" t="s">
        <v>132</v>
      </c>
      <c r="B91" s="1">
        <v>477.6</v>
      </c>
    </row>
    <row r="92" spans="1:2" x14ac:dyDescent="0.35">
      <c r="A92" s="2" t="s">
        <v>131</v>
      </c>
      <c r="B92" s="2">
        <v>478.2</v>
      </c>
    </row>
    <row r="93" spans="1:2" x14ac:dyDescent="0.35">
      <c r="A93" s="1" t="s">
        <v>130</v>
      </c>
      <c r="B93" s="1">
        <v>481.5</v>
      </c>
    </row>
    <row r="94" spans="1:2" x14ac:dyDescent="0.35">
      <c r="A94" s="2" t="s">
        <v>129</v>
      </c>
      <c r="B94" s="2">
        <v>482.1</v>
      </c>
    </row>
    <row r="95" spans="1:2" x14ac:dyDescent="0.35">
      <c r="A95" s="1" t="s">
        <v>128</v>
      </c>
      <c r="B95" s="1">
        <v>482.2</v>
      </c>
    </row>
    <row r="96" spans="1:2" x14ac:dyDescent="0.35">
      <c r="A96" s="2" t="s">
        <v>127</v>
      </c>
      <c r="B96" s="2">
        <v>482.5</v>
      </c>
    </row>
    <row r="97" spans="1:2" x14ac:dyDescent="0.35">
      <c r="A97" s="1" t="s">
        <v>126</v>
      </c>
      <c r="B97" s="1">
        <v>482.9</v>
      </c>
    </row>
    <row r="98" spans="1:2" x14ac:dyDescent="0.35">
      <c r="A98" s="2" t="s">
        <v>125</v>
      </c>
      <c r="B98" s="2">
        <v>483.8</v>
      </c>
    </row>
    <row r="99" spans="1:2" x14ac:dyDescent="0.35">
      <c r="A99" s="1" t="s">
        <v>124</v>
      </c>
      <c r="B99" s="1">
        <v>483.9</v>
      </c>
    </row>
    <row r="100" spans="1:2" x14ac:dyDescent="0.35">
      <c r="A100" s="2" t="s">
        <v>123</v>
      </c>
      <c r="B100" s="2">
        <v>489.9</v>
      </c>
    </row>
    <row r="101" spans="1:2" x14ac:dyDescent="0.35">
      <c r="A101" s="1" t="s">
        <v>122</v>
      </c>
      <c r="B101" s="1">
        <v>491.2</v>
      </c>
    </row>
    <row r="102" spans="1:2" x14ac:dyDescent="0.35">
      <c r="A102" s="2" t="s">
        <v>121</v>
      </c>
      <c r="B102" s="2">
        <v>491.4</v>
      </c>
    </row>
    <row r="103" spans="1:2" x14ac:dyDescent="0.35">
      <c r="A103" s="1" t="s">
        <v>120</v>
      </c>
      <c r="B103" s="1">
        <v>493.1</v>
      </c>
    </row>
    <row r="104" spans="1:2" x14ac:dyDescent="0.35">
      <c r="A104" s="2" t="s">
        <v>119</v>
      </c>
      <c r="B104" s="2">
        <v>494.7</v>
      </c>
    </row>
    <row r="105" spans="1:2" x14ac:dyDescent="0.35">
      <c r="A105" s="1" t="s">
        <v>118</v>
      </c>
      <c r="B105" s="1">
        <v>496.1</v>
      </c>
    </row>
    <row r="106" spans="1:2" x14ac:dyDescent="0.35">
      <c r="A106" s="2" t="s">
        <v>117</v>
      </c>
      <c r="B106" s="2">
        <v>497.4</v>
      </c>
    </row>
    <row r="107" spans="1:2" x14ac:dyDescent="0.35">
      <c r="A107" s="1" t="s">
        <v>116</v>
      </c>
      <c r="B107" s="1">
        <v>498</v>
      </c>
    </row>
    <row r="108" spans="1:2" x14ac:dyDescent="0.35">
      <c r="A108" s="2" t="s">
        <v>115</v>
      </c>
      <c r="B108" s="2">
        <v>499.1</v>
      </c>
    </row>
    <row r="109" spans="1:2" x14ac:dyDescent="0.35">
      <c r="A109" s="1" t="s">
        <v>114</v>
      </c>
      <c r="B109" s="1">
        <v>499.5</v>
      </c>
    </row>
    <row r="110" spans="1:2" x14ac:dyDescent="0.35">
      <c r="A110" s="2" t="s">
        <v>113</v>
      </c>
      <c r="B110" s="2">
        <v>500.2</v>
      </c>
    </row>
    <row r="111" spans="1:2" x14ac:dyDescent="0.35">
      <c r="A111" s="1" t="s">
        <v>112</v>
      </c>
      <c r="B111" s="1">
        <v>505.1</v>
      </c>
    </row>
    <row r="112" spans="1:2" x14ac:dyDescent="0.35">
      <c r="A112" s="2" t="s">
        <v>111</v>
      </c>
      <c r="B112" s="2">
        <v>509</v>
      </c>
    </row>
    <row r="113" spans="1:2" x14ac:dyDescent="0.35">
      <c r="A113" s="1" t="s">
        <v>110</v>
      </c>
      <c r="B113" s="1">
        <v>509.5</v>
      </c>
    </row>
    <row r="114" spans="1:2" x14ac:dyDescent="0.35">
      <c r="A114" s="2" t="s">
        <v>109</v>
      </c>
      <c r="B114" s="2">
        <v>513.5</v>
      </c>
    </row>
    <row r="115" spans="1:2" x14ac:dyDescent="0.35">
      <c r="A115" s="1" t="s">
        <v>108</v>
      </c>
      <c r="B115" s="1">
        <v>516</v>
      </c>
    </row>
    <row r="116" spans="1:2" x14ac:dyDescent="0.35">
      <c r="A116" s="2" t="s">
        <v>107</v>
      </c>
      <c r="B116" s="2">
        <v>516.29999999999995</v>
      </c>
    </row>
    <row r="117" spans="1:2" x14ac:dyDescent="0.35">
      <c r="A117" s="1" t="s">
        <v>106</v>
      </c>
      <c r="B117" s="1">
        <v>516.5</v>
      </c>
    </row>
    <row r="118" spans="1:2" x14ac:dyDescent="0.35">
      <c r="A118" s="2" t="s">
        <v>105</v>
      </c>
      <c r="B118" s="2">
        <v>516.70000000000005</v>
      </c>
    </row>
    <row r="119" spans="1:2" x14ac:dyDescent="0.35">
      <c r="A119" s="1" t="s">
        <v>104</v>
      </c>
      <c r="B119" s="1">
        <v>520.20000000000005</v>
      </c>
    </row>
    <row r="120" spans="1:2" x14ac:dyDescent="0.35">
      <c r="A120" s="2" t="s">
        <v>103</v>
      </c>
      <c r="B120" s="2">
        <v>521.9</v>
      </c>
    </row>
    <row r="121" spans="1:2" x14ac:dyDescent="0.35">
      <c r="A121" s="1" t="s">
        <v>102</v>
      </c>
      <c r="B121" s="1">
        <v>530.6</v>
      </c>
    </row>
    <row r="122" spans="1:2" x14ac:dyDescent="0.35">
      <c r="A122" s="2" t="s">
        <v>101</v>
      </c>
      <c r="B122" s="2">
        <v>539.5</v>
      </c>
    </row>
    <row r="123" spans="1:2" x14ac:dyDescent="0.35">
      <c r="A123" s="1" t="s">
        <v>100</v>
      </c>
      <c r="B123" s="1">
        <v>610.5</v>
      </c>
    </row>
    <row r="124" spans="1:2" x14ac:dyDescent="0.35">
      <c r="A124" s="2" t="s">
        <v>99</v>
      </c>
      <c r="B124" s="2">
        <v>620.70000000000005</v>
      </c>
    </row>
    <row r="125" spans="1:2" x14ac:dyDescent="0.35">
      <c r="A125" s="1" t="s">
        <v>98</v>
      </c>
      <c r="B125" s="1">
        <v>650.4</v>
      </c>
    </row>
    <row r="126" spans="1:2" x14ac:dyDescent="0.35">
      <c r="A126" s="2" t="s">
        <v>97</v>
      </c>
      <c r="B126" s="2">
        <v>664.6</v>
      </c>
    </row>
    <row r="127" spans="1:2" x14ac:dyDescent="0.35">
      <c r="A127" s="1" t="s">
        <v>96</v>
      </c>
      <c r="B127" s="1">
        <v>694.8</v>
      </c>
    </row>
    <row r="128" spans="1:2" x14ac:dyDescent="0.35">
      <c r="A128" s="2" t="s">
        <v>95</v>
      </c>
      <c r="B128" s="2">
        <v>703.7</v>
      </c>
    </row>
    <row r="129" spans="1:2" x14ac:dyDescent="0.35">
      <c r="A129" s="1" t="s">
        <v>94</v>
      </c>
      <c r="B129" s="1">
        <v>727.3</v>
      </c>
    </row>
    <row r="130" spans="1:2" x14ac:dyDescent="0.35">
      <c r="A130" s="2" t="s">
        <v>93</v>
      </c>
      <c r="B130" s="2">
        <v>732.2</v>
      </c>
    </row>
    <row r="131" spans="1:2" x14ac:dyDescent="0.35">
      <c r="A131" s="1" t="s">
        <v>92</v>
      </c>
      <c r="B131" s="1">
        <v>733</v>
      </c>
    </row>
    <row r="132" spans="1:2" x14ac:dyDescent="0.35">
      <c r="A132" s="2" t="s">
        <v>91</v>
      </c>
      <c r="B132" s="2">
        <v>740.1</v>
      </c>
    </row>
    <row r="133" spans="1:2" x14ac:dyDescent="0.35">
      <c r="A133" s="1" t="s">
        <v>90</v>
      </c>
      <c r="B133" s="1">
        <v>754.4</v>
      </c>
    </row>
    <row r="134" spans="1:2" x14ac:dyDescent="0.35">
      <c r="A134" s="2" t="s">
        <v>89</v>
      </c>
      <c r="B134" s="2">
        <v>756</v>
      </c>
    </row>
    <row r="135" spans="1:2" x14ac:dyDescent="0.35">
      <c r="A135" s="1" t="s">
        <v>88</v>
      </c>
      <c r="B135" s="1">
        <v>766.5</v>
      </c>
    </row>
    <row r="136" spans="1:2" x14ac:dyDescent="0.35">
      <c r="A136" s="2" t="s">
        <v>87</v>
      </c>
      <c r="B136" s="2">
        <v>773.2</v>
      </c>
    </row>
    <row r="137" spans="1:2" x14ac:dyDescent="0.35">
      <c r="A137" s="1" t="s">
        <v>86</v>
      </c>
      <c r="B137" s="1">
        <v>777.5</v>
      </c>
    </row>
    <row r="138" spans="1:2" x14ac:dyDescent="0.35">
      <c r="A138" s="2" t="s">
        <v>85</v>
      </c>
      <c r="B138" s="2">
        <v>789.2</v>
      </c>
    </row>
    <row r="139" spans="1:2" x14ac:dyDescent="0.35">
      <c r="A139" s="1" t="s">
        <v>11</v>
      </c>
      <c r="B139" s="1">
        <v>809.3</v>
      </c>
    </row>
    <row r="140" spans="1:2" x14ac:dyDescent="0.35">
      <c r="A140" s="2" t="s">
        <v>84</v>
      </c>
      <c r="B140" s="2">
        <v>814.1</v>
      </c>
    </row>
    <row r="141" spans="1:2" x14ac:dyDescent="0.35">
      <c r="A141" s="1" t="s">
        <v>83</v>
      </c>
      <c r="B141" s="1">
        <v>816</v>
      </c>
    </row>
    <row r="142" spans="1:2" x14ac:dyDescent="0.35">
      <c r="A142" s="2" t="s">
        <v>82</v>
      </c>
      <c r="B142" s="2">
        <v>827.8</v>
      </c>
    </row>
    <row r="143" spans="1:2" x14ac:dyDescent="0.35">
      <c r="A143" s="1" t="s">
        <v>81</v>
      </c>
      <c r="B143" s="1">
        <v>847.9</v>
      </c>
    </row>
    <row r="144" spans="1:2" x14ac:dyDescent="0.35">
      <c r="A144" s="2" t="s">
        <v>80</v>
      </c>
      <c r="B144" s="2">
        <v>848</v>
      </c>
    </row>
    <row r="145" spans="1:2" x14ac:dyDescent="0.35">
      <c r="A145" s="1" t="s">
        <v>79</v>
      </c>
      <c r="B145" s="1">
        <v>922.2</v>
      </c>
    </row>
    <row r="146" spans="1:2" x14ac:dyDescent="0.35">
      <c r="A146" s="2" t="s">
        <v>42</v>
      </c>
      <c r="B146" s="2">
        <v>922.5</v>
      </c>
    </row>
    <row r="147" spans="1:2" x14ac:dyDescent="0.35">
      <c r="A147" s="1" t="s">
        <v>59</v>
      </c>
      <c r="B147" s="1">
        <v>940.1</v>
      </c>
    </row>
    <row r="148" spans="1:2" x14ac:dyDescent="0.35">
      <c r="A148" s="2" t="s">
        <v>62</v>
      </c>
      <c r="B148" s="2">
        <v>979.9</v>
      </c>
    </row>
    <row r="149" spans="1:2" x14ac:dyDescent="0.35">
      <c r="A149" s="1" t="s">
        <v>39</v>
      </c>
      <c r="B149" s="1">
        <v>980.4</v>
      </c>
    </row>
    <row r="150" spans="1:2" x14ac:dyDescent="0.35">
      <c r="A150" s="2" t="s">
        <v>36</v>
      </c>
      <c r="B150" s="2">
        <v>982.7</v>
      </c>
    </row>
    <row r="151" spans="1:2" x14ac:dyDescent="0.35">
      <c r="A151" s="1" t="s">
        <v>78</v>
      </c>
      <c r="B151" s="1">
        <v>986</v>
      </c>
    </row>
    <row r="152" spans="1:2" x14ac:dyDescent="0.35">
      <c r="A152" s="2" t="s">
        <v>17</v>
      </c>
      <c r="B152" s="2">
        <v>1006.1</v>
      </c>
    </row>
    <row r="153" spans="1:2" x14ac:dyDescent="0.35">
      <c r="A153" s="1" t="s">
        <v>20</v>
      </c>
      <c r="B153" s="1">
        <v>1011.2</v>
      </c>
    </row>
    <row r="154" spans="1:2" x14ac:dyDescent="0.35">
      <c r="A154" s="2" t="s">
        <v>14</v>
      </c>
      <c r="B154" s="2">
        <v>1016.6</v>
      </c>
    </row>
    <row r="155" spans="1:2" x14ac:dyDescent="0.35">
      <c r="A155" s="1" t="s">
        <v>30</v>
      </c>
      <c r="B155" s="1">
        <v>1022.2</v>
      </c>
    </row>
    <row r="156" spans="1:2" x14ac:dyDescent="0.35">
      <c r="A156" s="2" t="s">
        <v>33</v>
      </c>
      <c r="B156" s="2">
        <v>1024.5</v>
      </c>
    </row>
    <row r="157" spans="1:2" x14ac:dyDescent="0.35">
      <c r="A157" s="1" t="s">
        <v>67</v>
      </c>
      <c r="B157" s="1">
        <v>1026.4000000000001</v>
      </c>
    </row>
    <row r="158" spans="1:2" x14ac:dyDescent="0.35">
      <c r="A158" s="2" t="s">
        <v>57</v>
      </c>
      <c r="B158" s="2">
        <v>1027.0999999999999</v>
      </c>
    </row>
    <row r="159" spans="1:2" x14ac:dyDescent="0.35">
      <c r="A159" s="1" t="s">
        <v>77</v>
      </c>
      <c r="B159" s="1">
        <v>1032</v>
      </c>
    </row>
    <row r="160" spans="1:2" x14ac:dyDescent="0.35">
      <c r="A160" s="2" t="s">
        <v>54</v>
      </c>
      <c r="B160" s="2">
        <v>1032.3</v>
      </c>
    </row>
    <row r="161" spans="1:2" x14ac:dyDescent="0.35">
      <c r="A161" s="1" t="s">
        <v>45</v>
      </c>
      <c r="B161" s="1">
        <v>1034.0999999999999</v>
      </c>
    </row>
    <row r="162" spans="1:2" x14ac:dyDescent="0.35">
      <c r="A162" s="2" t="s">
        <v>48</v>
      </c>
      <c r="B162" s="2">
        <v>1039.0999999999999</v>
      </c>
    </row>
    <row r="163" spans="1:2" x14ac:dyDescent="0.35">
      <c r="A163" s="1" t="s">
        <v>65</v>
      </c>
      <c r="B163" s="1">
        <v>1040.4000000000001</v>
      </c>
    </row>
    <row r="164" spans="1:2" x14ac:dyDescent="0.35">
      <c r="A164" s="2" t="s">
        <v>23</v>
      </c>
      <c r="B164" s="2">
        <v>1045.7</v>
      </c>
    </row>
    <row r="165" spans="1:2" x14ac:dyDescent="0.35">
      <c r="A165" s="1" t="s">
        <v>51</v>
      </c>
      <c r="B165" s="1">
        <v>1056.7</v>
      </c>
    </row>
    <row r="166" spans="1:2" x14ac:dyDescent="0.35">
      <c r="A166" s="2" t="s">
        <v>7</v>
      </c>
      <c r="B166" s="2">
        <v>1078.0999999999999</v>
      </c>
    </row>
    <row r="167" spans="1:2" x14ac:dyDescent="0.35">
      <c r="A167" s="1" t="s">
        <v>27</v>
      </c>
      <c r="B167" s="1">
        <v>1129.8</v>
      </c>
    </row>
  </sheetData>
  <mergeCells count="1">
    <mergeCell ref="D2:J4"/>
  </mergeCells>
  <pageMargins left="0.7" right="0.7" top="0.75" bottom="0.75" header="0.3" footer="0.3"/>
  <drawing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E89381-8FEB-4916-B9D6-545971579E69}">
  <dimension ref="A1:D14"/>
  <sheetViews>
    <sheetView tabSelected="1" workbookViewId="0">
      <selection activeCell="A7" sqref="A7"/>
    </sheetView>
  </sheetViews>
  <sheetFormatPr defaultRowHeight="14.5" x14ac:dyDescent="0.35"/>
  <cols>
    <col min="1" max="1" width="11" customWidth="1"/>
    <col min="2" max="2" width="11.26953125" customWidth="1"/>
    <col min="3" max="3" width="11.08984375" customWidth="1"/>
  </cols>
  <sheetData>
    <row r="1" spans="1:4" ht="14" customHeight="1" x14ac:dyDescent="0.35">
      <c r="A1" s="5" t="s">
        <v>73</v>
      </c>
      <c r="B1" s="5" t="s">
        <v>223</v>
      </c>
      <c r="C1" s="5" t="s">
        <v>224</v>
      </c>
      <c r="D1" s="5" t="s">
        <v>225</v>
      </c>
    </row>
    <row r="2" spans="1:4" x14ac:dyDescent="0.35">
      <c r="A2" s="5">
        <v>1130</v>
      </c>
      <c r="B2" s="5">
        <v>0</v>
      </c>
      <c r="C2" s="8">
        <v>1</v>
      </c>
      <c r="D2" s="8">
        <f>1-Table6[[#This Row],[Specificity]]</f>
        <v>0</v>
      </c>
    </row>
    <row r="3" spans="1:4" x14ac:dyDescent="0.35">
      <c r="A3" s="5">
        <v>1027.0999999999999</v>
      </c>
      <c r="B3" s="5">
        <f>9/21</f>
        <v>0.42857142857142855</v>
      </c>
      <c r="C3" s="8">
        <f>144/145</f>
        <v>0.99310344827586206</v>
      </c>
      <c r="D3" s="8">
        <f>1-Table6[[#This Row],[Specificity]]</f>
        <v>6.8965517241379448E-3</v>
      </c>
    </row>
    <row r="4" spans="1:4" x14ac:dyDescent="0.35">
      <c r="A4" s="5">
        <v>1016.6</v>
      </c>
      <c r="B4" s="5">
        <f>14/21</f>
        <v>0.66666666666666663</v>
      </c>
      <c r="C4" s="8">
        <f>144/145</f>
        <v>0.99310344827586206</v>
      </c>
      <c r="D4" s="8">
        <f>1-Table6[[#This Row],[Specificity]]</f>
        <v>6.8965517241379448E-3</v>
      </c>
    </row>
    <row r="5" spans="1:4" x14ac:dyDescent="0.35">
      <c r="A5" s="5">
        <v>979.9</v>
      </c>
      <c r="B5" s="5">
        <f>18/21</f>
        <v>0.8571428571428571</v>
      </c>
      <c r="C5" s="8">
        <f>143/145</f>
        <v>0.98620689655172411</v>
      </c>
      <c r="D5" s="8">
        <f>1-Table6[[#This Row],[Specificity]]</f>
        <v>1.379310344827589E-2</v>
      </c>
    </row>
    <row r="6" spans="1:4" x14ac:dyDescent="0.35">
      <c r="A6" s="5">
        <v>847.9</v>
      </c>
      <c r="B6" s="5">
        <f>20/21</f>
        <v>0.95238095238095233</v>
      </c>
      <c r="C6" s="8">
        <f>140/145</f>
        <v>0.96551724137931039</v>
      </c>
      <c r="D6" s="8">
        <f>1-Table6[[#This Row],[Specificity]]</f>
        <v>3.4482758620689613E-2</v>
      </c>
    </row>
    <row r="7" spans="1:4" x14ac:dyDescent="0.35">
      <c r="A7" s="5">
        <v>789.2</v>
      </c>
      <c r="B7" s="5">
        <v>1</v>
      </c>
      <c r="C7" s="5">
        <f>136/145</f>
        <v>0.93793103448275861</v>
      </c>
      <c r="D7" s="5">
        <f>1-Table6[[#This Row],[Specificity]]</f>
        <v>6.2068965517241392E-2</v>
      </c>
    </row>
    <row r="8" spans="1:4" x14ac:dyDescent="0.35">
      <c r="A8" s="5">
        <v>703.7</v>
      </c>
      <c r="B8" s="5">
        <f>1</f>
        <v>1</v>
      </c>
      <c r="C8" s="8">
        <f>126/145</f>
        <v>0.86896551724137927</v>
      </c>
      <c r="D8" s="8">
        <f>1-Table6[[#This Row],[Specificity]]</f>
        <v>0.13103448275862073</v>
      </c>
    </row>
    <row r="9" spans="1:4" x14ac:dyDescent="0.35">
      <c r="A9" s="5">
        <v>516.70000000000005</v>
      </c>
      <c r="B9" s="5">
        <v>1</v>
      </c>
      <c r="C9" s="5">
        <f>116/145</f>
        <v>0.8</v>
      </c>
      <c r="D9" s="5">
        <f>1-Table6[[#This Row],[Specificity]]</f>
        <v>0.19999999999999996</v>
      </c>
    </row>
    <row r="10" spans="1:4" x14ac:dyDescent="0.35">
      <c r="A10" s="5">
        <v>468.4</v>
      </c>
      <c r="B10" s="5">
        <v>1</v>
      </c>
      <c r="C10" s="5">
        <f>83/145</f>
        <v>0.57241379310344831</v>
      </c>
      <c r="D10" s="5">
        <f>1-Table6[[#This Row],[Specificity]]</f>
        <v>0.42758620689655169</v>
      </c>
    </row>
    <row r="11" spans="1:4" x14ac:dyDescent="0.35">
      <c r="A11" s="5">
        <v>159.1</v>
      </c>
      <c r="B11" s="5">
        <v>1</v>
      </c>
      <c r="C11" s="5">
        <f>50/145</f>
        <v>0.34482758620689657</v>
      </c>
      <c r="D11" s="5">
        <f>1-Table6[[#This Row],[Specificity]]</f>
        <v>0.65517241379310343</v>
      </c>
    </row>
    <row r="12" spans="1:4" x14ac:dyDescent="0.35">
      <c r="A12" s="5">
        <v>130.30000000000001</v>
      </c>
      <c r="B12" s="5">
        <v>1</v>
      </c>
      <c r="C12" s="5">
        <f>33/145</f>
        <v>0.22758620689655173</v>
      </c>
      <c r="D12" s="5">
        <f>1-Table6[[#This Row],[Specificity]]</f>
        <v>0.77241379310344827</v>
      </c>
    </row>
    <row r="13" spans="1:4" x14ac:dyDescent="0.35">
      <c r="A13" s="5">
        <v>111.1</v>
      </c>
      <c r="B13" s="5">
        <v>1</v>
      </c>
      <c r="C13" s="5">
        <f>17/145</f>
        <v>0.11724137931034483</v>
      </c>
      <c r="D13" s="5">
        <f>1-Table6[[#This Row],[Specificity]]</f>
        <v>0.88275862068965516</v>
      </c>
    </row>
    <row r="14" spans="1:4" x14ac:dyDescent="0.35">
      <c r="A14" s="5">
        <v>-43.9</v>
      </c>
      <c r="B14" s="5">
        <v>1</v>
      </c>
      <c r="C14" s="8">
        <v>0</v>
      </c>
      <c r="D14" s="8">
        <f>1-Table6[[#This Row],[Specificity]]</f>
        <v>1</v>
      </c>
    </row>
  </sheetData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выборка</vt:lpstr>
      <vt:lpstr>поиск по профилю</vt:lpstr>
      <vt:lpstr>гистограмма весов</vt:lpstr>
      <vt:lpstr>ROC-кривая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2018-05-27T16:21:54Z</dcterms:created>
  <dcterms:modified xsi:type="dcterms:W3CDTF">2018-05-28T16:45:39Z</dcterms:modified>
</cp:coreProperties>
</file>