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60" activeTab="1"/>
  </bookViews>
  <sheets>
    <sheet name="однодоменная архитектура" sheetId="1" r:id="rId1"/>
    <sheet name="двухдоменная архитектура" sheetId="2" r:id="rId2"/>
    <sheet name="PFAM" sheetId="3" r:id="rId3"/>
    <sheet name="Sheet1" sheetId="4" r:id="rId4"/>
  </sheets>
  <definedNames>
    <definedName name="SHEET_TITLE" localSheetId="0">"однодоменная архитектура"</definedName>
    <definedName name="SHEET_TITLE" localSheetId="1">"двухдоменная архитектура"</definedName>
    <definedName name="SHEET_TITLE" localSheetId="2">"PFAM"</definedName>
    <definedName name="SHEET_TITLE" localSheetId="3">"Sheet1"</definedName>
  </definedNames>
  <calcPr fullCalcOnLoad="1"/>
</workbook>
</file>

<file path=xl/sharedStrings.xml><?xml version="1.0" encoding="utf-8"?>
<sst xmlns="http://schemas.openxmlformats.org/spreadsheetml/2006/main" count="870" uniqueCount="111">
  <si>
    <t>PFAM</t>
  </si>
  <si>
    <t>1- специфичность</t>
  </si>
  <si>
    <t>Чувствительность</t>
  </si>
  <si>
    <t>A7VXE9</t>
  </si>
  <si>
    <t>A7VXE9_9CLOT</t>
  </si>
  <si>
    <t>A4XKQ0</t>
  </si>
  <si>
    <t>A4XKQ0_CALS8</t>
  </si>
  <si>
    <t>A5ZXB9</t>
  </si>
  <si>
    <t>A5ZXB9_9FIRM</t>
  </si>
  <si>
    <t>D6HR19</t>
  </si>
  <si>
    <t>D6HR19_9FIRM</t>
  </si>
  <si>
    <t>E6UFF9</t>
  </si>
  <si>
    <t>E6UFF9_RUMA7</t>
  </si>
  <si>
    <t>B0NER7</t>
  </si>
  <si>
    <t>B0NER7_EUBSP</t>
  </si>
  <si>
    <t>A6CNH1</t>
  </si>
  <si>
    <t>A6CNH1_9BACI</t>
  </si>
  <si>
    <t>B9Y7B1</t>
  </si>
  <si>
    <t>B9Y7B1_9FIRM</t>
  </si>
  <si>
    <t>A6BDS9</t>
  </si>
  <si>
    <t>A6BDS9_9FIRM</t>
  </si>
  <si>
    <t>A0RIG4</t>
  </si>
  <si>
    <t>A0RIG4_BACAH</t>
  </si>
  <si>
    <t>B0N1X0</t>
  </si>
  <si>
    <t>B0N1X0_9FIRM</t>
  </si>
  <si>
    <t>Q93M92</t>
  </si>
  <si>
    <t>Q93M92_CLOPE</t>
  </si>
  <si>
    <t>A0Q0B0</t>
  </si>
  <si>
    <t>A0Q0B0_CLONN</t>
  </si>
  <si>
    <t>+</t>
  </si>
  <si>
    <t>-</t>
  </si>
  <si>
    <t>A1X3A4</t>
  </si>
  <si>
    <t>A1X3A4_9FIRM</t>
  </si>
  <si>
    <t>E4LV79</t>
  </si>
  <si>
    <t>E4LV79_9CLOT</t>
  </si>
  <si>
    <t>A3DK04</t>
  </si>
  <si>
    <t>A3DK04_CLOTH</t>
  </si>
  <si>
    <t>A3DDL8</t>
  </si>
  <si>
    <t>A3DDL8_CLOTH</t>
  </si>
  <si>
    <t>A7VIQ5</t>
  </si>
  <si>
    <t>A7VIQ5_9CLOT</t>
  </si>
  <si>
    <t>A3IDR9</t>
  </si>
  <si>
    <t>A3IDR9_9BACI</t>
  </si>
  <si>
    <t>A4J3G8</t>
  </si>
  <si>
    <t>A4J3G8_DESRM</t>
  </si>
  <si>
    <t>B1BLM5</t>
  </si>
  <si>
    <t>B1BLM5_CLOPF</t>
  </si>
  <si>
    <t>A5Z723</t>
  </si>
  <si>
    <t>A5Z723_9FIRM</t>
  </si>
  <si>
    <t>E5VXA2</t>
  </si>
  <si>
    <t>E5VXA2_9FIRM</t>
  </si>
  <si>
    <t>B0G1R6</t>
  </si>
  <si>
    <t>B0G1R6_9FIRM</t>
  </si>
  <si>
    <t>A4IQR2</t>
  </si>
  <si>
    <t>A4IQR2_GEOTN</t>
  </si>
  <si>
    <t>A9KMA4</t>
  </si>
  <si>
    <t>A9KMA4_CLOPH</t>
  </si>
  <si>
    <t>P06534</t>
  </si>
  <si>
    <t>SP0A_BACSU</t>
  </si>
  <si>
    <t>C3RKI4</t>
  </si>
  <si>
    <t>C3RKI4_9FIRM</t>
  </si>
  <si>
    <t>A7Z6J0</t>
  </si>
  <si>
    <t>A7Z6J0_BACA2</t>
  </si>
  <si>
    <t>A1HTQ9</t>
  </si>
  <si>
    <t>A1HTQ9_9FIRM</t>
  </si>
  <si>
    <t>A8RBK9</t>
  </si>
  <si>
    <t>A8RBK9_9FIRM</t>
  </si>
  <si>
    <t>C0BZK2</t>
  </si>
  <si>
    <t>C0BZK2_9CLOT</t>
  </si>
  <si>
    <t>A8RSX8</t>
  </si>
  <si>
    <t>A8RSX8_9CLOT</t>
  </si>
  <si>
    <t>B0N563</t>
  </si>
  <si>
    <t>B0N563_9FIRM</t>
  </si>
  <si>
    <t>SP0A_BACSU S</t>
  </si>
  <si>
    <t>B1C5F7</t>
  </si>
  <si>
    <t>B1C5F7_9FIRM</t>
  </si>
  <si>
    <t>E2SQ76</t>
  </si>
  <si>
    <t>E2SQ76_9FIRM</t>
  </si>
  <si>
    <t>A8FF06</t>
  </si>
  <si>
    <t>A8FF06_BACP2</t>
  </si>
  <si>
    <t>C0BZL0</t>
  </si>
  <si>
    <t>C0BZL0_9CLOT</t>
  </si>
  <si>
    <t>A9VGC5</t>
  </si>
  <si>
    <t>A9VGC5_BACWK</t>
  </si>
  <si>
    <t>1-специфичность</t>
  </si>
  <si>
    <t>Y</t>
  </si>
  <si>
    <t>pos.</t>
  </si>
  <si>
    <t>/30-133</t>
  </si>
  <si>
    <t>/42-148</t>
  </si>
  <si>
    <t>/40-146</t>
  </si>
  <si>
    <t>/39-145</t>
  </si>
  <si>
    <t>/10-113</t>
  </si>
  <si>
    <t>/20-122</t>
  </si>
  <si>
    <t>/9-112</t>
  </si>
  <si>
    <t>/5-108</t>
  </si>
  <si>
    <t>/12-115</t>
  </si>
  <si>
    <t>/52-158</t>
  </si>
  <si>
    <t>/23-126</t>
  </si>
  <si>
    <t>/43-149</t>
  </si>
  <si>
    <t>/88-189</t>
  </si>
  <si>
    <t>/29-132</t>
  </si>
  <si>
    <t>/6-109</t>
  </si>
  <si>
    <t>/58-161</t>
  </si>
  <si>
    <t>/41-147</t>
  </si>
  <si>
    <t>/13-115</t>
  </si>
  <si>
    <t>/95-198</t>
  </si>
  <si>
    <t>B1BLM5_CLOPE</t>
  </si>
  <si>
    <t>/27-130</t>
  </si>
  <si>
    <t>/3-107</t>
  </si>
  <si>
    <t>/64-170</t>
  </si>
  <si>
    <t>/14-116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</si>
</sst>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3">
    <font>
      <sz val="11"/>
      <color indexed="8"/>
      <name val="Calibri"/>
      <family val="0"/>
    </font>
    <font>
      <sz val="10"/>
      <color indexed="8"/>
      <name val="Calibri"/>
      <family val="0"/>
    </font>
    <font>
      <sz val="10"/>
      <color indexed="8"/>
      <name val="Sans"/>
      <family val="0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 quotePrefix="1">
      <alignment/>
      <protection/>
    </xf>
    <xf numFmtId="0" fontId="0" fillId="0" borderId="1" xfId="0" applyNumberFormat="1" applyFont="1" applyFill="1" applyBorder="1" applyAlignment="1" applyProtection="1" quotePrefix="1">
      <alignment/>
      <protection/>
    </xf>
    <xf numFmtId="0" fontId="0" fillId="0" borderId="1" xfId="0" applyNumberFormat="1" applyFont="1" applyFill="1" applyBorder="1" applyAlignment="1" applyProtection="1" quotePrefix="1">
      <alignment/>
      <protection/>
    </xf>
    <xf numFmtId="0" fontId="0" fillId="0" borderId="1" xfId="0" applyNumberFormat="1" applyFont="1" applyFill="1" applyBorder="1" applyAlignment="1" applyProtection="1" quotePrefix="1">
      <alignment/>
      <protection/>
    </xf>
    <xf numFmtId="0" fontId="0" fillId="2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3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 quotePrefix="1">
      <alignment/>
      <protection/>
    </xf>
    <xf numFmtId="0" fontId="0" fillId="0" borderId="4" xfId="0" applyNumberFormat="1" applyFont="1" applyFill="1" applyBorder="1" applyAlignment="1" applyProtection="1" quotePrefix="1">
      <alignment/>
      <protection/>
    </xf>
    <xf numFmtId="0" fontId="0" fillId="0" borderId="5" xfId="0" applyNumberFormat="1" applyFont="1" applyFill="1" applyBorder="1" applyAlignment="1" applyProtection="1" quotePrefix="1">
      <alignment/>
      <protection/>
    </xf>
    <xf numFmtId="0" fontId="0" fillId="0" borderId="6" xfId="0" applyNumberFormat="1" applyFont="1" applyFill="1" applyBorder="1" applyAlignment="1" applyProtection="1" quotePrefix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4" borderId="9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2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0" fillId="5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'однодоменная архитектура'!$E$2:$E$82</c:f>
              <c:numCache/>
            </c:numRef>
          </c:xVal>
          <c:yVal>
            <c:numRef>
              <c:f>'однодоменная архитектура'!$F$2:$F$82</c:f>
              <c:numCache/>
            </c:numRef>
          </c:yVal>
          <c:smooth val="0"/>
        </c:ser>
        <c:axId val="66245059"/>
        <c:axId val="59334620"/>
      </c:scatterChart>
      <c:valAx>
        <c:axId val="6624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Calibri"/>
                <a:ea typeface="Calibri"/>
                <a:cs typeface="Calibri"/>
              </a:defRPr>
            </a:pPr>
          </a:p>
        </c:txPr>
        <c:crossAx val="59334620"/>
        <c:crosses val="autoZero"/>
        <c:crossBetween val="midCat"/>
        <c:dispUnits/>
      </c:valAx>
      <c:valAx>
        <c:axId val="59334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Calibri"/>
                <a:ea typeface="Calibri"/>
                <a:cs typeface="Calibri"/>
              </a:defRPr>
            </a:pPr>
          </a:p>
        </c:txPr>
        <c:crossAx val="662450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'однодоменная архитектура'!$B$2:$B$82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'однодоменная архитектура'!$B$2:$B$82</c:f>
              <c:numCache/>
            </c:numRef>
          </c:val>
        </c:ser>
        <c:axId val="64249533"/>
        <c:axId val="41374886"/>
      </c:barChart>
      <c:catAx>
        <c:axId val="642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Calibri"/>
                <a:ea typeface="Calibri"/>
                <a:cs typeface="Calibri"/>
              </a:defRPr>
            </a:pPr>
          </a:p>
        </c:txPr>
        <c:crossAx val="41374886"/>
        <c:crosses val="autoZero"/>
        <c:auto val="1"/>
        <c:lblOffset val="100"/>
        <c:noMultiLvlLbl val="0"/>
      </c:catAx>
      <c:valAx>
        <c:axId val="41374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Calibri"/>
                <a:ea typeface="Calibri"/>
                <a:cs typeface="Calibri"/>
              </a:defRPr>
            </a:pPr>
          </a:p>
        </c:txPr>
        <c:crossAx val="64249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'двухдоменная архитектура'!$E$2:$E$40</c:f>
              <c:numCache/>
            </c:numRef>
          </c:xVal>
          <c:yVal>
            <c:numRef>
              <c:f>'двухдоменная архитектура'!$F$2:$F$40</c:f>
              <c:numCache/>
            </c:numRef>
          </c:yVal>
          <c:smooth val="0"/>
        </c:ser>
        <c:axId val="36829655"/>
        <c:axId val="63031440"/>
      </c:scatterChart>
      <c:valAx>
        <c:axId val="3682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Calibri"/>
                <a:ea typeface="Calibri"/>
                <a:cs typeface="Calibri"/>
              </a:defRPr>
            </a:pPr>
          </a:p>
        </c:txPr>
        <c:crossAx val="63031440"/>
        <c:crosses val="autoZero"/>
        <c:crossBetween val="midCat"/>
        <c:dispUnits/>
      </c:valAx>
      <c:valAx>
        <c:axId val="630314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Calibri"/>
                <a:ea typeface="Calibri"/>
                <a:cs typeface="Calibri"/>
              </a:defRPr>
            </a:pPr>
          </a:p>
        </c:txPr>
        <c:crossAx val="368296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'двухдоменная архитектура'!$B$2:$B$105</c:f>
              <c:numCache/>
            </c:numRef>
          </c:val>
        </c:ser>
        <c:axId val="30412049"/>
        <c:axId val="5272986"/>
      </c:barChart>
      <c:catAx>
        <c:axId val="3041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Calibri"/>
                <a:ea typeface="Calibri"/>
                <a:cs typeface="Calibri"/>
              </a:defRPr>
            </a:pPr>
          </a:p>
        </c:txPr>
        <c:crossAx val="5272986"/>
        <c:crosses val="autoZero"/>
        <c:auto val="1"/>
        <c:lblOffset val="100"/>
        <c:noMultiLvlLbl val="0"/>
      </c:catAx>
      <c:valAx>
        <c:axId val="5272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Calibri"/>
                <a:ea typeface="Calibri"/>
                <a:cs typeface="Calibri"/>
              </a:defRPr>
            </a:pPr>
          </a:p>
        </c:txPr>
        <c:crossAx val="30412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Sheet1!$J$2:$J$103</c:f>
              <c:numCache/>
            </c:numRef>
          </c:xVal>
          <c:yVal>
            <c:numRef>
              <c:f>Sheet1!$K$2:$K$103</c:f>
              <c:numCache/>
            </c:numRef>
          </c:yVal>
          <c:smooth val="0"/>
        </c:ser>
        <c:axId val="47456875"/>
        <c:axId val="24458692"/>
      </c:scatterChart>
      <c:valAx>
        <c:axId val="4745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Calibri"/>
                <a:ea typeface="Calibri"/>
                <a:cs typeface="Calibri"/>
              </a:defRPr>
            </a:pPr>
          </a:p>
        </c:txPr>
        <c:crossAx val="24458692"/>
        <c:crosses val="autoZero"/>
        <c:crossBetween val="midCat"/>
        <c:dispUnits/>
      </c:valAx>
      <c:valAx>
        <c:axId val="24458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Calibri"/>
                <a:ea typeface="Calibri"/>
                <a:cs typeface="Calibri"/>
              </a:defRPr>
            </a:pPr>
          </a:p>
        </c:txPr>
        <c:crossAx val="474568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Sheet1!$B$2:$B$103</c:f>
              <c:numCache/>
            </c:numRef>
          </c:val>
        </c:ser>
        <c:axId val="18801637"/>
        <c:axId val="34997006"/>
      </c:barChart>
      <c:catAx>
        <c:axId val="18801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Calibri"/>
                <a:ea typeface="Calibri"/>
                <a:cs typeface="Calibri"/>
              </a:defRPr>
            </a:pPr>
          </a:p>
        </c:txPr>
        <c:crossAx val="34997006"/>
        <c:crosses val="autoZero"/>
        <c:auto val="1"/>
        <c:lblOffset val="100"/>
        <c:noMultiLvlLbl val="0"/>
      </c:catAx>
      <c:valAx>
        <c:axId val="34997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Calibri"/>
                <a:ea typeface="Calibri"/>
                <a:cs typeface="Calibri"/>
              </a:defRPr>
            </a:pPr>
          </a:p>
        </c:txPr>
        <c:crossAx val="18801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15</xdr:row>
      <xdr:rowOff>66675</xdr:rowOff>
    </xdr:from>
    <xdr:to>
      <xdr:col>18</xdr:col>
      <xdr:colOff>314325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8162925" y="2924175"/>
        <a:ext cx="4495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0</xdr:row>
      <xdr:rowOff>133350</xdr:rowOff>
    </xdr:from>
    <xdr:to>
      <xdr:col>18</xdr:col>
      <xdr:colOff>323850</xdr:colOff>
      <xdr:row>15</xdr:row>
      <xdr:rowOff>19050</xdr:rowOff>
    </xdr:to>
    <xdr:graphicFrame>
      <xdr:nvGraphicFramePr>
        <xdr:cNvPr id="2" name="Chart 2"/>
        <xdr:cNvGraphicFramePr/>
      </xdr:nvGraphicFramePr>
      <xdr:xfrm>
        <a:off x="8172450" y="133350"/>
        <a:ext cx="4495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17</xdr:row>
      <xdr:rowOff>9525</xdr:rowOff>
    </xdr:from>
    <xdr:to>
      <xdr:col>18</xdr:col>
      <xdr:colOff>257175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7943850" y="3267075"/>
        <a:ext cx="4505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428625</xdr:colOff>
      <xdr:row>1</xdr:row>
      <xdr:rowOff>28575</xdr:rowOff>
    </xdr:from>
    <xdr:to>
      <xdr:col>18</xdr:col>
      <xdr:colOff>133350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7820025" y="228600"/>
        <a:ext cx="45053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17</xdr:row>
      <xdr:rowOff>104775</xdr:rowOff>
    </xdr:from>
    <xdr:to>
      <xdr:col>20</xdr:col>
      <xdr:colOff>552450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8067675" y="3343275"/>
        <a:ext cx="4495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66675</xdr:colOff>
      <xdr:row>2</xdr:row>
      <xdr:rowOff>47625</xdr:rowOff>
    </xdr:from>
    <xdr:to>
      <xdr:col>20</xdr:col>
      <xdr:colOff>361950</xdr:colOff>
      <xdr:row>16</xdr:row>
      <xdr:rowOff>123825</xdr:rowOff>
    </xdr:to>
    <xdr:graphicFrame>
      <xdr:nvGraphicFramePr>
        <xdr:cNvPr id="2" name="Chart 2"/>
        <xdr:cNvGraphicFramePr/>
      </xdr:nvGraphicFramePr>
      <xdr:xfrm>
        <a:off x="7877175" y="428625"/>
        <a:ext cx="4495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zoomScaleSheetLayoutView="1" workbookViewId="0" topLeftCell="A1">
      <selection activeCell="A2" sqref="A2"/>
    </sheetView>
  </sheetViews>
  <sheetFormatPr defaultColWidth="9.140625" defaultRowHeight="15"/>
  <cols>
    <col min="1" max="3" width="9.00390625" style="1" customWidth="1"/>
    <col min="4" max="4" width="16.00390625" style="1" customWidth="1"/>
    <col min="5" max="5" width="16.7109375" style="1" customWidth="1"/>
    <col min="6" max="6" width="17.421875" style="1" customWidth="1"/>
    <col min="7" max="19" width="9.00390625" style="1" customWidth="1"/>
  </cols>
  <sheetData>
    <row r="1" spans="1:6" ht="15">
      <c r="A1" s="1" t="s">
        <v>0</v>
      </c>
      <c r="E1" s="1" t="s">
        <v>1</v>
      </c>
      <c r="F1" s="1" t="s">
        <v>2</v>
      </c>
    </row>
    <row r="2" spans="1:10" ht="15">
      <c r="A2" s="1" t="e">
        <f>VLOOKUP(D2,PFAM!$A$22:$B$39,2,0)</f>
        <v>#N/A</v>
      </c>
      <c r="B2" s="1">
        <v>17.22</v>
      </c>
      <c r="C2" s="1" t="s">
        <v>27</v>
      </c>
      <c r="D2" s="1" t="s">
        <v>28</v>
      </c>
      <c r="E2" s="1">
        <f>1-COUNTIF($A2:$A$82,"&lt;&gt;Y")/COUNTIF($A$2:$A$82,"&lt;&gt;Y")</f>
        <v>0</v>
      </c>
      <c r="F2" s="1">
        <v>0</v>
      </c>
      <c r="H2" s="7"/>
      <c r="I2" s="2" t="s">
        <v>29</v>
      </c>
      <c r="J2" s="2" t="s">
        <v>30</v>
      </c>
    </row>
    <row r="3" spans="1:10" ht="15">
      <c r="A3" s="1" t="e">
        <f>VLOOKUP(D3,PFAM!$A$22:$B$39,2,0)</f>
        <v>#N/A</v>
      </c>
      <c r="B3" s="1">
        <v>16.91</v>
      </c>
      <c r="C3" s="1" t="s">
        <v>41</v>
      </c>
      <c r="D3" s="1" t="s">
        <v>42</v>
      </c>
      <c r="E3" s="1">
        <f>1-COUNTIF($A3:$A$82,"&lt;&gt;Y")/COUNTIF($A$2:$A$82,"&lt;&gt;Y")</f>
        <v>0.023255813953488413</v>
      </c>
      <c r="F3" s="1">
        <f>COUNTIF($A$2:$A3,"=Y")/COUNTIF($A$2:$A$82,"=Y")</f>
        <v>0</v>
      </c>
      <c r="H3" s="2" t="s">
        <v>29</v>
      </c>
      <c r="I3" s="7">
        <f>COUNTIF(A2:A40,"=Y")</f>
        <v>18</v>
      </c>
      <c r="J3" s="6">
        <f>COUNTIF(A2:A40,"&lt;&gt;Y")</f>
        <v>21</v>
      </c>
    </row>
    <row r="4" spans="1:10" ht="15">
      <c r="A4" s="1" t="e">
        <f>VLOOKUP(D4,PFAM!$A$22:$B$39,2,0)</f>
        <v>#N/A</v>
      </c>
      <c r="B4" s="1">
        <v>16.85</v>
      </c>
      <c r="C4" s="1" t="s">
        <v>63</v>
      </c>
      <c r="D4" s="1" t="s">
        <v>64</v>
      </c>
      <c r="E4" s="1">
        <f>1-COUNTIF($A4:$A$82,"&lt;&gt;Y")/COUNTIF($A$2:$A$82,"&lt;&gt;Y")</f>
        <v>0.046511627906976716</v>
      </c>
      <c r="F4" s="1">
        <f>COUNTIF($A$2:$A4,"=Y")/COUNTIF($A$2:$A$82,"=Y")</f>
        <v>0</v>
      </c>
      <c r="H4" s="2" t="s">
        <v>30</v>
      </c>
      <c r="I4" s="6">
        <f>COUNTIF(A41:A82,"=Y")</f>
        <v>20</v>
      </c>
      <c r="J4" s="7">
        <f>COUNTIF(A41:A82,"&lt;&gt;Y")</f>
        <v>22</v>
      </c>
    </row>
    <row r="5" spans="1:6" ht="15">
      <c r="A5" s="1" t="e">
        <f>VLOOKUP(D5,PFAM!$A$22:$B$39,2,0)</f>
        <v>#N/A</v>
      </c>
      <c r="B5" s="1">
        <v>16.83</v>
      </c>
      <c r="C5" s="1" t="s">
        <v>53</v>
      </c>
      <c r="D5" s="1" t="s">
        <v>54</v>
      </c>
      <c r="E5" s="1">
        <f>1-COUNTIF($A5:$A$82,"&lt;&gt;Y")/COUNTIF($A$2:$A$82,"&lt;&gt;Y")</f>
        <v>0.06976744186046513</v>
      </c>
      <c r="F5" s="1">
        <f>COUNTIF($A$2:$A5,"=Y")/COUNTIF($A$2:$A$82,"=Y")</f>
        <v>0</v>
      </c>
    </row>
    <row r="6" spans="1:6" ht="15">
      <c r="A6" s="1" t="e">
        <f>VLOOKUP(D6,PFAM!$A$22:$B$39,2,0)</f>
        <v>#N/A</v>
      </c>
      <c r="B6" s="1">
        <v>16.82</v>
      </c>
      <c r="C6" s="1" t="s">
        <v>82</v>
      </c>
      <c r="D6" s="1" t="s">
        <v>83</v>
      </c>
      <c r="E6" s="1">
        <f>1-COUNTIF($A6:$A$82,"&lt;&gt;Y")/COUNTIF($A$2:$A$82,"&lt;&gt;Y")</f>
        <v>0.09302325581395354</v>
      </c>
      <c r="F6" s="1">
        <f>COUNTIF($A$2:$A6,"=Y")/COUNTIF($A$2:$A$82,"=Y")</f>
        <v>0</v>
      </c>
    </row>
    <row r="7" spans="1:6" ht="15">
      <c r="A7" s="1" t="e">
        <f>VLOOKUP(D7,PFAM!$A$22:$B$39,2,0)</f>
        <v>#N/A</v>
      </c>
      <c r="B7" s="1">
        <v>16.82</v>
      </c>
      <c r="C7" s="1" t="s">
        <v>21</v>
      </c>
      <c r="D7" s="1" t="s">
        <v>22</v>
      </c>
      <c r="E7" s="1">
        <f>1-COUNTIF($A7:$A$82,"&lt;&gt;Y")/COUNTIF($A$2:$A$82,"&lt;&gt;Y")</f>
        <v>0.11627906976744184</v>
      </c>
      <c r="F7" s="1">
        <f>COUNTIF($A$2:$A7,"=Y")/COUNTIF($A$2:$A$82,"=Y")</f>
        <v>0</v>
      </c>
    </row>
    <row r="8" spans="1:6" ht="15">
      <c r="A8" s="1" t="e">
        <f>VLOOKUP(D8,PFAM!$A$22:$B$39,2,0)</f>
        <v>#N/A</v>
      </c>
      <c r="B8" s="1">
        <v>16.63</v>
      </c>
      <c r="C8" s="1" t="s">
        <v>15</v>
      </c>
      <c r="D8" s="1" t="s">
        <v>16</v>
      </c>
      <c r="E8" s="1">
        <f>1-COUNTIF($A8:$A$82,"&lt;&gt;Y")/COUNTIF($A$2:$A$82,"&lt;&gt;Y")</f>
        <v>0.13953488372093026</v>
      </c>
      <c r="F8" s="1">
        <f>COUNTIF($A$2:$A8,"=Y")/COUNTIF($A$2:$A$82,"=Y")</f>
        <v>0</v>
      </c>
    </row>
    <row r="9" spans="1:6" ht="15">
      <c r="A9" s="1" t="e">
        <f>VLOOKUP(D9,PFAM!$A$22:$B$39,2,0)</f>
        <v>#N/A</v>
      </c>
      <c r="B9" s="1">
        <v>16.62</v>
      </c>
      <c r="C9" s="1" t="s">
        <v>57</v>
      </c>
      <c r="D9" s="1" t="s">
        <v>58</v>
      </c>
      <c r="E9" s="1">
        <f>1-COUNTIF($A9:$A$82,"&lt;&gt;Y")/COUNTIF($A$2:$A$82,"&lt;&gt;Y")</f>
        <v>0.16279069767441856</v>
      </c>
      <c r="F9" s="1">
        <f>COUNTIF($A$2:$A9,"=Y")/COUNTIF($A$2:$A$82,"=Y")</f>
        <v>0</v>
      </c>
    </row>
    <row r="10" spans="1:6" ht="15">
      <c r="A10" s="1" t="e">
        <f>VLOOKUP(D10,PFAM!$A$22:$B$39,2,0)</f>
        <v>#N/A</v>
      </c>
      <c r="B10" s="1">
        <v>16.62</v>
      </c>
      <c r="C10" s="1" t="s">
        <v>61</v>
      </c>
      <c r="D10" s="1" t="s">
        <v>62</v>
      </c>
      <c r="E10" s="1">
        <f>1-COUNTIF($A10:$A$82,"&lt;&gt;Y")/COUNTIF($A$2:$A$82,"&lt;&gt;Y")</f>
        <v>0.18604651162790697</v>
      </c>
      <c r="F10" s="1">
        <f>COUNTIF($A$2:$A10,"=Y")/COUNTIF($A$2:$A$82,"=Y")</f>
        <v>0</v>
      </c>
    </row>
    <row r="11" spans="1:6" ht="15">
      <c r="A11" s="1" t="e">
        <f>VLOOKUP(D11,PFAM!$A$22:$B$39,2,0)</f>
        <v>#N/A</v>
      </c>
      <c r="B11" s="1">
        <v>16.56</v>
      </c>
      <c r="C11" s="1" t="s">
        <v>78</v>
      </c>
      <c r="D11" s="1" t="s">
        <v>79</v>
      </c>
      <c r="E11" s="1">
        <f>1-COUNTIF($A11:$A$82,"&lt;&gt;Y")/COUNTIF($A$2:$A$82,"&lt;&gt;Y")</f>
        <v>0.2093023255813954</v>
      </c>
      <c r="F11" s="1">
        <f>COUNTIF($A$2:$A11,"=Y")/COUNTIF($A$2:$A$82,"=Y")</f>
        <v>0</v>
      </c>
    </row>
    <row r="12" spans="1:6" ht="15">
      <c r="A12" s="1" t="str">
        <f>VLOOKUP(D12,PFAM!$A$22:$B$39,2,0)</f>
        <v>Y</v>
      </c>
      <c r="B12" s="1">
        <v>16.56</v>
      </c>
      <c r="C12" s="1" t="s">
        <v>13</v>
      </c>
      <c r="D12" s="1" t="s">
        <v>14</v>
      </c>
      <c r="E12" s="1">
        <f>1-COUNTIF($A12:$A$82,"&lt;&gt;Y")/COUNTIF($A$2:$A$82,"&lt;&gt;Y")</f>
        <v>0.2325581395348837</v>
      </c>
      <c r="F12" s="1">
        <f>COUNTIF($A$2:$A12,"=Y")/COUNTIF($A$2:$A$82,"=Y")</f>
        <v>0.02631578947368421</v>
      </c>
    </row>
    <row r="13" spans="1:6" ht="15">
      <c r="A13" s="1" t="e">
        <f>VLOOKUP(D13,PFAM!$A$22:$B$39,2,0)</f>
        <v>#N/A</v>
      </c>
      <c r="B13" s="1">
        <v>16.51</v>
      </c>
      <c r="C13" s="1" t="s">
        <v>37</v>
      </c>
      <c r="D13" s="1" t="s">
        <v>38</v>
      </c>
      <c r="E13" s="1">
        <f>1-COUNTIF($A13:$A$82,"&lt;&gt;Y")/COUNTIF($A$2:$A$82,"&lt;&gt;Y")</f>
        <v>0.2325581395348837</v>
      </c>
      <c r="F13" s="1">
        <f>COUNTIF($A$2:$A13,"=Y")/COUNTIF($A$2:$A$82,"=Y")</f>
        <v>0.02631578947368421</v>
      </c>
    </row>
    <row r="14" spans="1:6" ht="15">
      <c r="A14" s="1" t="e">
        <f>VLOOKUP(D14,PFAM!$A$22:$B$39,2,0)</f>
        <v>#N/A</v>
      </c>
      <c r="B14" s="1">
        <v>16.37</v>
      </c>
      <c r="C14" s="1" t="s">
        <v>55</v>
      </c>
      <c r="D14" s="1" t="s">
        <v>56</v>
      </c>
      <c r="E14" s="1">
        <f>1-COUNTIF($A14:$A$82,"&lt;&gt;Y")/COUNTIF($A$2:$A$82,"&lt;&gt;Y")</f>
        <v>0.2558139534883721</v>
      </c>
      <c r="F14" s="1">
        <f>COUNTIF($A$2:$A14,"=Y")/COUNTIF($A$2:$A$82,"=Y")</f>
        <v>0.02631578947368421</v>
      </c>
    </row>
    <row r="15" spans="1:6" ht="15">
      <c r="A15" s="1" t="str">
        <f>VLOOKUP(D15,PFAM!$A$22:$B$39,2,0)</f>
        <v>Y</v>
      </c>
      <c r="B15" s="1">
        <v>16.37</v>
      </c>
      <c r="C15" s="1" t="s">
        <v>67</v>
      </c>
      <c r="D15" s="1" t="s">
        <v>68</v>
      </c>
      <c r="E15" s="1">
        <f>1-COUNTIF($A15:$A$82,"&lt;&gt;Y")/COUNTIF($A$2:$A$82,"&lt;&gt;Y")</f>
        <v>0.2790697674418605</v>
      </c>
      <c r="F15" s="1">
        <f>COUNTIF($A$2:$A15,"=Y")/COUNTIF($A$2:$A$82,"=Y")</f>
        <v>0.05263157894736842</v>
      </c>
    </row>
    <row r="16" spans="1:6" ht="15">
      <c r="A16" s="1" t="e">
        <f>VLOOKUP(D16,PFAM!$A$22:$B$39,2,0)</f>
        <v>#N/A</v>
      </c>
      <c r="B16" s="1">
        <v>16.31</v>
      </c>
      <c r="C16" s="1" t="s">
        <v>39</v>
      </c>
      <c r="D16" s="1" t="s">
        <v>40</v>
      </c>
      <c r="E16" s="1">
        <f>1-COUNTIF($A16:$A$82,"&lt;&gt;Y")/COUNTIF($A$2:$A$82,"&lt;&gt;Y")</f>
        <v>0.2790697674418605</v>
      </c>
      <c r="F16" s="1">
        <f>COUNTIF($A$2:$A16,"=Y")/COUNTIF($A$2:$A$82,"=Y")</f>
        <v>0.05263157894736842</v>
      </c>
    </row>
    <row r="17" spans="1:6" ht="15">
      <c r="A17" s="1" t="e">
        <f>VLOOKUP(D17,PFAM!$A$22:$B$39,2,0)</f>
        <v>#N/A</v>
      </c>
      <c r="B17" s="1">
        <v>16.21</v>
      </c>
      <c r="C17" s="1" t="s">
        <v>3</v>
      </c>
      <c r="D17" s="1" t="s">
        <v>4</v>
      </c>
      <c r="E17" s="1">
        <f>1-COUNTIF($A17:$A$82,"&lt;&gt;Y")/COUNTIF($A$2:$A$82,"&lt;&gt;Y")</f>
        <v>0.3023255813953488</v>
      </c>
      <c r="F17" s="1">
        <f>COUNTIF($A$2:$A17,"=Y")/COUNTIF($A$2:$A$82,"=Y")</f>
        <v>0.05263157894736842</v>
      </c>
    </row>
    <row r="18" spans="1:6" ht="15">
      <c r="A18" s="1" t="str">
        <f>VLOOKUP(D18,PFAM!$A$22:$B$39,2,0)</f>
        <v>Y</v>
      </c>
      <c r="B18" s="1">
        <v>16.16</v>
      </c>
      <c r="C18" s="1" t="s">
        <v>31</v>
      </c>
      <c r="D18" s="1" t="s">
        <v>32</v>
      </c>
      <c r="E18" s="1">
        <f>1-COUNTIF($A18:$A$82,"&lt;&gt;Y")/COUNTIF($A$2:$A$82,"&lt;&gt;Y")</f>
        <v>0.32558139534883723</v>
      </c>
      <c r="F18" s="1">
        <f>COUNTIF($A$2:$A18,"=Y")/COUNTIF($A$2:$A$82,"=Y")</f>
        <v>0.07894736842105263</v>
      </c>
    </row>
    <row r="19" spans="1:6" ht="15">
      <c r="A19" s="1" t="str">
        <f>VLOOKUP(D19,PFAM!$A$22:$B$39,2,0)</f>
        <v>Y</v>
      </c>
      <c r="B19" s="1">
        <v>16.16</v>
      </c>
      <c r="C19" s="1" t="s">
        <v>49</v>
      </c>
      <c r="D19" s="1" t="s">
        <v>50</v>
      </c>
      <c r="E19" s="1">
        <f>1-COUNTIF($A19:$A$82,"&lt;&gt;Y")/COUNTIF($A$2:$A$82,"&lt;&gt;Y")</f>
        <v>0.32558139534883723</v>
      </c>
      <c r="F19" s="1">
        <f>COUNTIF($A$2:$A19,"=Y")/COUNTIF($A$2:$A$82,"=Y")</f>
        <v>0.10526315789473684</v>
      </c>
    </row>
    <row r="20" spans="1:6" ht="15">
      <c r="A20" s="1" t="e">
        <f>VLOOKUP(D20,PFAM!$A$22:$B$39,2,0)</f>
        <v>#N/A</v>
      </c>
      <c r="B20" s="1">
        <v>16.11</v>
      </c>
      <c r="C20" s="1" t="s">
        <v>65</v>
      </c>
      <c r="D20" s="1" t="s">
        <v>66</v>
      </c>
      <c r="E20" s="1">
        <f>1-COUNTIF($A20:$A$82,"&lt;&gt;Y")/COUNTIF($A$2:$A$82,"&lt;&gt;Y")</f>
        <v>0.32558139534883723</v>
      </c>
      <c r="F20" s="1">
        <f>COUNTIF($A$2:$A20,"=Y")/COUNTIF($A$2:$A$82,"=Y")</f>
        <v>0.10526315789473684</v>
      </c>
    </row>
    <row r="21" spans="1:6" ht="15">
      <c r="A21" s="1" t="e">
        <f>VLOOKUP(D21,PFAM!$A$22:$B$39,2,0)</f>
        <v>#N/A</v>
      </c>
      <c r="B21" s="1">
        <v>16.06</v>
      </c>
      <c r="C21" s="1" t="s">
        <v>74</v>
      </c>
      <c r="D21" s="1" t="s">
        <v>75</v>
      </c>
      <c r="E21" s="1">
        <f>1-COUNTIF($A21:$A$82,"&lt;&gt;Y")/COUNTIF($A$2:$A$82,"&lt;&gt;Y")</f>
        <v>0.34883720930232553</v>
      </c>
      <c r="F21" s="1">
        <f>COUNTIF($A$2:$A21,"=Y")/COUNTIF($A$2:$A$82,"=Y")</f>
        <v>0.10526315789473684</v>
      </c>
    </row>
    <row r="22" spans="1:6" ht="15">
      <c r="A22" s="1" t="e">
        <f>VLOOKUP(D22,PFAM!$A$22:$B$39,2,0)</f>
        <v>#N/A</v>
      </c>
      <c r="B22" s="1">
        <v>15.98</v>
      </c>
      <c r="C22" s="1" t="s">
        <v>19</v>
      </c>
      <c r="D22" s="1" t="s">
        <v>20</v>
      </c>
      <c r="E22" s="1">
        <f>1-COUNTIF($A22:$A$82,"&lt;&gt;Y")/COUNTIF($A$2:$A$82,"&lt;&gt;Y")</f>
        <v>0.37209302325581395</v>
      </c>
      <c r="F22" s="1">
        <f>COUNTIF($A$2:$A22,"=Y")/COUNTIF($A$2:$A$82,"=Y")</f>
        <v>0.10526315789473684</v>
      </c>
    </row>
    <row r="23" spans="1:6" ht="15">
      <c r="A23" s="1" t="e">
        <f>VLOOKUP(D23,PFAM!$A$22:$B$39,2,0)</f>
        <v>#N/A</v>
      </c>
      <c r="B23" s="1">
        <v>15.95</v>
      </c>
      <c r="C23" s="1" t="s">
        <v>23</v>
      </c>
      <c r="D23" s="1" t="s">
        <v>24</v>
      </c>
      <c r="E23" s="1">
        <f>1-COUNTIF($A23:$A$82,"&lt;&gt;Y")/COUNTIF($A$2:$A$82,"&lt;&gt;Y")</f>
        <v>0.39534883720930236</v>
      </c>
      <c r="F23" s="1">
        <f>COUNTIF($A$2:$A23,"=Y")/COUNTIF($A$2:$A$82,"=Y")</f>
        <v>0.10526315789473684</v>
      </c>
    </row>
    <row r="24" spans="1:6" ht="15">
      <c r="A24" s="1" t="e">
        <f>VLOOKUP(D24,PFAM!$A$22:$B$39,2,0)</f>
        <v>#N/A</v>
      </c>
      <c r="B24" s="1">
        <v>15.91</v>
      </c>
      <c r="C24" s="1" t="s">
        <v>43</v>
      </c>
      <c r="D24" s="1" t="s">
        <v>44</v>
      </c>
      <c r="E24" s="1">
        <f>1-COUNTIF($A24:$A$82,"&lt;&gt;Y")/COUNTIF($A$2:$A$82,"&lt;&gt;Y")</f>
        <v>0.41860465116279066</v>
      </c>
      <c r="F24" s="1">
        <f>COUNTIF($A$2:$A24,"=Y")/COUNTIF($A$2:$A$82,"=Y")</f>
        <v>0.10526315789473684</v>
      </c>
    </row>
    <row r="25" spans="1:6" ht="15">
      <c r="A25" s="1" t="str">
        <f>VLOOKUP(D25,PFAM!$A$22:$B$39,2,0)</f>
        <v>Y</v>
      </c>
      <c r="B25" s="1">
        <v>15.51</v>
      </c>
      <c r="C25" s="1" t="s">
        <v>59</v>
      </c>
      <c r="D25" s="1" t="s">
        <v>60</v>
      </c>
      <c r="E25" s="1">
        <f>1-COUNTIF($A25:$A$82,"&lt;&gt;Y")/COUNTIF($A$2:$A$82,"&lt;&gt;Y")</f>
        <v>0.4418604651162791</v>
      </c>
      <c r="F25" s="1">
        <f>COUNTIF($A$2:$A25,"=Y")/COUNTIF($A$2:$A$82,"=Y")</f>
        <v>0.13157894736842105</v>
      </c>
    </row>
    <row r="26" spans="1:6" ht="15">
      <c r="A26" s="1" t="str">
        <f>VLOOKUP(D26,PFAM!$A$22:$B$39,2,0)</f>
        <v>Y</v>
      </c>
      <c r="B26" s="1">
        <v>15.51</v>
      </c>
      <c r="C26" s="1" t="s">
        <v>71</v>
      </c>
      <c r="D26" s="1" t="s">
        <v>72</v>
      </c>
      <c r="E26" s="1">
        <f>1-COUNTIF($A26:$A$82,"&lt;&gt;Y")/COUNTIF($A$2:$A$82,"&lt;&gt;Y")</f>
        <v>0.4418604651162791</v>
      </c>
      <c r="F26" s="1">
        <f>COUNTIF($A$2:$A26,"=Y")/COUNTIF($A$2:$A$82,"=Y")</f>
        <v>0.15789473684210525</v>
      </c>
    </row>
    <row r="27" spans="1:6" ht="15">
      <c r="A27" s="1" t="str">
        <f>VLOOKUP(D27,PFAM!$A$22:$B$39,2,0)</f>
        <v>Y</v>
      </c>
      <c r="B27" s="1">
        <v>15.25</v>
      </c>
      <c r="C27" s="1" t="s">
        <v>80</v>
      </c>
      <c r="D27" s="1" t="s">
        <v>81</v>
      </c>
      <c r="E27" s="1">
        <f>1-COUNTIF($A27:$A$82,"&lt;&gt;Y")/COUNTIF($A$2:$A$82,"&lt;&gt;Y")</f>
        <v>0.4418604651162791</v>
      </c>
      <c r="F27" s="1">
        <f>COUNTIF($A$2:$A27,"=Y")/COUNTIF($A$2:$A$82,"=Y")</f>
        <v>0.18421052631578946</v>
      </c>
    </row>
    <row r="28" spans="1:6" ht="15">
      <c r="A28" s="1" t="str">
        <f>VLOOKUP(D28,PFAM!$A$22:$B$39,2,0)</f>
        <v>Y</v>
      </c>
      <c r="B28" s="1">
        <v>15.09</v>
      </c>
      <c r="C28" s="1" t="s">
        <v>7</v>
      </c>
      <c r="D28" s="1" t="s">
        <v>8</v>
      </c>
      <c r="E28" s="1">
        <f>1-COUNTIF($A28:$A$82,"&lt;&gt;Y")/COUNTIF($A$2:$A$82,"&lt;&gt;Y")</f>
        <v>0.4418604651162791</v>
      </c>
      <c r="F28" s="1">
        <f>COUNTIF($A$2:$A28,"=Y")/COUNTIF($A$2:$A$82,"=Y")</f>
        <v>0.21052631578947367</v>
      </c>
    </row>
    <row r="29" spans="1:6" ht="15">
      <c r="A29" s="1" t="str">
        <f>VLOOKUP(D29,PFAM!$A$22:$B$39,2,0)</f>
        <v>Y</v>
      </c>
      <c r="B29" s="1">
        <v>15.05</v>
      </c>
      <c r="C29" s="1" t="s">
        <v>17</v>
      </c>
      <c r="D29" s="1" t="s">
        <v>18</v>
      </c>
      <c r="E29" s="1">
        <f>1-COUNTIF($A29:$A$82,"&lt;&gt;Y")/COUNTIF($A$2:$A$82,"&lt;&gt;Y")</f>
        <v>0.4418604651162791</v>
      </c>
      <c r="F29" s="1">
        <f>COUNTIF($A$2:$A29,"=Y")/COUNTIF($A$2:$A$82,"=Y")</f>
        <v>0.23684210526315788</v>
      </c>
    </row>
    <row r="30" spans="1:6" ht="15">
      <c r="A30" s="1" t="e">
        <f>VLOOKUP(D30,PFAM!$A$22:$B$39,2,0)</f>
        <v>#N/A</v>
      </c>
      <c r="B30" s="1">
        <v>14.94</v>
      </c>
      <c r="C30" s="1" t="s">
        <v>35</v>
      </c>
      <c r="D30" s="1" t="s">
        <v>36</v>
      </c>
      <c r="E30" s="1">
        <f>1-COUNTIF($A30:$A$82,"&lt;&gt;Y")/COUNTIF($A$2:$A$82,"&lt;&gt;Y")</f>
        <v>0.4418604651162791</v>
      </c>
      <c r="F30" s="1">
        <f>COUNTIF($A$2:$A30,"=Y")/COUNTIF($A$2:$A$82,"=Y")</f>
        <v>0.23684210526315788</v>
      </c>
    </row>
    <row r="31" spans="1:6" ht="15">
      <c r="A31" s="1" t="str">
        <f>VLOOKUP(D31,PFAM!$A$22:$B$39,2,0)</f>
        <v>Y</v>
      </c>
      <c r="B31" s="1">
        <v>14.62</v>
      </c>
      <c r="C31" s="1" t="s">
        <v>69</v>
      </c>
      <c r="D31" s="1" t="s">
        <v>70</v>
      </c>
      <c r="E31" s="1">
        <f>1-COUNTIF($A31:$A$82,"&lt;&gt;Y")/COUNTIF($A$2:$A$82,"&lt;&gt;Y")</f>
        <v>0.4651162790697675</v>
      </c>
      <c r="F31" s="1">
        <f>COUNTIF($A$2:$A31,"=Y")/COUNTIF($A$2:$A$82,"=Y")</f>
        <v>0.2631578947368421</v>
      </c>
    </row>
    <row r="32" spans="1:6" ht="15">
      <c r="A32" s="1" t="str">
        <f>VLOOKUP(D32,PFAM!$A$22:$B$39,2,0)</f>
        <v>Y</v>
      </c>
      <c r="B32" s="1">
        <v>14.6</v>
      </c>
      <c r="C32" s="1" t="s">
        <v>47</v>
      </c>
      <c r="D32" s="1" t="s">
        <v>48</v>
      </c>
      <c r="E32" s="1">
        <f>1-COUNTIF($A32:$A$82,"&lt;&gt;Y")/COUNTIF($A$2:$A$82,"&lt;&gt;Y")</f>
        <v>0.4651162790697675</v>
      </c>
      <c r="F32" s="1">
        <f>COUNTIF($A$2:$A32,"=Y")/COUNTIF($A$2:$A$82,"=Y")</f>
        <v>0.2894736842105263</v>
      </c>
    </row>
    <row r="33" spans="1:6" ht="15">
      <c r="A33" s="1" t="e">
        <f>VLOOKUP(D33,PFAM!$A$22:$B$39,2,0)</f>
        <v>#N/A</v>
      </c>
      <c r="B33" s="1">
        <v>14.11</v>
      </c>
      <c r="C33" s="1" t="s">
        <v>5</v>
      </c>
      <c r="D33" s="1" t="s">
        <v>6</v>
      </c>
      <c r="E33" s="1">
        <f>1-COUNTIF($A33:$A$82,"&lt;&gt;Y")/COUNTIF($A$2:$A$82,"&lt;&gt;Y")</f>
        <v>0.4651162790697675</v>
      </c>
      <c r="F33" s="1">
        <f>COUNTIF($A$2:$A33,"=Y")/COUNTIF($A$2:$A$82,"=Y")</f>
        <v>0.2894736842105263</v>
      </c>
    </row>
    <row r="34" spans="1:6" ht="15">
      <c r="A34" s="1" t="str">
        <f>VLOOKUP(D34,PFAM!$A$22:$B$39,2,0)</f>
        <v>Y</v>
      </c>
      <c r="B34" s="1">
        <v>13.68</v>
      </c>
      <c r="C34" s="1" t="s">
        <v>33</v>
      </c>
      <c r="D34" s="1" t="s">
        <v>34</v>
      </c>
      <c r="E34" s="1">
        <f>1-COUNTIF($A34:$A$82,"&lt;&gt;Y")/COUNTIF($A$2:$A$82,"&lt;&gt;Y")</f>
        <v>0.4883720930232558</v>
      </c>
      <c r="F34" s="1">
        <f>COUNTIF($A$2:$A34,"=Y")/COUNTIF($A$2:$A$82,"=Y")</f>
        <v>0.3157894736842105</v>
      </c>
    </row>
    <row r="35" spans="1:6" ht="15">
      <c r="A35" s="1" t="str">
        <f>VLOOKUP(D35,PFAM!$A$22:$B$39,2,0)</f>
        <v>Y</v>
      </c>
      <c r="B35" s="1">
        <v>12.43</v>
      </c>
      <c r="C35" s="1" t="s">
        <v>51</v>
      </c>
      <c r="D35" s="1" t="s">
        <v>52</v>
      </c>
      <c r="E35" s="1">
        <f>1-COUNTIF($A35:$A$82,"&lt;&gt;Y")/COUNTIF($A$2:$A$82,"&lt;&gt;Y")</f>
        <v>0.4883720930232558</v>
      </c>
      <c r="F35" s="1">
        <f>COUNTIF($A$2:$A35,"=Y")/COUNTIF($A$2:$A$82,"=Y")</f>
        <v>0.34210526315789475</v>
      </c>
    </row>
    <row r="36" spans="1:6" ht="15">
      <c r="A36" s="1" t="str">
        <f>VLOOKUP(D36,PFAM!$A$22:$B$39,2,0)</f>
        <v>Y</v>
      </c>
      <c r="B36" s="1">
        <v>12.41</v>
      </c>
      <c r="C36" s="1" t="s">
        <v>9</v>
      </c>
      <c r="D36" s="1" t="s">
        <v>10</v>
      </c>
      <c r="E36" s="1">
        <f>1-COUNTIF($A36:$A$82,"&lt;&gt;Y")/COUNTIF($A$2:$A$82,"&lt;&gt;Y")</f>
        <v>0.4883720930232558</v>
      </c>
      <c r="F36" s="1">
        <f>COUNTIF($A$2:$A36,"=Y")/COUNTIF($A$2:$A$82,"=Y")</f>
        <v>0.3684210526315789</v>
      </c>
    </row>
    <row r="37" spans="1:6" ht="15">
      <c r="A37" s="1" t="str">
        <f>VLOOKUP(D37,PFAM!$A$22:$B$39,2,0)</f>
        <v>Y</v>
      </c>
      <c r="B37" s="1">
        <v>11.75</v>
      </c>
      <c r="C37" s="1" t="s">
        <v>76</v>
      </c>
      <c r="D37" s="1" t="s">
        <v>77</v>
      </c>
      <c r="E37" s="1">
        <f>1-COUNTIF($A37:$A$82,"&lt;&gt;Y")/COUNTIF($A$2:$A$82,"&lt;&gt;Y")</f>
        <v>0.4883720930232558</v>
      </c>
      <c r="F37" s="1">
        <f>COUNTIF($A$2:$A37,"=Y")/COUNTIF($A$2:$A$82,"=Y")</f>
        <v>0.39473684210526316</v>
      </c>
    </row>
    <row r="38" spans="1:6" ht="15">
      <c r="A38" s="1" t="str">
        <f>VLOOKUP(D38,PFAM!$A$22:$B$39,2,0)</f>
        <v>Y</v>
      </c>
      <c r="B38" s="1">
        <v>11.22</v>
      </c>
      <c r="C38" s="1" t="s">
        <v>11</v>
      </c>
      <c r="D38" s="1" t="s">
        <v>12</v>
      </c>
      <c r="E38" s="1">
        <f>1-COUNTIF($A38:$A$82,"&lt;&gt;Y")/COUNTIF($A$2:$A$82,"&lt;&gt;Y")</f>
        <v>0.4883720930232558</v>
      </c>
      <c r="F38" s="1">
        <f>COUNTIF($A$2:$A38,"=Y")/COUNTIF($A$2:$A$82,"=Y")</f>
        <v>0.42105263157894735</v>
      </c>
    </row>
    <row r="39" spans="1:6" ht="15">
      <c r="A39" s="1" t="str">
        <f>VLOOKUP(D39,PFAM!$A$22:$B$39,2,0)</f>
        <v>Y</v>
      </c>
      <c r="B39" s="1">
        <v>8.82</v>
      </c>
      <c r="C39" s="1" t="s">
        <v>25</v>
      </c>
      <c r="D39" s="1" t="s">
        <v>26</v>
      </c>
      <c r="E39" s="1">
        <f>1-COUNTIF($A39:$A$82,"&lt;&gt;Y")/COUNTIF($A$2:$A$82,"&lt;&gt;Y")</f>
        <v>0.4883720930232558</v>
      </c>
      <c r="F39" s="1">
        <f>COUNTIF($A$2:$A39,"=Y")/COUNTIF($A$2:$A$82,"=Y")</f>
        <v>0.4473684210526316</v>
      </c>
    </row>
    <row r="40" spans="1:6" ht="15.75">
      <c r="A40" s="9" t="str">
        <f>VLOOKUP(D40,PFAM!$A$22:$B$39,2,0)</f>
        <v>Y</v>
      </c>
      <c r="B40" s="9">
        <v>8.82</v>
      </c>
      <c r="C40" s="9" t="s">
        <v>45</v>
      </c>
      <c r="D40" s="9" t="s">
        <v>46</v>
      </c>
      <c r="E40" s="9">
        <f>1-COUNTIF($A40:$A$82,"&lt;&gt;Y")/COUNTIF($A$2:$A$82,"&lt;&gt;Y")</f>
        <v>0.4883720930232558</v>
      </c>
      <c r="F40" s="9">
        <f>COUNTIF($A$2:$A40,"=Y")/COUNTIF($A$2:$A$82,"=Y")</f>
        <v>0.47368421052631576</v>
      </c>
    </row>
    <row r="41" spans="1:6" ht="15">
      <c r="A41" s="1" t="e">
        <f>VLOOKUP(D41,PFAM!$A$22:$B$39,2,0)</f>
        <v>#N/A</v>
      </c>
      <c r="B41" s="1">
        <v>0.81</v>
      </c>
      <c r="C41" s="1" t="s">
        <v>61</v>
      </c>
      <c r="D41" s="1" t="s">
        <v>62</v>
      </c>
      <c r="E41" s="1">
        <f>1-COUNTIF($A41:$A$82,"&lt;&gt;Y")/COUNTIF($A$2:$A$82,"&lt;&gt;Y")</f>
        <v>0.4883720930232558</v>
      </c>
      <c r="F41" s="1">
        <f>COUNTIF($A$2:$A41,"=Y")/COUNTIF($A$2:$A$82,"=Y")</f>
        <v>0.47368421052631576</v>
      </c>
    </row>
    <row r="42" spans="1:6" ht="15">
      <c r="A42" s="1" t="e">
        <f>VLOOKUP(D42,PFAM!$A$22:$B$39,2,0)</f>
        <v>#N/A</v>
      </c>
      <c r="B42" s="1">
        <v>0.81</v>
      </c>
      <c r="C42" s="1" t="s">
        <v>57</v>
      </c>
      <c r="D42" s="1" t="s">
        <v>73</v>
      </c>
      <c r="E42" s="1">
        <f>1-COUNTIF($A42:$A$82,"&lt;&gt;Y")/COUNTIF($A$2:$A$82,"&lt;&gt;Y")</f>
        <v>0.5116279069767442</v>
      </c>
      <c r="F42" s="1">
        <f>COUNTIF($A$2:$A42,"=Y")/COUNTIF($A$2:$A$82,"=Y")</f>
        <v>0.47368421052631576</v>
      </c>
    </row>
    <row r="43" spans="1:6" ht="15">
      <c r="A43" s="1" t="e">
        <f>VLOOKUP(D43,PFAM!$A$22:$B$39,2,0)</f>
        <v>#N/A</v>
      </c>
      <c r="B43" s="1">
        <v>0.73</v>
      </c>
      <c r="C43" s="1" t="s">
        <v>37</v>
      </c>
      <c r="D43" s="1" t="s">
        <v>38</v>
      </c>
      <c r="E43" s="1">
        <f>1-COUNTIF($A43:$A$82,"&lt;&gt;Y")/COUNTIF($A$2:$A$82,"&lt;&gt;Y")</f>
        <v>0.5348837209302326</v>
      </c>
      <c r="F43" s="1">
        <f>COUNTIF($A$2:$A43,"=Y")/COUNTIF($A$2:$A$82,"=Y")</f>
        <v>0.47368421052631576</v>
      </c>
    </row>
    <row r="44" spans="1:6" ht="15">
      <c r="A44" s="1" t="e">
        <f>VLOOKUP(D44,PFAM!$A$22:$B$39,2,0)</f>
        <v>#N/A</v>
      </c>
      <c r="B44" s="1">
        <v>0.73</v>
      </c>
      <c r="C44" s="1" t="s">
        <v>15</v>
      </c>
      <c r="D44" s="1" t="s">
        <v>16</v>
      </c>
      <c r="E44" s="1">
        <f>1-COUNTIF($A44:$A$82,"&lt;&gt;Y")/COUNTIF($A$2:$A$82,"&lt;&gt;Y")</f>
        <v>0.5581395348837209</v>
      </c>
      <c r="F44" s="1">
        <f>COUNTIF($A$2:$A44,"=Y")/COUNTIF($A$2:$A$82,"=Y")</f>
        <v>0.47368421052631576</v>
      </c>
    </row>
    <row r="45" spans="1:6" ht="15">
      <c r="A45" s="1" t="str">
        <f>VLOOKUP(D45,PFAM!$A$22:$B$39,2,0)</f>
        <v>Y</v>
      </c>
      <c r="B45" s="1">
        <v>0.71</v>
      </c>
      <c r="C45" s="1" t="s">
        <v>7</v>
      </c>
      <c r="D45" s="1" t="s">
        <v>8</v>
      </c>
      <c r="E45" s="1">
        <f>1-COUNTIF($A45:$A$82,"&lt;&gt;Y")/COUNTIF($A$2:$A$82,"&lt;&gt;Y")</f>
        <v>0.5813953488372092</v>
      </c>
      <c r="F45" s="1">
        <f>COUNTIF($A$2:$A45,"=Y")/COUNTIF($A$2:$A$82,"=Y")</f>
        <v>0.5</v>
      </c>
    </row>
    <row r="46" spans="1:6" ht="15">
      <c r="A46" s="1" t="e">
        <f>VLOOKUP(D46,PFAM!$A$22:$B$39,2,0)</f>
        <v>#N/A</v>
      </c>
      <c r="B46" s="1">
        <v>0.68</v>
      </c>
      <c r="C46" s="1" t="s">
        <v>43</v>
      </c>
      <c r="D46" s="1" t="s">
        <v>44</v>
      </c>
      <c r="E46" s="1">
        <f>1-COUNTIF($A46:$A$82,"&lt;&gt;Y")/COUNTIF($A$2:$A$82,"&lt;&gt;Y")</f>
        <v>0.5813953488372092</v>
      </c>
      <c r="F46" s="1">
        <f>COUNTIF($A$2:$A46,"=Y")/COUNTIF($A$2:$A$82,"=Y")</f>
        <v>0.5</v>
      </c>
    </row>
    <row r="47" spans="1:6" ht="15">
      <c r="A47" s="1" t="e">
        <f>VLOOKUP(D47,PFAM!$A$22:$B$39,2,0)</f>
        <v>#N/A</v>
      </c>
      <c r="B47" s="1">
        <v>0.67</v>
      </c>
      <c r="C47" s="1" t="s">
        <v>27</v>
      </c>
      <c r="D47" s="1" t="s">
        <v>28</v>
      </c>
      <c r="E47" s="1">
        <f>1-COUNTIF($A47:$A$82,"&lt;&gt;Y")/COUNTIF($A$2:$A$82,"&lt;&gt;Y")</f>
        <v>0.6046511627906976</v>
      </c>
      <c r="F47" s="1">
        <f>COUNTIF($A$2:$A47,"=Y")/COUNTIF($A$2:$A$82,"=Y")</f>
        <v>0.5</v>
      </c>
    </row>
    <row r="48" spans="1:6" ht="15">
      <c r="A48" s="1" t="e">
        <f>VLOOKUP(D48,PFAM!$A$22:$B$39,2,0)</f>
        <v>#N/A</v>
      </c>
      <c r="B48" s="1">
        <v>0.66</v>
      </c>
      <c r="C48" s="1" t="s">
        <v>78</v>
      </c>
      <c r="D48" s="1" t="s">
        <v>79</v>
      </c>
      <c r="E48" s="1">
        <f>1-COUNTIF($A48:$A$82,"&lt;&gt;Y")/COUNTIF($A$2:$A$82,"&lt;&gt;Y")</f>
        <v>0.627906976744186</v>
      </c>
      <c r="F48" s="1">
        <f>COUNTIF($A$2:$A48,"=Y")/COUNTIF($A$2:$A$82,"=Y")</f>
        <v>0.5</v>
      </c>
    </row>
    <row r="49" spans="1:6" ht="15">
      <c r="A49" s="1" t="str">
        <f>VLOOKUP(D49,PFAM!$A$22:$B$39,2,0)</f>
        <v>Y</v>
      </c>
      <c r="B49" s="1">
        <v>0.64</v>
      </c>
      <c r="C49" s="1" t="s">
        <v>7</v>
      </c>
      <c r="D49" s="1" t="s">
        <v>8</v>
      </c>
      <c r="E49" s="1">
        <f>1-COUNTIF($A49:$A$82,"&lt;&gt;Y")/COUNTIF($A$2:$A$82,"&lt;&gt;Y")</f>
        <v>0.6511627906976745</v>
      </c>
      <c r="F49" s="1">
        <f>COUNTIF($A$2:$A49,"=Y")/COUNTIF($A$2:$A$82,"=Y")</f>
        <v>0.5263157894736842</v>
      </c>
    </row>
    <row r="50" spans="1:6" ht="15">
      <c r="A50" s="1" t="e">
        <f>VLOOKUP(D50,PFAM!$A$22:$B$39,2,0)</f>
        <v>#N/A</v>
      </c>
      <c r="B50" s="1">
        <v>0.62</v>
      </c>
      <c r="C50" s="1" t="s">
        <v>35</v>
      </c>
      <c r="D50" s="1" t="s">
        <v>36</v>
      </c>
      <c r="E50" s="1">
        <f>1-COUNTIF($A50:$A$82,"&lt;&gt;Y")/COUNTIF($A$2:$A$82,"&lt;&gt;Y")</f>
        <v>0.6511627906976745</v>
      </c>
      <c r="F50" s="1">
        <f>COUNTIF($A$2:$A50,"=Y")/COUNTIF($A$2:$A$82,"=Y")</f>
        <v>0.5263157894736842</v>
      </c>
    </row>
    <row r="51" spans="1:6" ht="15">
      <c r="A51" s="1" t="e">
        <f>VLOOKUP(D51,PFAM!$A$22:$B$39,2,0)</f>
        <v>#N/A</v>
      </c>
      <c r="B51" s="1">
        <v>0.61</v>
      </c>
      <c r="C51" s="1" t="s">
        <v>53</v>
      </c>
      <c r="D51" s="1" t="s">
        <v>54</v>
      </c>
      <c r="E51" s="1">
        <f>1-COUNTIF($A51:$A$82,"&lt;&gt;Y")/COUNTIF($A$2:$A$82,"&lt;&gt;Y")</f>
        <v>0.6744186046511628</v>
      </c>
      <c r="F51" s="1">
        <f>COUNTIF($A$2:$A51,"=Y")/COUNTIF($A$2:$A$82,"=Y")</f>
        <v>0.5263157894736842</v>
      </c>
    </row>
    <row r="52" spans="1:6" ht="15">
      <c r="A52" s="1" t="e">
        <f>VLOOKUP(D52,PFAM!$A$22:$B$39,2,0)</f>
        <v>#N/A</v>
      </c>
      <c r="B52" s="1">
        <v>0.61</v>
      </c>
      <c r="C52" s="1" t="s">
        <v>39</v>
      </c>
      <c r="D52" s="1" t="s">
        <v>40</v>
      </c>
      <c r="E52" s="1">
        <f>1-COUNTIF($A52:$A$82,"&lt;&gt;Y")/COUNTIF($A$2:$A$82,"&lt;&gt;Y")</f>
        <v>0.6976744186046512</v>
      </c>
      <c r="F52" s="1">
        <f>COUNTIF($A$2:$A52,"=Y")/COUNTIF($A$2:$A$82,"=Y")</f>
        <v>0.5263157894736842</v>
      </c>
    </row>
    <row r="53" spans="1:6" ht="15">
      <c r="A53" s="1" t="e">
        <f>VLOOKUP(D53,PFAM!$A$22:$B$39,2,0)</f>
        <v>#N/A</v>
      </c>
      <c r="B53" s="1">
        <v>0.58</v>
      </c>
      <c r="C53" s="1" t="s">
        <v>63</v>
      </c>
      <c r="D53" s="1" t="s">
        <v>64</v>
      </c>
      <c r="E53" s="1">
        <f>1-COUNTIF($A53:$A$82,"&lt;&gt;Y")/COUNTIF($A$2:$A$82,"&lt;&gt;Y")</f>
        <v>0.7209302325581395</v>
      </c>
      <c r="F53" s="1">
        <f>COUNTIF($A$2:$A53,"=Y")/COUNTIF($A$2:$A$82,"=Y")</f>
        <v>0.5263157894736842</v>
      </c>
    </row>
    <row r="54" spans="1:6" ht="15">
      <c r="A54" s="1" t="e">
        <f>VLOOKUP(D54,PFAM!$A$22:$B$39,2,0)</f>
        <v>#N/A</v>
      </c>
      <c r="B54" s="1">
        <v>0.56</v>
      </c>
      <c r="C54" s="1" t="s">
        <v>35</v>
      </c>
      <c r="D54" s="1" t="s">
        <v>36</v>
      </c>
      <c r="E54" s="1">
        <f>1-COUNTIF($A54:$A$82,"&lt;&gt;Y")/COUNTIF($A$2:$A$82,"&lt;&gt;Y")</f>
        <v>0.7441860465116279</v>
      </c>
      <c r="F54" s="1">
        <f>COUNTIF($A$2:$A54,"=Y")/COUNTIF($A$2:$A$82,"=Y")</f>
        <v>0.5263157894736842</v>
      </c>
    </row>
    <row r="55" spans="1:6" ht="15">
      <c r="A55" s="1" t="str">
        <f>VLOOKUP(D55,PFAM!$A$22:$B$39,2,0)</f>
        <v>Y</v>
      </c>
      <c r="B55" s="1">
        <v>0.56</v>
      </c>
      <c r="C55" s="1" t="s">
        <v>13</v>
      </c>
      <c r="D55" s="1" t="s">
        <v>14</v>
      </c>
      <c r="E55" s="1">
        <f>1-COUNTIF($A55:$A$82,"&lt;&gt;Y")/COUNTIF($A$2:$A$82,"&lt;&gt;Y")</f>
        <v>0.7674418604651163</v>
      </c>
      <c r="F55" s="1">
        <f>COUNTIF($A$2:$A55,"=Y")/COUNTIF($A$2:$A$82,"=Y")</f>
        <v>0.5526315789473685</v>
      </c>
    </row>
    <row r="56" spans="1:6" ht="15">
      <c r="A56" s="1" t="str">
        <f>VLOOKUP(D56,PFAM!$A$22:$B$39,2,0)</f>
        <v>Y</v>
      </c>
      <c r="B56" s="1">
        <v>0.51</v>
      </c>
      <c r="C56" s="1" t="s">
        <v>47</v>
      </c>
      <c r="D56" s="1" t="s">
        <v>48</v>
      </c>
      <c r="E56" s="1">
        <f>1-COUNTIF($A56:$A$82,"&lt;&gt;Y")/COUNTIF($A$2:$A$82,"&lt;&gt;Y")</f>
        <v>0.7674418604651163</v>
      </c>
      <c r="F56" s="1">
        <f>COUNTIF($A$2:$A56,"=Y")/COUNTIF($A$2:$A$82,"=Y")</f>
        <v>0.5789473684210527</v>
      </c>
    </row>
    <row r="57" spans="1:6" ht="15">
      <c r="A57" s="1" t="e">
        <f>VLOOKUP(D57,PFAM!$A$22:$B$39,2,0)</f>
        <v>#N/A</v>
      </c>
      <c r="B57" s="1">
        <v>0.41</v>
      </c>
      <c r="C57" s="1" t="s">
        <v>3</v>
      </c>
      <c r="D57" s="1" t="s">
        <v>4</v>
      </c>
      <c r="E57" s="1">
        <f>1-COUNTIF($A57:$A$82,"&lt;&gt;Y")/COUNTIF($A$2:$A$82,"&lt;&gt;Y")</f>
        <v>0.7674418604651163</v>
      </c>
      <c r="F57" s="1">
        <f>COUNTIF($A$2:$A57,"=Y")/COUNTIF($A$2:$A$82,"=Y")</f>
        <v>0.5789473684210527</v>
      </c>
    </row>
    <row r="58" spans="1:6" ht="15">
      <c r="A58" s="1" t="str">
        <f>VLOOKUP(D58,PFAM!$A$22:$B$39,2,0)</f>
        <v>Y</v>
      </c>
      <c r="B58" s="1">
        <v>0.4</v>
      </c>
      <c r="C58" s="1" t="s">
        <v>11</v>
      </c>
      <c r="D58" s="1" t="s">
        <v>12</v>
      </c>
      <c r="E58" s="1">
        <f>1-COUNTIF($A58:$A$82,"&lt;&gt;Y")/COUNTIF($A$2:$A$82,"&lt;&gt;Y")</f>
        <v>0.7906976744186046</v>
      </c>
      <c r="F58" s="1">
        <f>COUNTIF($A$2:$A58,"=Y")/COUNTIF($A$2:$A$82,"=Y")</f>
        <v>0.6052631578947368</v>
      </c>
    </row>
    <row r="59" spans="1:6" ht="15">
      <c r="A59" s="1" t="e">
        <f>VLOOKUP(D59,PFAM!$A$22:$B$39,2,0)</f>
        <v>#N/A</v>
      </c>
      <c r="B59" s="1">
        <v>0.28</v>
      </c>
      <c r="C59" s="1" t="s">
        <v>43</v>
      </c>
      <c r="D59" s="1" t="s">
        <v>44</v>
      </c>
      <c r="E59" s="1">
        <f>1-COUNTIF($A59:$A$82,"&lt;&gt;Y")/COUNTIF($A$2:$A$82,"&lt;&gt;Y")</f>
        <v>0.7906976744186046</v>
      </c>
      <c r="F59" s="1">
        <f>COUNTIF($A$2:$A59,"=Y")/COUNTIF($A$2:$A$82,"=Y")</f>
        <v>0.6052631578947368</v>
      </c>
    </row>
    <row r="60" spans="1:6" ht="15">
      <c r="A60" s="1" t="str">
        <f>VLOOKUP(D60,PFAM!$A$22:$B$39,2,0)</f>
        <v>Y</v>
      </c>
      <c r="B60" s="1">
        <v>0.28</v>
      </c>
      <c r="C60" s="1" t="s">
        <v>17</v>
      </c>
      <c r="D60" s="1" t="s">
        <v>18</v>
      </c>
      <c r="E60" s="1">
        <f>1-COUNTIF($A60:$A$82,"&lt;&gt;Y")/COUNTIF($A$2:$A$82,"&lt;&gt;Y")</f>
        <v>0.813953488372093</v>
      </c>
      <c r="F60" s="1">
        <f>COUNTIF($A$2:$A60,"=Y")/COUNTIF($A$2:$A$82,"=Y")</f>
        <v>0.631578947368421</v>
      </c>
    </row>
    <row r="61" spans="1:6" ht="15">
      <c r="A61" s="1" t="e">
        <f>VLOOKUP(D61,PFAM!$A$22:$B$39,2,0)</f>
        <v>#N/A</v>
      </c>
      <c r="B61" s="1">
        <v>0.26</v>
      </c>
      <c r="C61" s="1" t="s">
        <v>39</v>
      </c>
      <c r="D61" s="1" t="s">
        <v>40</v>
      </c>
      <c r="E61" s="1">
        <f>1-COUNTIF($A61:$A$82,"&lt;&gt;Y")/COUNTIF($A$2:$A$82,"&lt;&gt;Y")</f>
        <v>0.813953488372093</v>
      </c>
      <c r="F61" s="1">
        <f>COUNTIF($A$2:$A61,"=Y")/COUNTIF($A$2:$A$82,"=Y")</f>
        <v>0.631578947368421</v>
      </c>
    </row>
    <row r="62" spans="1:6" ht="15">
      <c r="A62" s="1" t="str">
        <f>VLOOKUP(D62,PFAM!$A$22:$B$39,2,0)</f>
        <v>Y</v>
      </c>
      <c r="B62" s="1">
        <v>0.25</v>
      </c>
      <c r="C62" s="1" t="s">
        <v>47</v>
      </c>
      <c r="D62" s="1" t="s">
        <v>48</v>
      </c>
      <c r="E62" s="1">
        <f>1-COUNTIF($A62:$A$82,"&lt;&gt;Y")/COUNTIF($A$2:$A$82,"&lt;&gt;Y")</f>
        <v>0.8372093023255813</v>
      </c>
      <c r="F62" s="1">
        <f>COUNTIF($A$2:$A62,"=Y")/COUNTIF($A$2:$A$82,"=Y")</f>
        <v>0.6578947368421053</v>
      </c>
    </row>
    <row r="63" spans="1:6" ht="15">
      <c r="A63" s="1" t="str">
        <f>VLOOKUP(D63,PFAM!$A$22:$B$39,2,0)</f>
        <v>Y</v>
      </c>
      <c r="B63" s="1">
        <v>0.25</v>
      </c>
      <c r="C63" s="1" t="s">
        <v>59</v>
      </c>
      <c r="D63" s="1" t="s">
        <v>60</v>
      </c>
      <c r="E63" s="1">
        <f>1-COUNTIF($A63:$A$82,"&lt;&gt;Y")/COUNTIF($A$2:$A$82,"&lt;&gt;Y")</f>
        <v>0.8372093023255813</v>
      </c>
      <c r="F63" s="1">
        <f>COUNTIF($A$2:$A63,"=Y")/COUNTIF($A$2:$A$82,"=Y")</f>
        <v>0.6842105263157895</v>
      </c>
    </row>
    <row r="64" spans="1:6" ht="15">
      <c r="A64" s="1" t="str">
        <f>VLOOKUP(D64,PFAM!$A$22:$B$39,2,0)</f>
        <v>Y</v>
      </c>
      <c r="B64" s="1">
        <v>0.25</v>
      </c>
      <c r="C64" s="1" t="s">
        <v>71</v>
      </c>
      <c r="D64" s="1" t="s">
        <v>72</v>
      </c>
      <c r="E64" s="1">
        <f>1-COUNTIF($A64:$A$82,"&lt;&gt;Y")/COUNTIF($A$2:$A$82,"&lt;&gt;Y")</f>
        <v>0.8372093023255813</v>
      </c>
      <c r="F64" s="1">
        <f>COUNTIF($A$2:$A64,"=Y")/COUNTIF($A$2:$A$82,"=Y")</f>
        <v>0.7105263157894737</v>
      </c>
    </row>
    <row r="65" spans="1:6" ht="15">
      <c r="A65" s="1" t="str">
        <f>VLOOKUP(D65,PFAM!$A$22:$B$39,2,0)</f>
        <v>Y</v>
      </c>
      <c r="B65" s="1">
        <v>0.24</v>
      </c>
      <c r="C65" s="1" t="s">
        <v>9</v>
      </c>
      <c r="D65" s="1" t="s">
        <v>10</v>
      </c>
      <c r="E65" s="1">
        <f>1-COUNTIF($A65:$A$82,"&lt;&gt;Y")/COUNTIF($A$2:$A$82,"&lt;&gt;Y")</f>
        <v>0.8372093023255813</v>
      </c>
      <c r="F65" s="1">
        <f>COUNTIF($A$2:$A65,"=Y")/COUNTIF($A$2:$A$82,"=Y")</f>
        <v>0.7368421052631579</v>
      </c>
    </row>
    <row r="66" spans="1:6" ht="15">
      <c r="A66" s="1" t="str">
        <f>VLOOKUP(D66,PFAM!$A$22:$B$39,2,0)</f>
        <v>Y</v>
      </c>
      <c r="B66" s="1">
        <v>0.23</v>
      </c>
      <c r="C66" s="1" t="s">
        <v>17</v>
      </c>
      <c r="D66" s="1" t="s">
        <v>18</v>
      </c>
      <c r="E66" s="1">
        <f>1-COUNTIF($A66:$A$82,"&lt;&gt;Y")/COUNTIF($A$2:$A$82,"&lt;&gt;Y")</f>
        <v>0.8372093023255813</v>
      </c>
      <c r="F66" s="1">
        <f>COUNTIF($A$2:$A66,"=Y")/COUNTIF($A$2:$A$82,"=Y")</f>
        <v>0.7631578947368421</v>
      </c>
    </row>
    <row r="67" spans="1:6" ht="15">
      <c r="A67" s="1" t="e">
        <f>VLOOKUP(D67,PFAM!$A$22:$B$39,2,0)</f>
        <v>#N/A</v>
      </c>
      <c r="B67" s="1">
        <v>0.22</v>
      </c>
      <c r="C67" s="1" t="s">
        <v>41</v>
      </c>
      <c r="D67" s="1" t="s">
        <v>42</v>
      </c>
      <c r="E67" s="1">
        <f>1-COUNTIF($A67:$A$82,"&lt;&gt;Y")/COUNTIF($A$2:$A$82,"&lt;&gt;Y")</f>
        <v>0.8372093023255813</v>
      </c>
      <c r="F67" s="1">
        <f>COUNTIF($A$2:$A67,"=Y")/COUNTIF($A$2:$A$82,"=Y")</f>
        <v>0.7631578947368421</v>
      </c>
    </row>
    <row r="68" spans="1:6" ht="15">
      <c r="A68" s="1" t="str">
        <f>VLOOKUP(D68,PFAM!$A$22:$B$39,2,0)</f>
        <v>Y</v>
      </c>
      <c r="B68" s="1">
        <v>0.21</v>
      </c>
      <c r="C68" s="1" t="s">
        <v>59</v>
      </c>
      <c r="D68" s="1" t="s">
        <v>60</v>
      </c>
      <c r="E68" s="1">
        <f>1-COUNTIF($A68:$A$82,"&lt;&gt;Y")/COUNTIF($A$2:$A$82,"&lt;&gt;Y")</f>
        <v>0.8604651162790697</v>
      </c>
      <c r="F68" s="1">
        <f>COUNTIF($A$2:$A68,"=Y")/COUNTIF($A$2:$A$82,"=Y")</f>
        <v>0.7894736842105263</v>
      </c>
    </row>
    <row r="69" spans="1:6" ht="15">
      <c r="A69" s="1" t="str">
        <f>VLOOKUP(D69,PFAM!$A$22:$B$39,2,0)</f>
        <v>Y</v>
      </c>
      <c r="B69" s="1">
        <v>0.21</v>
      </c>
      <c r="C69" s="1" t="s">
        <v>71</v>
      </c>
      <c r="D69" s="1" t="s">
        <v>72</v>
      </c>
      <c r="E69" s="1">
        <f>1-COUNTIF($A69:$A$82,"&lt;&gt;Y")/COUNTIF($A$2:$A$82,"&lt;&gt;Y")</f>
        <v>0.8604651162790697</v>
      </c>
      <c r="F69" s="1">
        <f>COUNTIF($A$2:$A69,"=Y")/COUNTIF($A$2:$A$82,"=Y")</f>
        <v>0.8157894736842105</v>
      </c>
    </row>
    <row r="70" spans="1:6" ht="15">
      <c r="A70" s="1" t="str">
        <f>VLOOKUP(D70,PFAM!$A$22:$B$39,2,0)</f>
        <v>Y</v>
      </c>
      <c r="B70" s="1">
        <v>0.18</v>
      </c>
      <c r="C70" s="1" t="s">
        <v>80</v>
      </c>
      <c r="D70" s="1" t="s">
        <v>81</v>
      </c>
      <c r="E70" s="1">
        <f>1-COUNTIF($A70:$A$82,"&lt;&gt;Y")/COUNTIF($A$2:$A$82,"&lt;&gt;Y")</f>
        <v>0.8604651162790697</v>
      </c>
      <c r="F70" s="1">
        <f>COUNTIF($A$2:$A70,"=Y")/COUNTIF($A$2:$A$82,"=Y")</f>
        <v>0.8421052631578947</v>
      </c>
    </row>
    <row r="71" spans="1:6" ht="15">
      <c r="A71" s="1" t="str">
        <f>VLOOKUP(D71,PFAM!$A$22:$B$39,2,0)</f>
        <v>Y</v>
      </c>
      <c r="B71" s="1">
        <v>0.17</v>
      </c>
      <c r="C71" s="1" t="s">
        <v>13</v>
      </c>
      <c r="D71" s="1" t="s">
        <v>14</v>
      </c>
      <c r="E71" s="1">
        <f>1-COUNTIF($A71:$A$82,"&lt;&gt;Y")/COUNTIF($A$2:$A$82,"&lt;&gt;Y")</f>
        <v>0.8604651162790697</v>
      </c>
      <c r="F71" s="1">
        <f>COUNTIF($A$2:$A71,"=Y")/COUNTIF($A$2:$A$82,"=Y")</f>
        <v>0.868421052631579</v>
      </c>
    </row>
    <row r="72" spans="1:6" ht="15">
      <c r="A72" s="1" t="str">
        <f>VLOOKUP(D72,PFAM!$A$22:$B$39,2,0)</f>
        <v>Y</v>
      </c>
      <c r="B72" s="1">
        <v>0.16</v>
      </c>
      <c r="C72" s="1" t="s">
        <v>31</v>
      </c>
      <c r="D72" s="1" t="s">
        <v>32</v>
      </c>
      <c r="E72" s="1">
        <f>1-COUNTIF($A72:$A$82,"&lt;&gt;Y")/COUNTIF($A$2:$A$82,"&lt;&gt;Y")</f>
        <v>0.8604651162790697</v>
      </c>
      <c r="F72" s="1">
        <f>COUNTIF($A$2:$A72,"=Y")/COUNTIF($A$2:$A$82,"=Y")</f>
        <v>0.8947368421052632</v>
      </c>
    </row>
    <row r="73" spans="1:6" ht="15">
      <c r="A73" s="1" t="str">
        <f>VLOOKUP(D73,PFAM!$A$22:$B$39,2,0)</f>
        <v>Y</v>
      </c>
      <c r="B73" s="1">
        <v>0.16</v>
      </c>
      <c r="C73" s="1" t="s">
        <v>49</v>
      </c>
      <c r="D73" s="1" t="s">
        <v>50</v>
      </c>
      <c r="E73" s="1">
        <f>1-COUNTIF($A73:$A$82,"&lt;&gt;Y")/COUNTIF($A$2:$A$82,"&lt;&gt;Y")</f>
        <v>0.8604651162790697</v>
      </c>
      <c r="F73" s="1">
        <f>COUNTIF($A$2:$A73,"=Y")/COUNTIF($A$2:$A$82,"=Y")</f>
        <v>0.9210526315789473</v>
      </c>
    </row>
    <row r="74" spans="1:6" ht="15">
      <c r="A74" s="1" t="e">
        <f>VLOOKUP(D74,PFAM!$A$22:$B$39,2,0)</f>
        <v>#N/A</v>
      </c>
      <c r="B74" s="1">
        <v>0.15</v>
      </c>
      <c r="C74" s="1" t="s">
        <v>5</v>
      </c>
      <c r="D74" s="1" t="s">
        <v>6</v>
      </c>
      <c r="E74" s="1">
        <f>1-COUNTIF($A74:$A$82,"&lt;&gt;Y")/COUNTIF($A$2:$A$82,"&lt;&gt;Y")</f>
        <v>0.8604651162790697</v>
      </c>
      <c r="F74" s="1">
        <f>COUNTIF($A$2:$A74,"=Y")/COUNTIF($A$2:$A$82,"=Y")</f>
        <v>0.9210526315789473</v>
      </c>
    </row>
    <row r="75" spans="1:6" ht="15">
      <c r="A75" s="1" t="str">
        <f>VLOOKUP(D75,PFAM!$A$22:$B$39,2,0)</f>
        <v>Y</v>
      </c>
      <c r="B75" s="1">
        <v>0.14</v>
      </c>
      <c r="C75" s="1" t="s">
        <v>33</v>
      </c>
      <c r="D75" s="1" t="s">
        <v>34</v>
      </c>
      <c r="E75" s="1">
        <f>1-COUNTIF($A75:$A$82,"&lt;&gt;Y")/COUNTIF($A$2:$A$82,"&lt;&gt;Y")</f>
        <v>0.8837209302325582</v>
      </c>
      <c r="F75" s="1">
        <f>COUNTIF($A$2:$A75,"=Y")/COUNTIF($A$2:$A$82,"=Y")</f>
        <v>0.9473684210526315</v>
      </c>
    </row>
    <row r="76" spans="1:6" ht="15">
      <c r="A76" s="1" t="e">
        <f>VLOOKUP(D76,PFAM!$A$22:$B$39,2,0)</f>
        <v>#N/A</v>
      </c>
      <c r="B76" s="1">
        <v>0.13</v>
      </c>
      <c r="C76" s="1" t="s">
        <v>19</v>
      </c>
      <c r="D76" s="1" t="s">
        <v>20</v>
      </c>
      <c r="E76" s="1">
        <f>1-COUNTIF($A76:$A$82,"&lt;&gt;Y")/COUNTIF($A$2:$A$82,"&lt;&gt;Y")</f>
        <v>0.8837209302325582</v>
      </c>
      <c r="F76" s="1">
        <f>COUNTIF($A$2:$A76,"=Y")/COUNTIF($A$2:$A$82,"=Y")</f>
        <v>0.9473684210526315</v>
      </c>
    </row>
    <row r="77" spans="1:6" ht="15">
      <c r="A77" s="1" t="e">
        <f>VLOOKUP(D77,PFAM!$A$22:$B$39,2,0)</f>
        <v>#N/A</v>
      </c>
      <c r="B77" s="1">
        <v>0.12</v>
      </c>
      <c r="C77" s="1" t="s">
        <v>41</v>
      </c>
      <c r="D77" s="1" t="s">
        <v>42</v>
      </c>
      <c r="E77" s="1">
        <f>1-COUNTIF($A77:$A$82,"&lt;&gt;Y")/COUNTIF($A$2:$A$82,"&lt;&gt;Y")</f>
        <v>0.9069767441860466</v>
      </c>
      <c r="F77" s="1">
        <f>COUNTIF($A$2:$A77,"=Y")/COUNTIF($A$2:$A$82,"=Y")</f>
        <v>0.9473684210526315</v>
      </c>
    </row>
    <row r="78" spans="1:6" ht="15">
      <c r="A78" s="1" t="str">
        <f>VLOOKUP(D78,PFAM!$A$22:$B$39,2,0)</f>
        <v>Y</v>
      </c>
      <c r="B78" s="1">
        <v>0.12</v>
      </c>
      <c r="C78" s="1" t="s">
        <v>49</v>
      </c>
      <c r="D78" s="1" t="s">
        <v>50</v>
      </c>
      <c r="E78" s="1">
        <f>1-COUNTIF($A78:$A$82,"&lt;&gt;Y")/COUNTIF($A$2:$A$82,"&lt;&gt;Y")</f>
        <v>0.9302325581395349</v>
      </c>
      <c r="F78" s="1">
        <f>COUNTIF($A$2:$A78,"=Y")/COUNTIF($A$2:$A$82,"=Y")</f>
        <v>0.9736842105263158</v>
      </c>
    </row>
    <row r="79" spans="1:6" ht="15">
      <c r="A79" s="1" t="e">
        <f>VLOOKUP(D79,PFAM!$A$22:$B$39,2,0)</f>
        <v>#N/A</v>
      </c>
      <c r="B79" s="1">
        <v>0.1</v>
      </c>
      <c r="C79" s="1" t="s">
        <v>55</v>
      </c>
      <c r="D79" s="1" t="s">
        <v>56</v>
      </c>
      <c r="E79" s="1">
        <f>1-COUNTIF($A79:$A$82,"&lt;&gt;Y")/COUNTIF($A$2:$A$82,"&lt;&gt;Y")</f>
        <v>0.9302325581395349</v>
      </c>
      <c r="F79" s="1">
        <f>COUNTIF($A$2:$A79,"=Y")/COUNTIF($A$2:$A$82,"=Y")</f>
        <v>0.9736842105263158</v>
      </c>
    </row>
    <row r="80" spans="1:6" ht="15">
      <c r="A80" s="1" t="e">
        <f>VLOOKUP(D80,PFAM!$A$22:$B$39,2,0)</f>
        <v>#N/A</v>
      </c>
      <c r="B80" s="1">
        <v>0.08</v>
      </c>
      <c r="C80" s="1" t="s">
        <v>27</v>
      </c>
      <c r="D80" s="1" t="s">
        <v>28</v>
      </c>
      <c r="E80" s="1">
        <f>1-COUNTIF($A80:$A$82,"&lt;&gt;Y")/COUNTIF($A$2:$A$82,"&lt;&gt;Y")</f>
        <v>0.9534883720930233</v>
      </c>
      <c r="F80" s="1">
        <f>COUNTIF($A$2:$A80,"=Y")/COUNTIF($A$2:$A$82,"=Y")</f>
        <v>0.9736842105263158</v>
      </c>
    </row>
    <row r="81" spans="1:6" ht="15">
      <c r="A81" s="1" t="str">
        <f>VLOOKUP(D81,PFAM!$A$22:$B$39,2,0)</f>
        <v>Y</v>
      </c>
      <c r="B81" s="1">
        <v>0.08</v>
      </c>
      <c r="C81" s="1" t="s">
        <v>11</v>
      </c>
      <c r="D81" s="1" t="s">
        <v>12</v>
      </c>
      <c r="E81" s="1">
        <f>1-COUNTIF($A81:$A$82,"&lt;&gt;Y")/COUNTIF($A$2:$A$82,"&lt;&gt;Y")</f>
        <v>0.9767441860465116</v>
      </c>
      <c r="F81" s="1">
        <f>COUNTIF($A$2:$A81,"=Y")/COUNTIF($A$2:$A$82,"=Y")</f>
        <v>1</v>
      </c>
    </row>
    <row r="82" spans="1:6" ht="15">
      <c r="A82" s="1" t="e">
        <f>VLOOKUP(D82,PFAM!$A$22:$B$39,2,0)</f>
        <v>#N/A</v>
      </c>
      <c r="B82" s="1">
        <v>0.03</v>
      </c>
      <c r="C82" s="1" t="s">
        <v>23</v>
      </c>
      <c r="D82" s="1" t="s">
        <v>24</v>
      </c>
      <c r="E82" s="1">
        <f>1-COUNTIF($A82:$A$82,"&lt;&gt;Y")/COUNTIF($A$2:$A$82,"&lt;&gt;Y")</f>
        <v>0.9767441860465116</v>
      </c>
      <c r="F82" s="1">
        <f>COUNTIF($A$2:$A82,"=Y")/COUNTIF($A$2:$A$82,"=Y")</f>
        <v>1</v>
      </c>
    </row>
  </sheetData>
  <sheetProtection/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SheetLayoutView="1" workbookViewId="0" topLeftCell="H1">
      <selection activeCell="E2" sqref="E2:F40"/>
    </sheetView>
  </sheetViews>
  <sheetFormatPr defaultColWidth="9.140625" defaultRowHeight="15"/>
  <cols>
    <col min="1" max="2" width="9.00390625" style="1" customWidth="1"/>
    <col min="3" max="3" width="13.140625" style="1" customWidth="1"/>
    <col min="4" max="4" width="17.57421875" style="1" customWidth="1"/>
    <col min="5" max="5" width="17.140625" style="1" customWidth="1"/>
    <col min="6" max="19" width="9.00390625" style="1" customWidth="1"/>
  </cols>
  <sheetData>
    <row r="1" spans="1:6" ht="15.75">
      <c r="A1" s="1" t="s">
        <v>0</v>
      </c>
      <c r="E1" s="1" t="s">
        <v>84</v>
      </c>
      <c r="F1" s="1" t="s">
        <v>2</v>
      </c>
    </row>
    <row r="2" spans="1:10" ht="15">
      <c r="A2" s="1" t="str">
        <f>VLOOKUP($D2,PFAM!$A$1:$B$21,2,0)</f>
        <v>Y</v>
      </c>
      <c r="B2" s="1">
        <v>41.33</v>
      </c>
      <c r="C2" s="1" t="s">
        <v>37</v>
      </c>
      <c r="D2" s="1" t="s">
        <v>38</v>
      </c>
      <c r="E2" s="1">
        <f>1-COUNTIF($A2:$A$105,"&lt;&gt;Y")/COUNTIF($A$2:$A$105,"&lt;&gt;Y")</f>
        <v>0</v>
      </c>
      <c r="F2" s="1">
        <v>0</v>
      </c>
      <c r="H2" s="17"/>
      <c r="I2" s="10" t="s">
        <v>29</v>
      </c>
      <c r="J2" s="11" t="s">
        <v>30</v>
      </c>
    </row>
    <row r="3" spans="1:10" ht="15">
      <c r="A3" s="1" t="str">
        <f>VLOOKUP($D3,PFAM!$A$1:$B$21,2,0)</f>
        <v>Y</v>
      </c>
      <c r="B3" s="1">
        <v>40.46</v>
      </c>
      <c r="C3" s="1" t="s">
        <v>82</v>
      </c>
      <c r="D3" s="1" t="s">
        <v>83</v>
      </c>
      <c r="E3" s="1">
        <f>1-COUNTIF($A3:$A$105,"&lt;&gt;Y")/COUNTIF($A$2:$A$105,"&lt;&gt;Y")</f>
        <v>0</v>
      </c>
      <c r="F3" s="1">
        <f>COUNTIF($A$2:$A3,"=Y")/COUNTIF($A$2:$A$105,"=Y")</f>
        <v>0.03773584905660377</v>
      </c>
      <c r="H3" s="12" t="s">
        <v>29</v>
      </c>
      <c r="I3" s="18">
        <f>COUNTIF(A2:A22,"=Y")</f>
        <v>21</v>
      </c>
      <c r="J3" s="22">
        <f>COUNTIF(A2:A22,"&lt;&gt;Y")</f>
        <v>0</v>
      </c>
    </row>
    <row r="4" spans="1:10" ht="15.75">
      <c r="A4" s="1" t="str">
        <f>VLOOKUP($D4,PFAM!$A$1:$B$21,2,0)</f>
        <v>Y</v>
      </c>
      <c r="B4" s="1">
        <v>40.46</v>
      </c>
      <c r="C4" s="1" t="s">
        <v>21</v>
      </c>
      <c r="D4" s="1" t="s">
        <v>22</v>
      </c>
      <c r="E4" s="1">
        <f>1-COUNTIF($A4:$A$105,"&lt;&gt;Y")/COUNTIF($A$2:$A$105,"&lt;&gt;Y")</f>
        <v>0</v>
      </c>
      <c r="F4" s="1">
        <f>COUNTIF($A$2:$A4,"=Y")/COUNTIF($A$2:$A$105,"=Y")</f>
        <v>0.05660377358490566</v>
      </c>
      <c r="H4" s="13" t="s">
        <v>30</v>
      </c>
      <c r="I4" s="21">
        <f>COUNTIF(A23:A105,"=Y")</f>
        <v>32</v>
      </c>
      <c r="J4" s="15">
        <f>COUNTIF(A23:A105,"&lt;&gt;Y")</f>
        <v>51</v>
      </c>
    </row>
    <row r="5" spans="1:6" ht="15">
      <c r="A5" s="1" t="str">
        <f>VLOOKUP($D5,PFAM!$A$1:$B$21,2,0)</f>
        <v>Y</v>
      </c>
      <c r="B5" s="1">
        <v>40.43</v>
      </c>
      <c r="C5" s="1" t="s">
        <v>27</v>
      </c>
      <c r="D5" s="1" t="s">
        <v>28</v>
      </c>
      <c r="E5" s="1">
        <f>1-COUNTIF($A5:$A$105,"&lt;&gt;Y")/COUNTIF($A$2:$A$105,"&lt;&gt;Y")</f>
        <v>0</v>
      </c>
      <c r="F5" s="1">
        <f>COUNTIF($A$2:$A5,"=Y")/COUNTIF($A$2:$A$105,"=Y")</f>
        <v>0.07547169811320754</v>
      </c>
    </row>
    <row r="6" spans="1:6" ht="15">
      <c r="A6" s="1" t="str">
        <f>VLOOKUP($D6,PFAM!$A$1:$B$21,2,0)</f>
        <v>Y</v>
      </c>
      <c r="B6" s="1">
        <v>40.14</v>
      </c>
      <c r="C6" s="1" t="s">
        <v>55</v>
      </c>
      <c r="D6" s="1" t="s">
        <v>56</v>
      </c>
      <c r="E6" s="1">
        <f>1-COUNTIF($A6:$A$105,"&lt;&gt;Y")/COUNTIF($A$2:$A$105,"&lt;&gt;Y")</f>
        <v>0</v>
      </c>
      <c r="F6" s="1">
        <f>COUNTIF($A$2:$A6,"=Y")/COUNTIF($A$2:$A$105,"=Y")</f>
        <v>0.09433962264150944</v>
      </c>
    </row>
    <row r="7" spans="1:6" ht="15">
      <c r="A7" s="1" t="str">
        <f>VLOOKUP($D7,PFAM!$A$1:$B$21,2,0)</f>
        <v>Y</v>
      </c>
      <c r="B7" s="1">
        <v>39.91</v>
      </c>
      <c r="C7" s="1" t="s">
        <v>53</v>
      </c>
      <c r="D7" s="1" t="s">
        <v>54</v>
      </c>
      <c r="E7" s="1">
        <f>1-COUNTIF($A7:$A$105,"&lt;&gt;Y")/COUNTIF($A$2:$A$105,"&lt;&gt;Y")</f>
        <v>0</v>
      </c>
      <c r="F7" s="1">
        <f>COUNTIF($A$2:$A7,"=Y")/COUNTIF($A$2:$A$105,"=Y")</f>
        <v>0.11320754716981132</v>
      </c>
    </row>
    <row r="8" spans="1:6" ht="15">
      <c r="A8" s="1" t="str">
        <f>VLOOKUP($D8,PFAM!$A$1:$B$21,2,0)</f>
        <v>Y</v>
      </c>
      <c r="B8" s="1">
        <v>39.86</v>
      </c>
      <c r="C8" s="1" t="s">
        <v>57</v>
      </c>
      <c r="D8" s="1" t="s">
        <v>58</v>
      </c>
      <c r="E8" s="1">
        <f>1-COUNTIF($A8:$A$105,"&lt;&gt;Y")/COUNTIF($A$2:$A$105,"&lt;&gt;Y")</f>
        <v>0</v>
      </c>
      <c r="F8" s="1">
        <f>COUNTIF($A$2:$A8,"=Y")/COUNTIF($A$2:$A$105,"=Y")</f>
        <v>0.1320754716981132</v>
      </c>
    </row>
    <row r="9" spans="1:6" ht="15">
      <c r="A9" s="1" t="str">
        <f>VLOOKUP($D9,PFAM!$A$1:$B$21,2,0)</f>
        <v>Y</v>
      </c>
      <c r="B9" s="1">
        <v>39.86</v>
      </c>
      <c r="C9" s="1" t="s">
        <v>61</v>
      </c>
      <c r="D9" s="1" t="s">
        <v>62</v>
      </c>
      <c r="E9" s="1">
        <f>1-COUNTIF($A9:$A$105,"&lt;&gt;Y")/COUNTIF($A$2:$A$105,"&lt;&gt;Y")</f>
        <v>0</v>
      </c>
      <c r="F9" s="1">
        <f>COUNTIF($A$2:$A9,"=Y")/COUNTIF($A$2:$A$105,"=Y")</f>
        <v>0.1509433962264151</v>
      </c>
    </row>
    <row r="10" spans="1:6" ht="15">
      <c r="A10" s="1" t="str">
        <f>VLOOKUP($D10,PFAM!$A$1:$B$21,2,0)</f>
        <v>Y</v>
      </c>
      <c r="B10" s="1">
        <v>39.82</v>
      </c>
      <c r="C10" s="1" t="s">
        <v>15</v>
      </c>
      <c r="D10" s="1" t="s">
        <v>16</v>
      </c>
      <c r="E10" s="1">
        <f>1-COUNTIF($A10:$A$105,"&lt;&gt;Y")/COUNTIF($A$2:$A$105,"&lt;&gt;Y")</f>
        <v>0</v>
      </c>
      <c r="F10" s="1">
        <f>COUNTIF($A$2:$A10,"=Y")/COUNTIF($A$2:$A$105,"=Y")</f>
        <v>0.16981132075471697</v>
      </c>
    </row>
    <row r="11" spans="1:6" ht="15">
      <c r="A11" s="1" t="str">
        <f>VLOOKUP($D11,PFAM!$A$1:$B$21,2,0)</f>
        <v>Y</v>
      </c>
      <c r="B11" s="1">
        <v>39.78</v>
      </c>
      <c r="C11" s="1" t="s">
        <v>63</v>
      </c>
      <c r="D11" s="1" t="s">
        <v>64</v>
      </c>
      <c r="E11" s="1">
        <f>1-COUNTIF($A11:$A$105,"&lt;&gt;Y")/COUNTIF($A$2:$A$105,"&lt;&gt;Y")</f>
        <v>0</v>
      </c>
      <c r="F11" s="1">
        <f>COUNTIF($A$2:$A11,"=Y")/COUNTIF($A$2:$A$105,"=Y")</f>
        <v>0.18867924528301888</v>
      </c>
    </row>
    <row r="12" spans="1:6" ht="15">
      <c r="A12" s="1" t="str">
        <f>VLOOKUP($D12,PFAM!$A$1:$B$21,2,0)</f>
        <v>Y</v>
      </c>
      <c r="B12" s="1">
        <v>39.63</v>
      </c>
      <c r="C12" s="1" t="s">
        <v>78</v>
      </c>
      <c r="D12" s="1" t="s">
        <v>79</v>
      </c>
      <c r="E12" s="1">
        <f>1-COUNTIF($A12:$A$105,"&lt;&gt;Y")/COUNTIF($A$2:$A$105,"&lt;&gt;Y")</f>
        <v>0</v>
      </c>
      <c r="F12" s="1">
        <f>COUNTIF($A$2:$A12,"=Y")/COUNTIF($A$2:$A$105,"=Y")</f>
        <v>0.20754716981132076</v>
      </c>
    </row>
    <row r="13" spans="1:6" ht="15">
      <c r="A13" s="1" t="str">
        <f>VLOOKUP($D13,PFAM!$A$1:$B$21,2,0)</f>
        <v>Y</v>
      </c>
      <c r="B13" s="1">
        <v>39.55</v>
      </c>
      <c r="C13" s="1" t="s">
        <v>39</v>
      </c>
      <c r="D13" s="1" t="s">
        <v>40</v>
      </c>
      <c r="E13" s="1">
        <f>1-COUNTIF($A13:$A$105,"&lt;&gt;Y")/COUNTIF($A$2:$A$105,"&lt;&gt;Y")</f>
        <v>0</v>
      </c>
      <c r="F13" s="1">
        <f>COUNTIF($A$2:$A13,"=Y")/COUNTIF($A$2:$A$105,"=Y")</f>
        <v>0.22641509433962265</v>
      </c>
    </row>
    <row r="14" spans="1:6" ht="15">
      <c r="A14" s="1" t="str">
        <f>VLOOKUP($D14,PFAM!$A$1:$B$21,2,0)</f>
        <v>Y</v>
      </c>
      <c r="B14" s="1">
        <v>39.38</v>
      </c>
      <c r="C14" s="1" t="s">
        <v>65</v>
      </c>
      <c r="D14" s="1" t="s">
        <v>66</v>
      </c>
      <c r="E14" s="1">
        <f>1-COUNTIF($A14:$A$105,"&lt;&gt;Y")/COUNTIF($A$2:$A$105,"&lt;&gt;Y")</f>
        <v>0</v>
      </c>
      <c r="F14" s="1">
        <f>COUNTIF($A$2:$A14,"=Y")/COUNTIF($A$2:$A$105,"=Y")</f>
        <v>0.24528301886792453</v>
      </c>
    </row>
    <row r="15" spans="1:6" ht="15">
      <c r="A15" s="1" t="str">
        <f>VLOOKUP($D15,PFAM!$A$1:$B$21,2,0)</f>
        <v>Y</v>
      </c>
      <c r="B15" s="1">
        <v>39.11</v>
      </c>
      <c r="C15" s="1" t="s">
        <v>3</v>
      </c>
      <c r="D15" s="1" t="s">
        <v>4</v>
      </c>
      <c r="E15" s="1">
        <f>1-COUNTIF($A15:$A$105,"&lt;&gt;Y")/COUNTIF($A$2:$A$105,"&lt;&gt;Y")</f>
        <v>0</v>
      </c>
      <c r="F15" s="1">
        <f>COUNTIF($A$2:$A15,"=Y")/COUNTIF($A$2:$A$105,"=Y")</f>
        <v>0.2641509433962264</v>
      </c>
    </row>
    <row r="16" spans="1:6" ht="15">
      <c r="A16" s="1" t="str">
        <f>VLOOKUP($D16,PFAM!$A$1:$B$21,2,0)</f>
        <v>Y</v>
      </c>
      <c r="B16" s="1">
        <v>39</v>
      </c>
      <c r="C16" s="1" t="s">
        <v>23</v>
      </c>
      <c r="D16" s="1" t="s">
        <v>24</v>
      </c>
      <c r="E16" s="1">
        <f>1-COUNTIF($A16:$A$105,"&lt;&gt;Y")/COUNTIF($A$2:$A$105,"&lt;&gt;Y")</f>
        <v>0</v>
      </c>
      <c r="F16" s="1">
        <f>COUNTIF($A$2:$A16,"=Y")/COUNTIF($A$2:$A$105,"=Y")</f>
        <v>0.2830188679245283</v>
      </c>
    </row>
    <row r="17" spans="1:6" ht="15">
      <c r="A17" s="1" t="str">
        <f>VLOOKUP($D17,PFAM!$A$1:$B$21,2,0)</f>
        <v>Y</v>
      </c>
      <c r="B17" s="1">
        <v>38.96</v>
      </c>
      <c r="C17" s="1" t="s">
        <v>43</v>
      </c>
      <c r="D17" s="1" t="s">
        <v>44</v>
      </c>
      <c r="E17" s="1">
        <f>1-COUNTIF($A17:$A$105,"&lt;&gt;Y")/COUNTIF($A$2:$A$105,"&lt;&gt;Y")</f>
        <v>0</v>
      </c>
      <c r="F17" s="1">
        <f>COUNTIF($A$2:$A17,"=Y")/COUNTIF($A$2:$A$105,"=Y")</f>
        <v>0.3018867924528302</v>
      </c>
    </row>
    <row r="18" spans="1:6" ht="15">
      <c r="A18" s="1" t="str">
        <f>VLOOKUP($D18,PFAM!$A$1:$B$21,2,0)</f>
        <v>Y</v>
      </c>
      <c r="B18" s="1">
        <v>38.95</v>
      </c>
      <c r="C18" s="1" t="s">
        <v>74</v>
      </c>
      <c r="D18" s="1" t="s">
        <v>75</v>
      </c>
      <c r="E18" s="1">
        <f>1-COUNTIF($A18:$A$105,"&lt;&gt;Y")/COUNTIF($A$2:$A$105,"&lt;&gt;Y")</f>
        <v>0</v>
      </c>
      <c r="F18" s="1">
        <f>COUNTIF($A$2:$A18,"=Y")/COUNTIF($A$2:$A$105,"=Y")</f>
        <v>0.32075471698113206</v>
      </c>
    </row>
    <row r="19" spans="1:6" ht="15">
      <c r="A19" s="1" t="str">
        <f>VLOOKUP($D19,PFAM!$A$1:$B$21,2,0)</f>
        <v>Y</v>
      </c>
      <c r="B19" s="1">
        <v>38.81</v>
      </c>
      <c r="C19" s="1" t="s">
        <v>19</v>
      </c>
      <c r="D19" s="1" t="s">
        <v>20</v>
      </c>
      <c r="E19" s="1">
        <f>1-COUNTIF($A19:$A$105,"&lt;&gt;Y")/COUNTIF($A$2:$A$105,"&lt;&gt;Y")</f>
        <v>0</v>
      </c>
      <c r="F19" s="1">
        <f>COUNTIF($A$2:$A19,"=Y")/COUNTIF($A$2:$A$105,"=Y")</f>
        <v>0.33962264150943394</v>
      </c>
    </row>
    <row r="20" spans="1:6" ht="15">
      <c r="A20" s="1" t="str">
        <f>VLOOKUP($D20,PFAM!$A$1:$B$21,2,0)</f>
        <v>Y</v>
      </c>
      <c r="B20" s="1">
        <v>38.32</v>
      </c>
      <c r="C20" s="1" t="s">
        <v>41</v>
      </c>
      <c r="D20" s="1" t="s">
        <v>42</v>
      </c>
      <c r="E20" s="1">
        <f>1-COUNTIF($A20:$A$105,"&lt;&gt;Y")/COUNTIF($A$2:$A$105,"&lt;&gt;Y")</f>
        <v>0</v>
      </c>
      <c r="F20" s="1">
        <f>COUNTIF($A$2:$A20,"=Y")/COUNTIF($A$2:$A$105,"=Y")</f>
        <v>0.3584905660377358</v>
      </c>
    </row>
    <row r="21" spans="1:6" ht="15">
      <c r="A21" s="1" t="str">
        <f>VLOOKUP($D21,PFAM!$A$1:$B$21,2,0)</f>
        <v>Y</v>
      </c>
      <c r="B21" s="1">
        <v>36.87</v>
      </c>
      <c r="C21" s="1" t="s">
        <v>35</v>
      </c>
      <c r="D21" s="1" t="s">
        <v>36</v>
      </c>
      <c r="E21" s="1">
        <f>1-COUNTIF($A21:$A$105,"&lt;&gt;Y")/COUNTIF($A$2:$A$105,"&lt;&gt;Y")</f>
        <v>0</v>
      </c>
      <c r="F21" s="1">
        <f>COUNTIF($A$2:$A21,"=Y")/COUNTIF($A$2:$A$105,"=Y")</f>
        <v>0.37735849056603776</v>
      </c>
    </row>
    <row r="22" spans="1:6" ht="15">
      <c r="A22" s="19" t="str">
        <f>VLOOKUP($D22,PFAM!$A$1:$B$21,2,0)</f>
        <v>Y</v>
      </c>
      <c r="B22" s="19">
        <v>35.72</v>
      </c>
      <c r="C22" s="19" t="s">
        <v>5</v>
      </c>
      <c r="D22" s="19" t="s">
        <v>6</v>
      </c>
      <c r="E22" s="19">
        <f>1-COUNTIF($A22:$A$105,"&lt;&gt;Y")/COUNTIF($A$2:$A$105,"&lt;&gt;Y")</f>
        <v>0</v>
      </c>
      <c r="F22" s="1">
        <f>COUNTIF($A$2:$A22,"=Y")/COUNTIF($A$2:$A$105,"=Y")</f>
        <v>0.39622641509433965</v>
      </c>
    </row>
    <row r="23" spans="1:6" ht="15">
      <c r="A23" s="1" t="e">
        <f>VLOOKUP($D23,PFAM!$A$1:$B$21,2,0)</f>
        <v>#N/A</v>
      </c>
      <c r="B23" s="1">
        <v>21.83</v>
      </c>
      <c r="C23" s="1" t="s">
        <v>59</v>
      </c>
      <c r="D23" s="1" t="s">
        <v>60</v>
      </c>
      <c r="E23" s="1">
        <f>1-COUNTIF($A23:$A$105,"&lt;&gt;Y")/COUNTIF($A$2:$A$105,"&lt;&gt;Y")</f>
        <v>0</v>
      </c>
      <c r="F23" s="1">
        <f>COUNTIF($A$2:$A23,"=Y")/COUNTIF($A$2:$A$105,"=Y")</f>
        <v>0.39622641509433965</v>
      </c>
    </row>
    <row r="24" spans="1:6" ht="15">
      <c r="A24" s="1" t="e">
        <f>VLOOKUP($D24,PFAM!$A$1:$B$21,2,0)</f>
        <v>#N/A</v>
      </c>
      <c r="B24" s="1">
        <v>21.83</v>
      </c>
      <c r="C24" s="1" t="s">
        <v>71</v>
      </c>
      <c r="D24" s="1" t="s">
        <v>72</v>
      </c>
      <c r="E24" s="1">
        <f>1-COUNTIF($A24:$A$105,"&lt;&gt;Y")/COUNTIF($A$2:$A$105,"&lt;&gt;Y")</f>
        <v>0.019607843137254943</v>
      </c>
      <c r="F24" s="1">
        <f>COUNTIF($A$2:$A24,"=Y")/COUNTIF($A$2:$A$105,"=Y")</f>
        <v>0.39622641509433965</v>
      </c>
    </row>
    <row r="25" spans="1:6" ht="15">
      <c r="A25" s="1" t="e">
        <f>VLOOKUP($D25,PFAM!$A$1:$B$21,2,0)</f>
        <v>#N/A</v>
      </c>
      <c r="B25" s="1">
        <v>21.72</v>
      </c>
      <c r="C25" s="1" t="s">
        <v>17</v>
      </c>
      <c r="D25" s="1" t="s">
        <v>18</v>
      </c>
      <c r="E25" s="1">
        <f>1-COUNTIF($A25:$A$105,"&lt;&gt;Y")/COUNTIF($A$2:$A$105,"&lt;&gt;Y")</f>
        <v>0.039215686274509776</v>
      </c>
      <c r="F25" s="1">
        <f>COUNTIF($A$2:$A25,"=Y")/COUNTIF($A$2:$A$105,"=Y")</f>
        <v>0.39622641509433965</v>
      </c>
    </row>
    <row r="26" spans="1:6" ht="15">
      <c r="A26" s="1" t="e">
        <f>VLOOKUP($D26,PFAM!$A$1:$B$21,2,0)</f>
        <v>#N/A</v>
      </c>
      <c r="B26" s="1">
        <v>19.04</v>
      </c>
      <c r="C26" s="1" t="s">
        <v>47</v>
      </c>
      <c r="D26" s="1" t="s">
        <v>48</v>
      </c>
      <c r="E26" s="1">
        <f>1-COUNTIF($A26:$A$105,"&lt;&gt;Y")/COUNTIF($A$2:$A$105,"&lt;&gt;Y")</f>
        <v>0.05882352941176472</v>
      </c>
      <c r="F26" s="1">
        <f>COUNTIF($A$2:$A26,"=Y")/COUNTIF($A$2:$A$105,"=Y")</f>
        <v>0.39622641509433965</v>
      </c>
    </row>
    <row r="27" spans="1:6" ht="15">
      <c r="A27" s="1" t="e">
        <f>VLOOKUP($D27,PFAM!$A$1:$B$21,2,0)</f>
        <v>#N/A</v>
      </c>
      <c r="B27" s="1">
        <v>18.46</v>
      </c>
      <c r="C27" s="1" t="s">
        <v>31</v>
      </c>
      <c r="D27" s="1" t="s">
        <v>32</v>
      </c>
      <c r="E27" s="1">
        <f>1-COUNTIF($A27:$A$105,"&lt;&gt;Y")/COUNTIF($A$2:$A$105,"&lt;&gt;Y")</f>
        <v>0.07843137254901966</v>
      </c>
      <c r="F27" s="1">
        <f>COUNTIF($A$2:$A27,"=Y")/COUNTIF($A$2:$A$105,"=Y")</f>
        <v>0.39622641509433965</v>
      </c>
    </row>
    <row r="28" spans="1:6" ht="15">
      <c r="A28" s="1" t="e">
        <f>VLOOKUP($D28,PFAM!$A$1:$B$21,2,0)</f>
        <v>#N/A</v>
      </c>
      <c r="B28" s="1">
        <v>18.46</v>
      </c>
      <c r="C28" s="1" t="s">
        <v>49</v>
      </c>
      <c r="D28" s="1" t="s">
        <v>50</v>
      </c>
      <c r="E28" s="1">
        <f>1-COUNTIF($A28:$A$105,"&lt;&gt;Y")/COUNTIF($A$2:$A$105,"&lt;&gt;Y")</f>
        <v>0.0980392156862745</v>
      </c>
      <c r="F28" s="1">
        <f>COUNTIF($A$2:$A28,"=Y")/COUNTIF($A$2:$A$105,"=Y")</f>
        <v>0.39622641509433965</v>
      </c>
    </row>
    <row r="29" spans="1:6" ht="15">
      <c r="A29" s="1" t="e">
        <f>VLOOKUP($D29,PFAM!$A$1:$B$21,2,0)</f>
        <v>#N/A</v>
      </c>
      <c r="B29" s="1">
        <v>15.77</v>
      </c>
      <c r="C29" s="1" t="s">
        <v>13</v>
      </c>
      <c r="D29" s="1" t="s">
        <v>14</v>
      </c>
      <c r="E29" s="1">
        <f>1-COUNTIF($A29:$A$105,"&lt;&gt;Y")/COUNTIF($A$2:$A$105,"&lt;&gt;Y")</f>
        <v>0.11764705882352944</v>
      </c>
      <c r="F29" s="1">
        <f>COUNTIF($A$2:$A29,"=Y")/COUNTIF($A$2:$A$105,"=Y")</f>
        <v>0.39622641509433965</v>
      </c>
    </row>
    <row r="30" spans="1:6" ht="15">
      <c r="A30" s="1" t="e">
        <f>VLOOKUP($D30,PFAM!$A$1:$B$21,2,0)</f>
        <v>#N/A</v>
      </c>
      <c r="B30" s="1">
        <v>14.12</v>
      </c>
      <c r="C30" s="1" t="s">
        <v>9</v>
      </c>
      <c r="D30" s="1" t="s">
        <v>10</v>
      </c>
      <c r="E30" s="1">
        <f>1-COUNTIF($A30:$A$105,"&lt;&gt;Y")/COUNTIF($A$2:$A$105,"&lt;&gt;Y")</f>
        <v>0.13725490196078427</v>
      </c>
      <c r="F30" s="1">
        <f>COUNTIF($A$2:$A30,"=Y")/COUNTIF($A$2:$A$105,"=Y")</f>
        <v>0.39622641509433965</v>
      </c>
    </row>
    <row r="31" spans="1:6" ht="15">
      <c r="A31" s="1" t="e">
        <f>VLOOKUP($D31,PFAM!$A$1:$B$21,2,0)</f>
        <v>#N/A</v>
      </c>
      <c r="B31" s="1">
        <v>13.9</v>
      </c>
      <c r="C31" s="1" t="s">
        <v>67</v>
      </c>
      <c r="D31" s="1" t="s">
        <v>68</v>
      </c>
      <c r="E31" s="1">
        <f>1-COUNTIF($A31:$A$105,"&lt;&gt;Y")/COUNTIF($A$2:$A$105,"&lt;&gt;Y")</f>
        <v>0.1568627450980392</v>
      </c>
      <c r="F31" s="1">
        <f>COUNTIF($A$2:$A31,"=Y")/COUNTIF($A$2:$A$105,"=Y")</f>
        <v>0.39622641509433965</v>
      </c>
    </row>
    <row r="32" spans="1:6" ht="15">
      <c r="A32" s="1" t="e">
        <f>VLOOKUP($D32,PFAM!$A$1:$B$21,2,0)</f>
        <v>#N/A</v>
      </c>
      <c r="B32" s="1">
        <v>13.39</v>
      </c>
      <c r="C32" s="1" t="s">
        <v>7</v>
      </c>
      <c r="D32" s="1" t="s">
        <v>8</v>
      </c>
      <c r="E32" s="1">
        <f>1-COUNTIF($A32:$A$105,"&lt;&gt;Y")/COUNTIF($A$2:$A$105,"&lt;&gt;Y")</f>
        <v>0.17647058823529416</v>
      </c>
      <c r="F32" s="1">
        <f>COUNTIF($A$2:$A32,"=Y")/COUNTIF($A$2:$A$105,"=Y")</f>
        <v>0.39622641509433965</v>
      </c>
    </row>
    <row r="33" spans="1:6" ht="15">
      <c r="A33" s="1" t="e">
        <f>VLOOKUP($D33,PFAM!$A$1:$B$21,2,0)</f>
        <v>#N/A</v>
      </c>
      <c r="B33" s="1">
        <v>11.62</v>
      </c>
      <c r="C33" s="1" t="s">
        <v>33</v>
      </c>
      <c r="D33" s="1" t="s">
        <v>34</v>
      </c>
      <c r="E33" s="1">
        <f>1-COUNTIF($A33:$A$105,"&lt;&gt;Y")/COUNTIF($A$2:$A$105,"&lt;&gt;Y")</f>
        <v>0.196078431372549</v>
      </c>
      <c r="F33" s="1">
        <f>COUNTIF($A$2:$A33,"=Y")/COUNTIF($A$2:$A$105,"=Y")</f>
        <v>0.39622641509433965</v>
      </c>
    </row>
    <row r="34" spans="1:6" ht="15">
      <c r="A34" s="1" t="e">
        <f>VLOOKUP($D34,PFAM!$A$1:$B$21,2,0)</f>
        <v>#N/A</v>
      </c>
      <c r="B34" s="1">
        <v>11.41</v>
      </c>
      <c r="C34" s="1" t="s">
        <v>80</v>
      </c>
      <c r="D34" s="1" t="s">
        <v>81</v>
      </c>
      <c r="E34" s="1">
        <f>1-COUNTIF($A34:$A$105,"&lt;&gt;Y")/COUNTIF($A$2:$A$105,"&lt;&gt;Y")</f>
        <v>0.21568627450980393</v>
      </c>
      <c r="F34" s="1">
        <f>COUNTIF($A$2:$A34,"=Y")/COUNTIF($A$2:$A$105,"=Y")</f>
        <v>0.39622641509433965</v>
      </c>
    </row>
    <row r="35" spans="1:6" ht="15">
      <c r="A35" s="1" t="e">
        <f>VLOOKUP($D35,PFAM!$A$1:$B$21,2,0)</f>
        <v>#N/A</v>
      </c>
      <c r="B35" s="1">
        <v>11.27</v>
      </c>
      <c r="C35" s="1" t="s">
        <v>69</v>
      </c>
      <c r="D35" s="1" t="s">
        <v>70</v>
      </c>
      <c r="E35" s="1">
        <f>1-COUNTIF($A35:$A$105,"&lt;&gt;Y")/COUNTIF($A$2:$A$105,"&lt;&gt;Y")</f>
        <v>0.23529411764705888</v>
      </c>
      <c r="F35" s="1">
        <f>COUNTIF($A$2:$A35,"=Y")/COUNTIF($A$2:$A$105,"=Y")</f>
        <v>0.39622641509433965</v>
      </c>
    </row>
    <row r="36" spans="1:6" ht="15">
      <c r="A36" s="1" t="e">
        <f>VLOOKUP($D36,PFAM!$A$1:$B$21,2,0)</f>
        <v>#N/A</v>
      </c>
      <c r="B36" s="1">
        <v>9.82</v>
      </c>
      <c r="C36" s="1" t="s">
        <v>11</v>
      </c>
      <c r="D36" s="1" t="s">
        <v>12</v>
      </c>
      <c r="E36" s="1">
        <f>1-COUNTIF($A36:$A$105,"&lt;&gt;Y")/COUNTIF($A$2:$A$105,"&lt;&gt;Y")</f>
        <v>0.2549019607843137</v>
      </c>
      <c r="F36" s="1">
        <f>COUNTIF($A$2:$A36,"=Y")/COUNTIF($A$2:$A$105,"=Y")</f>
        <v>0.39622641509433965</v>
      </c>
    </row>
    <row r="37" spans="1:6" ht="15">
      <c r="A37" s="1" t="e">
        <f>VLOOKUP($D37,PFAM!$A$1:$B$21,2,0)</f>
        <v>#N/A</v>
      </c>
      <c r="B37" s="1">
        <v>6.42</v>
      </c>
      <c r="C37" s="1" t="s">
        <v>76</v>
      </c>
      <c r="D37" s="1" t="s">
        <v>77</v>
      </c>
      <c r="E37" s="1">
        <f>1-COUNTIF($A37:$A$105,"&lt;&gt;Y")/COUNTIF($A$2:$A$105,"&lt;&gt;Y")</f>
        <v>0.27450980392156865</v>
      </c>
      <c r="F37" s="1">
        <f>COUNTIF($A$2:$A37,"=Y")/COUNTIF($A$2:$A$105,"=Y")</f>
        <v>0.39622641509433965</v>
      </c>
    </row>
    <row r="38" spans="1:6" ht="15">
      <c r="A38" s="1" t="e">
        <f>VLOOKUP($D38,PFAM!$A$1:$B$21,2,0)</f>
        <v>#N/A</v>
      </c>
      <c r="B38" s="1">
        <v>6.21</v>
      </c>
      <c r="C38" s="1" t="s">
        <v>25</v>
      </c>
      <c r="D38" s="1" t="s">
        <v>26</v>
      </c>
      <c r="E38" s="1">
        <f>1-COUNTIF($A38:$A$105,"&lt;&gt;Y")/COUNTIF($A$2:$A$105,"&lt;&gt;Y")</f>
        <v>0.2941176470588235</v>
      </c>
      <c r="F38" s="1">
        <f>COUNTIF($A$2:$A38,"=Y")/COUNTIF($A$2:$A$105,"=Y")</f>
        <v>0.39622641509433965</v>
      </c>
    </row>
    <row r="39" spans="1:6" ht="15">
      <c r="A39" s="1" t="e">
        <f>VLOOKUP($D39,PFAM!$A$1:$B$21,2,0)</f>
        <v>#N/A</v>
      </c>
      <c r="B39" s="1">
        <v>6.21</v>
      </c>
      <c r="C39" s="1" t="s">
        <v>45</v>
      </c>
      <c r="D39" s="1" t="s">
        <v>46</v>
      </c>
      <c r="E39" s="1">
        <f>1-COUNTIF($A39:$A$105,"&lt;&gt;Y")/COUNTIF($A$2:$A$105,"&lt;&gt;Y")</f>
        <v>0.3137254901960784</v>
      </c>
      <c r="F39" s="1">
        <f>COUNTIF($A$2:$A39,"=Y")/COUNTIF($A$2:$A$105,"=Y")</f>
        <v>0.39622641509433965</v>
      </c>
    </row>
    <row r="40" spans="1:6" ht="15">
      <c r="A40" s="1" t="e">
        <f>VLOOKUP($D40,PFAM!$A$1:$B$21,2,0)</f>
        <v>#N/A</v>
      </c>
      <c r="B40" s="1">
        <v>6.13</v>
      </c>
      <c r="C40" s="1" t="s">
        <v>51</v>
      </c>
      <c r="D40" s="1" t="s">
        <v>52</v>
      </c>
      <c r="E40" s="1">
        <f>1-COUNTIF($A40:$A$105,"&lt;&gt;Y")/COUNTIF($A$2:$A$105,"&lt;&gt;Y")</f>
        <v>0.33333333333333337</v>
      </c>
      <c r="F40" s="1">
        <f>COUNTIF($A$2:$A40,"=Y")/COUNTIF($A$2:$A$105,"=Y")</f>
        <v>0.39622641509433965</v>
      </c>
    </row>
    <row r="41" spans="1:6" ht="15">
      <c r="A41" s="1" t="str">
        <f>VLOOKUP($D41,PFAM!$A$1:$B$21,2,0)</f>
        <v>Y</v>
      </c>
      <c r="B41" s="1">
        <v>2.03</v>
      </c>
      <c r="C41" s="1" t="s">
        <v>37</v>
      </c>
      <c r="D41" s="1" t="s">
        <v>38</v>
      </c>
      <c r="E41" s="1">
        <f>1-COUNTIF($A41:$A$105,"&lt;&gt;Y")/COUNTIF($A$2:$A$105,"&lt;&gt;Y")</f>
        <v>0.3529411764705882</v>
      </c>
      <c r="F41" s="1">
        <f>COUNTIF($A$2:$A41,"=Y")/COUNTIF($A$2:$A$105,"=Y")</f>
        <v>0.41509433962264153</v>
      </c>
    </row>
    <row r="42" spans="1:6" ht="15">
      <c r="A42" s="1" t="e">
        <f>VLOOKUP($D42,PFAM!$A$1:$B$21,2,0)</f>
        <v>#N/A</v>
      </c>
      <c r="B42" s="1">
        <v>1.66</v>
      </c>
      <c r="C42" s="1" t="s">
        <v>59</v>
      </c>
      <c r="D42" s="1" t="s">
        <v>60</v>
      </c>
      <c r="E42" s="1">
        <f>1-COUNTIF($A42:$A$105,"&lt;&gt;Y")/COUNTIF($A$2:$A$105,"&lt;&gt;Y")</f>
        <v>0.3529411764705882</v>
      </c>
      <c r="F42" s="1">
        <f>COUNTIF($A$2:$A42,"=Y")/COUNTIF($A$2:$A$105,"=Y")</f>
        <v>0.41509433962264153</v>
      </c>
    </row>
    <row r="43" spans="1:6" ht="15">
      <c r="A43" s="1" t="e">
        <f>VLOOKUP($D43,PFAM!$A$1:$B$21,2,0)</f>
        <v>#N/A</v>
      </c>
      <c r="B43" s="1">
        <v>1.66</v>
      </c>
      <c r="C43" s="1" t="s">
        <v>71</v>
      </c>
      <c r="D43" s="1" t="s">
        <v>72</v>
      </c>
      <c r="E43" s="1">
        <f>1-COUNTIF($A43:$A$105,"&lt;&gt;Y")/COUNTIF($A$2:$A$105,"&lt;&gt;Y")</f>
        <v>0.37254901960784315</v>
      </c>
      <c r="F43" s="1">
        <f>COUNTIF($A$2:$A43,"=Y")/COUNTIF($A$2:$A$105,"=Y")</f>
        <v>0.41509433962264153</v>
      </c>
    </row>
    <row r="44" spans="1:6" ht="15">
      <c r="A44" s="1" t="str">
        <f>VLOOKUP($D44,PFAM!$A$1:$B$21,2,0)</f>
        <v>Y</v>
      </c>
      <c r="B44" s="1">
        <v>1.56</v>
      </c>
      <c r="C44" s="1" t="s">
        <v>5</v>
      </c>
      <c r="D44" s="1" t="s">
        <v>6</v>
      </c>
      <c r="E44" s="1">
        <f>1-COUNTIF($A44:$A$105,"&lt;&gt;Y")/COUNTIF($A$2:$A$105,"&lt;&gt;Y")</f>
        <v>0.3921568627450981</v>
      </c>
      <c r="F44" s="1">
        <f>COUNTIF($A$2:$A44,"=Y")/COUNTIF($A$2:$A$105,"=Y")</f>
        <v>0.4339622641509434</v>
      </c>
    </row>
    <row r="45" spans="1:6" ht="15">
      <c r="A45" s="1" t="str">
        <f>VLOOKUP($D45,PFAM!$A$1:$B$21,2,0)</f>
        <v>Y</v>
      </c>
      <c r="B45" s="1">
        <v>1.51</v>
      </c>
      <c r="C45" s="1" t="s">
        <v>55</v>
      </c>
      <c r="D45" s="1" t="s">
        <v>56</v>
      </c>
      <c r="E45" s="1">
        <f>1-COUNTIF($A45:$A$105,"&lt;&gt;Y")/COUNTIF($A$2:$A$105,"&lt;&gt;Y")</f>
        <v>0.3921568627450981</v>
      </c>
      <c r="F45" s="1">
        <f>COUNTIF($A$2:$A45,"=Y")/COUNTIF($A$2:$A$105,"=Y")</f>
        <v>0.4528301886792453</v>
      </c>
    </row>
    <row r="46" spans="1:6" ht="15">
      <c r="A46" s="1" t="str">
        <f>VLOOKUP($D46,PFAM!$A$1:$B$21,2,0)</f>
        <v>Y</v>
      </c>
      <c r="B46" s="1">
        <v>1.5</v>
      </c>
      <c r="C46" s="1" t="s">
        <v>15</v>
      </c>
      <c r="D46" s="1" t="s">
        <v>16</v>
      </c>
      <c r="E46" s="1">
        <f>1-COUNTIF($A46:$A$105,"&lt;&gt;Y")/COUNTIF($A$2:$A$105,"&lt;&gt;Y")</f>
        <v>0.3921568627450981</v>
      </c>
      <c r="F46" s="1">
        <f>COUNTIF($A$2:$A46,"=Y")/COUNTIF($A$2:$A$105,"=Y")</f>
        <v>0.4716981132075472</v>
      </c>
    </row>
    <row r="47" spans="1:6" ht="15">
      <c r="A47" s="1" t="str">
        <f>VLOOKUP($D47,PFAM!$A$1:$B$21,2,0)</f>
        <v>Y</v>
      </c>
      <c r="B47" s="1">
        <v>1.2</v>
      </c>
      <c r="C47" s="1" t="s">
        <v>78</v>
      </c>
      <c r="D47" s="1" t="s">
        <v>79</v>
      </c>
      <c r="E47" s="1">
        <f>1-COUNTIF($A47:$A$105,"&lt;&gt;Y")/COUNTIF($A$2:$A$105,"&lt;&gt;Y")</f>
        <v>0.3921568627450981</v>
      </c>
      <c r="F47" s="1">
        <f>COUNTIF($A$2:$A47,"=Y")/COUNTIF($A$2:$A$105,"=Y")</f>
        <v>0.49056603773584906</v>
      </c>
    </row>
    <row r="48" spans="1:6" ht="15">
      <c r="A48" s="1" t="str">
        <f>VLOOKUP($D48,PFAM!$A$1:$B$21,2,0)</f>
        <v>Y</v>
      </c>
      <c r="B48" s="1">
        <v>1.2</v>
      </c>
      <c r="C48" s="1" t="s">
        <v>61</v>
      </c>
      <c r="D48" s="1" t="s">
        <v>62</v>
      </c>
      <c r="E48" s="1">
        <f>1-COUNTIF($A48:$A$105,"&lt;&gt;Y")/COUNTIF($A$2:$A$105,"&lt;&gt;Y")</f>
        <v>0.3921568627450981</v>
      </c>
      <c r="F48" s="1">
        <f>COUNTIF($A$2:$A48,"=Y")/COUNTIF($A$2:$A$105,"=Y")</f>
        <v>0.5094339622641509</v>
      </c>
    </row>
    <row r="49" spans="1:6" ht="15">
      <c r="A49" s="1" t="e">
        <f>VLOOKUP($D49,PFAM!$A$1:$B$21,2,0)</f>
        <v>#N/A</v>
      </c>
      <c r="B49" s="1">
        <v>1.2</v>
      </c>
      <c r="C49" s="1" t="s">
        <v>57</v>
      </c>
      <c r="D49" s="1" t="s">
        <v>73</v>
      </c>
      <c r="E49" s="1">
        <f>1-COUNTIF($A49:$A$105,"&lt;&gt;Y")/COUNTIF($A$2:$A$105,"&lt;&gt;Y")</f>
        <v>0.3921568627450981</v>
      </c>
      <c r="F49" s="1">
        <f>COUNTIF($A$2:$A49,"=Y")/COUNTIF($A$2:$A$105,"=Y")</f>
        <v>0.5094339622641509</v>
      </c>
    </row>
    <row r="50" spans="1:6" ht="15">
      <c r="A50" s="1" t="e">
        <f>VLOOKUP($D50,PFAM!$A$1:$B$21,2,0)</f>
        <v>#N/A</v>
      </c>
      <c r="B50" s="1">
        <v>1.12</v>
      </c>
      <c r="C50" s="1" t="s">
        <v>7</v>
      </c>
      <c r="D50" s="1" t="s">
        <v>8</v>
      </c>
      <c r="E50" s="1">
        <f>1-COUNTIF($A50:$A$105,"&lt;&gt;Y")/COUNTIF($A$2:$A$105,"&lt;&gt;Y")</f>
        <v>0.4117647058823529</v>
      </c>
      <c r="F50" s="1">
        <f>COUNTIF($A$2:$A50,"=Y")/COUNTIF($A$2:$A$105,"=Y")</f>
        <v>0.5094339622641509</v>
      </c>
    </row>
    <row r="51" spans="1:6" ht="15">
      <c r="A51" s="1" t="str">
        <f>VLOOKUP($D51,PFAM!$A$1:$B$21,2,0)</f>
        <v>Y</v>
      </c>
      <c r="B51" s="1">
        <v>1.12</v>
      </c>
      <c r="C51" s="1" t="s">
        <v>63</v>
      </c>
      <c r="D51" s="1" t="s">
        <v>64</v>
      </c>
      <c r="E51" s="1">
        <f>1-COUNTIF($A51:$A$105,"&lt;&gt;Y")/COUNTIF($A$2:$A$105,"&lt;&gt;Y")</f>
        <v>0.43137254901960786</v>
      </c>
      <c r="F51" s="1">
        <f>COUNTIF($A$2:$A51,"=Y")/COUNTIF($A$2:$A$105,"=Y")</f>
        <v>0.5283018867924528</v>
      </c>
    </row>
    <row r="52" spans="1:6" ht="15">
      <c r="A52" s="1" t="str">
        <f>VLOOKUP($D52,PFAM!$A$1:$B$21,2,0)</f>
        <v>Y</v>
      </c>
      <c r="B52" s="1">
        <v>1.11</v>
      </c>
      <c r="C52" s="1" t="s">
        <v>27</v>
      </c>
      <c r="D52" s="1" t="s">
        <v>28</v>
      </c>
      <c r="E52" s="1">
        <f>1-COUNTIF($A52:$A$105,"&lt;&gt;Y")/COUNTIF($A$2:$A$105,"&lt;&gt;Y")</f>
        <v>0.43137254901960786</v>
      </c>
      <c r="F52" s="1">
        <f>COUNTIF($A$2:$A52,"=Y")/COUNTIF($A$2:$A$105,"=Y")</f>
        <v>0.5471698113207547</v>
      </c>
    </row>
    <row r="53" spans="1:6" ht="15">
      <c r="A53" s="1" t="str">
        <f>VLOOKUP($D53,PFAM!$A$1:$B$21,2,0)</f>
        <v>Y</v>
      </c>
      <c r="B53" s="1">
        <v>1.06</v>
      </c>
      <c r="C53" s="1" t="s">
        <v>19</v>
      </c>
      <c r="D53" s="1" t="s">
        <v>20</v>
      </c>
      <c r="E53" s="1">
        <f>1-COUNTIF($A53:$A$105,"&lt;&gt;Y")/COUNTIF($A$2:$A$105,"&lt;&gt;Y")</f>
        <v>0.43137254901960786</v>
      </c>
      <c r="F53" s="1">
        <f>COUNTIF($A$2:$A53,"=Y")/COUNTIF($A$2:$A$105,"=Y")</f>
        <v>0.5660377358490566</v>
      </c>
    </row>
    <row r="54" spans="1:6" ht="15">
      <c r="A54" s="1" t="e">
        <f>VLOOKUP($D54,PFAM!$A$1:$B$21,2,0)</f>
        <v>#N/A</v>
      </c>
      <c r="B54" s="1">
        <v>1.03</v>
      </c>
      <c r="C54" s="1" t="s">
        <v>31</v>
      </c>
      <c r="D54" s="1" t="s">
        <v>32</v>
      </c>
      <c r="E54" s="1">
        <f>1-COUNTIF($A54:$A$105,"&lt;&gt;Y")/COUNTIF($A$2:$A$105,"&lt;&gt;Y")</f>
        <v>0.43137254901960786</v>
      </c>
      <c r="F54" s="1">
        <f>COUNTIF($A$2:$A54,"=Y")/COUNTIF($A$2:$A$105,"=Y")</f>
        <v>0.5660377358490566</v>
      </c>
    </row>
    <row r="55" spans="1:6" ht="15">
      <c r="A55" s="1" t="e">
        <f>VLOOKUP($D55,PFAM!$A$1:$B$21,2,0)</f>
        <v>#N/A</v>
      </c>
      <c r="B55" s="1">
        <v>1.01</v>
      </c>
      <c r="C55" s="1" t="s">
        <v>11</v>
      </c>
      <c r="D55" s="1" t="s">
        <v>12</v>
      </c>
      <c r="E55" s="1">
        <f>1-COUNTIF($A55:$A$105,"&lt;&gt;Y")/COUNTIF($A$2:$A$105,"&lt;&gt;Y")</f>
        <v>0.4509803921568627</v>
      </c>
      <c r="F55" s="1">
        <f>COUNTIF($A$2:$A55,"=Y")/COUNTIF($A$2:$A$105,"=Y")</f>
        <v>0.5660377358490566</v>
      </c>
    </row>
    <row r="56" spans="1:6" ht="15">
      <c r="A56" s="1" t="e">
        <f>VLOOKUP($D56,PFAM!$A$1:$B$21,2,0)</f>
        <v>#N/A</v>
      </c>
      <c r="B56" s="1">
        <v>0.99</v>
      </c>
      <c r="C56" s="1" t="s">
        <v>11</v>
      </c>
      <c r="D56" s="1" t="s">
        <v>12</v>
      </c>
      <c r="E56" s="1">
        <f>1-COUNTIF($A56:$A$105,"&lt;&gt;Y")/COUNTIF($A$2:$A$105,"&lt;&gt;Y")</f>
        <v>0.47058823529411764</v>
      </c>
      <c r="F56" s="1">
        <f>COUNTIF($A$2:$A56,"=Y")/COUNTIF($A$2:$A$105,"=Y")</f>
        <v>0.5660377358490566</v>
      </c>
    </row>
    <row r="57" spans="1:6" ht="15">
      <c r="A57" s="1" t="str">
        <f>VLOOKUP($D57,PFAM!$A$1:$B$21,2,0)</f>
        <v>Y</v>
      </c>
      <c r="B57" s="1">
        <v>0.92</v>
      </c>
      <c r="C57" s="1" t="s">
        <v>43</v>
      </c>
      <c r="D57" s="1" t="s">
        <v>44</v>
      </c>
      <c r="E57" s="1">
        <f>1-COUNTIF($A57:$A$105,"&lt;&gt;Y")/COUNTIF($A$2:$A$105,"&lt;&gt;Y")</f>
        <v>0.4901960784313726</v>
      </c>
      <c r="F57" s="1">
        <f>COUNTIF($A$2:$A57,"=Y")/COUNTIF($A$2:$A$105,"=Y")</f>
        <v>0.5849056603773585</v>
      </c>
    </row>
    <row r="58" spans="1:6" ht="15">
      <c r="A58" s="1" t="str">
        <f>VLOOKUP($D58,PFAM!$A$1:$B$21,2,0)</f>
        <v>Y</v>
      </c>
      <c r="B58" s="1">
        <v>0.88</v>
      </c>
      <c r="C58" s="1" t="s">
        <v>65</v>
      </c>
      <c r="D58" s="1" t="s">
        <v>66</v>
      </c>
      <c r="E58" s="1">
        <f>1-COUNTIF($A58:$A$105,"&lt;&gt;Y")/COUNTIF($A$2:$A$105,"&lt;&gt;Y")</f>
        <v>0.4901960784313726</v>
      </c>
      <c r="F58" s="1">
        <f>COUNTIF($A$2:$A58,"=Y")/COUNTIF($A$2:$A$105,"=Y")</f>
        <v>0.6037735849056604</v>
      </c>
    </row>
    <row r="59" spans="1:6" ht="15">
      <c r="A59" s="1" t="str">
        <f>VLOOKUP($D59,PFAM!$A$1:$B$21,2,0)</f>
        <v>Y</v>
      </c>
      <c r="B59" s="1">
        <v>0.8</v>
      </c>
      <c r="C59" s="1" t="s">
        <v>41</v>
      </c>
      <c r="D59" s="1" t="s">
        <v>42</v>
      </c>
      <c r="E59" s="1">
        <f>1-COUNTIF($A59:$A$105,"&lt;&gt;Y")/COUNTIF($A$2:$A$105,"&lt;&gt;Y")</f>
        <v>0.4901960784313726</v>
      </c>
      <c r="F59" s="1">
        <f>COUNTIF($A$2:$A59,"=Y")/COUNTIF($A$2:$A$105,"=Y")</f>
        <v>0.6226415094339622</v>
      </c>
    </row>
    <row r="60" spans="1:6" ht="15">
      <c r="A60" s="1" t="e">
        <f>VLOOKUP($D60,PFAM!$A$1:$B$21,2,0)</f>
        <v>#N/A</v>
      </c>
      <c r="B60" s="1">
        <v>0.73</v>
      </c>
      <c r="C60" s="1" t="s">
        <v>7</v>
      </c>
      <c r="D60" s="1" t="s">
        <v>8</v>
      </c>
      <c r="E60" s="1">
        <f>1-COUNTIF($A60:$A$105,"&lt;&gt;Y")/COUNTIF($A$2:$A$105,"&lt;&gt;Y")</f>
        <v>0.4901960784313726</v>
      </c>
      <c r="F60" s="1">
        <f>COUNTIF($A$2:$A60,"=Y")/COUNTIF($A$2:$A$105,"=Y")</f>
        <v>0.6226415094339622</v>
      </c>
    </row>
    <row r="61" spans="1:6" ht="15">
      <c r="A61" s="1" t="str">
        <f>VLOOKUP($D61,PFAM!$A$1:$B$21,2,0)</f>
        <v>Y</v>
      </c>
      <c r="B61" s="1">
        <v>0.71</v>
      </c>
      <c r="C61" s="1" t="s">
        <v>35</v>
      </c>
      <c r="D61" s="1" t="s">
        <v>36</v>
      </c>
      <c r="E61" s="1">
        <f>1-COUNTIF($A61:$A$105,"&lt;&gt;Y")/COUNTIF($A$2:$A$105,"&lt;&gt;Y")</f>
        <v>0.5098039215686274</v>
      </c>
      <c r="F61" s="1">
        <f>COUNTIF($A$2:$A61,"=Y")/COUNTIF($A$2:$A$105,"=Y")</f>
        <v>0.6415094339622641</v>
      </c>
    </row>
    <row r="62" spans="1:6" ht="15">
      <c r="A62" s="1" t="e">
        <f>VLOOKUP($D62,PFAM!$A$1:$B$21,2,0)</f>
        <v>#N/A</v>
      </c>
      <c r="B62" s="1">
        <v>0.68</v>
      </c>
      <c r="C62" s="1" t="s">
        <v>17</v>
      </c>
      <c r="D62" s="1" t="s">
        <v>18</v>
      </c>
      <c r="E62" s="1">
        <f>1-COUNTIF($A62:$A$105,"&lt;&gt;Y")/COUNTIF($A$2:$A$105,"&lt;&gt;Y")</f>
        <v>0.5098039215686274</v>
      </c>
      <c r="F62" s="1">
        <f>COUNTIF($A$2:$A62,"=Y")/COUNTIF($A$2:$A$105,"=Y")</f>
        <v>0.6415094339622641</v>
      </c>
    </row>
    <row r="63" spans="1:6" ht="15">
      <c r="A63" s="1" t="str">
        <f>VLOOKUP($D63,PFAM!$A$1:$B$21,2,0)</f>
        <v>Y</v>
      </c>
      <c r="B63" s="1">
        <v>0.63</v>
      </c>
      <c r="C63" s="1" t="s">
        <v>53</v>
      </c>
      <c r="D63" s="1" t="s">
        <v>54</v>
      </c>
      <c r="E63" s="1">
        <f>1-COUNTIF($A63:$A$105,"&lt;&gt;Y")/COUNTIF($A$2:$A$105,"&lt;&gt;Y")</f>
        <v>0.5294117647058824</v>
      </c>
      <c r="F63" s="1">
        <f>COUNTIF($A$2:$A63,"=Y")/COUNTIF($A$2:$A$105,"=Y")</f>
        <v>0.660377358490566</v>
      </c>
    </row>
    <row r="64" spans="1:6" ht="15">
      <c r="A64" s="1" t="str">
        <f>VLOOKUP($D64,PFAM!$A$1:$B$21,2,0)</f>
        <v>Y</v>
      </c>
      <c r="B64" s="1">
        <v>0.62</v>
      </c>
      <c r="C64" s="1" t="s">
        <v>3</v>
      </c>
      <c r="D64" s="1" t="s">
        <v>4</v>
      </c>
      <c r="E64" s="1">
        <f>1-COUNTIF($A64:$A$105,"&lt;&gt;Y")/COUNTIF($A$2:$A$105,"&lt;&gt;Y")</f>
        <v>0.5294117647058824</v>
      </c>
      <c r="F64" s="1">
        <f>COUNTIF($A$2:$A64,"=Y")/COUNTIF($A$2:$A$105,"=Y")</f>
        <v>0.6792452830188679</v>
      </c>
    </row>
    <row r="65" spans="1:6" ht="15">
      <c r="A65" s="1" t="e">
        <f>VLOOKUP($D65,PFAM!$A$1:$B$21,2,0)</f>
        <v>#N/A</v>
      </c>
      <c r="B65" s="1">
        <v>0.61</v>
      </c>
      <c r="C65" s="1" t="s">
        <v>33</v>
      </c>
      <c r="D65" s="1" t="s">
        <v>34</v>
      </c>
      <c r="E65" s="1">
        <f>1-COUNTIF($A65:$A$105,"&lt;&gt;Y")/COUNTIF($A$2:$A$105,"&lt;&gt;Y")</f>
        <v>0.5294117647058824</v>
      </c>
      <c r="F65" s="1">
        <f>COUNTIF($A$2:$A65,"=Y")/COUNTIF($A$2:$A$105,"=Y")</f>
        <v>0.6792452830188679</v>
      </c>
    </row>
    <row r="66" spans="1:6" ht="15">
      <c r="A66" s="1" t="e">
        <f>VLOOKUP($D66,PFAM!$A$1:$B$21,2,0)</f>
        <v>#N/A</v>
      </c>
      <c r="B66" s="1">
        <v>0.59</v>
      </c>
      <c r="C66" s="1" t="s">
        <v>13</v>
      </c>
      <c r="D66" s="1" t="s">
        <v>14</v>
      </c>
      <c r="E66" s="1">
        <f>1-COUNTIF($A66:$A$105,"&lt;&gt;Y")/COUNTIF($A$2:$A$105,"&lt;&gt;Y")</f>
        <v>0.5490196078431373</v>
      </c>
      <c r="F66" s="1">
        <f>COUNTIF($A$2:$A66,"=Y")/COUNTIF($A$2:$A$105,"=Y")</f>
        <v>0.6792452830188679</v>
      </c>
    </row>
    <row r="67" spans="1:6" ht="15">
      <c r="A67" s="1" t="str">
        <f>VLOOKUP($D67,PFAM!$A$1:$B$21,2,0)</f>
        <v>Y</v>
      </c>
      <c r="B67" s="1">
        <v>0.55</v>
      </c>
      <c r="C67" s="1" t="s">
        <v>74</v>
      </c>
      <c r="D67" s="1" t="s">
        <v>75</v>
      </c>
      <c r="E67" s="1">
        <f>1-COUNTIF($A67:$A$105,"&lt;&gt;Y")/COUNTIF($A$2:$A$105,"&lt;&gt;Y")</f>
        <v>0.5686274509803921</v>
      </c>
      <c r="F67" s="1">
        <f>COUNTIF($A$2:$A67,"=Y")/COUNTIF($A$2:$A$105,"=Y")</f>
        <v>0.6981132075471698</v>
      </c>
    </row>
    <row r="68" spans="1:6" ht="15">
      <c r="A68" s="1" t="e">
        <f>VLOOKUP($D68,PFAM!$A$1:$B$21,2,0)</f>
        <v>#N/A</v>
      </c>
      <c r="B68" s="1">
        <v>0.53</v>
      </c>
      <c r="C68" s="1" t="s">
        <v>31</v>
      </c>
      <c r="D68" s="1" t="s">
        <v>32</v>
      </c>
      <c r="E68" s="1">
        <f>1-COUNTIF($A68:$A$105,"&lt;&gt;Y")/COUNTIF($A$2:$A$105,"&lt;&gt;Y")</f>
        <v>0.5686274509803921</v>
      </c>
      <c r="F68" s="1">
        <f>COUNTIF($A$2:$A68,"=Y")/COUNTIF($A$2:$A$105,"=Y")</f>
        <v>0.6981132075471698</v>
      </c>
    </row>
    <row r="69" spans="1:6" ht="15">
      <c r="A69" s="1" t="e">
        <f>VLOOKUP($D69,PFAM!$A$1:$B$21,2,0)</f>
        <v>#N/A</v>
      </c>
      <c r="B69" s="1">
        <v>0.53</v>
      </c>
      <c r="C69" s="1" t="s">
        <v>49</v>
      </c>
      <c r="D69" s="1" t="s">
        <v>50</v>
      </c>
      <c r="E69" s="1">
        <f>1-COUNTIF($A69:$A$105,"&lt;&gt;Y")/COUNTIF($A$2:$A$105,"&lt;&gt;Y")</f>
        <v>0.5882352941176471</v>
      </c>
      <c r="F69" s="1">
        <f>COUNTIF($A$2:$A69,"=Y")/COUNTIF($A$2:$A$105,"=Y")</f>
        <v>0.6981132075471698</v>
      </c>
    </row>
    <row r="70" spans="1:6" ht="15">
      <c r="A70" s="1" t="e">
        <f>VLOOKUP($D70,PFAM!$A$1:$B$21,2,0)</f>
        <v>#N/A</v>
      </c>
      <c r="B70" s="1">
        <v>0.53</v>
      </c>
      <c r="C70" s="1" t="s">
        <v>13</v>
      </c>
      <c r="D70" s="1" t="s">
        <v>14</v>
      </c>
      <c r="E70" s="1">
        <f>1-COUNTIF($A70:$A$105,"&lt;&gt;Y")/COUNTIF($A$2:$A$105,"&lt;&gt;Y")</f>
        <v>0.607843137254902</v>
      </c>
      <c r="F70" s="1">
        <f>COUNTIF($A$2:$A70,"=Y")/COUNTIF($A$2:$A$105,"=Y")</f>
        <v>0.6981132075471698</v>
      </c>
    </row>
    <row r="71" spans="1:6" ht="15">
      <c r="A71" s="1" t="str">
        <f>VLOOKUP($D71,PFAM!$A$1:$B$21,2,0)</f>
        <v>Y</v>
      </c>
      <c r="B71" s="1">
        <v>0.51</v>
      </c>
      <c r="C71" s="1" t="s">
        <v>21</v>
      </c>
      <c r="D71" s="1" t="s">
        <v>22</v>
      </c>
      <c r="E71" s="1">
        <f>1-COUNTIF($A71:$A$105,"&lt;&gt;Y")/COUNTIF($A$2:$A$105,"&lt;&gt;Y")</f>
        <v>0.6274509803921569</v>
      </c>
      <c r="F71" s="1">
        <f>COUNTIF($A$2:$A71,"=Y")/COUNTIF($A$2:$A$105,"=Y")</f>
        <v>0.7169811320754716</v>
      </c>
    </row>
    <row r="72" spans="1:6" ht="15">
      <c r="A72" s="1" t="e">
        <f>VLOOKUP($D72,PFAM!$A$1:$B$21,2,0)</f>
        <v>#N/A</v>
      </c>
      <c r="B72" s="1">
        <v>0.47</v>
      </c>
      <c r="C72" s="1" t="s">
        <v>80</v>
      </c>
      <c r="D72" s="1" t="s">
        <v>81</v>
      </c>
      <c r="E72" s="1">
        <f>1-COUNTIF($A72:$A$105,"&lt;&gt;Y")/COUNTIF($A$2:$A$105,"&lt;&gt;Y")</f>
        <v>0.6274509803921569</v>
      </c>
      <c r="F72" s="1">
        <f>COUNTIF($A$2:$A72,"=Y")/COUNTIF($A$2:$A$105,"=Y")</f>
        <v>0.7169811320754716</v>
      </c>
    </row>
    <row r="73" spans="1:6" ht="15">
      <c r="A73" s="1" t="e">
        <f>VLOOKUP($D73,PFAM!$A$1:$B$21,2,0)</f>
        <v>#N/A</v>
      </c>
      <c r="B73" s="1">
        <v>0.47</v>
      </c>
      <c r="C73" s="1" t="s">
        <v>25</v>
      </c>
      <c r="D73" s="1" t="s">
        <v>26</v>
      </c>
      <c r="E73" s="1">
        <f>1-COUNTIF($A73:$A$105,"&lt;&gt;Y")/COUNTIF($A$2:$A$105,"&lt;&gt;Y")</f>
        <v>0.6470588235294117</v>
      </c>
      <c r="F73" s="1">
        <f>COUNTIF($A$2:$A73,"=Y")/COUNTIF($A$2:$A$105,"=Y")</f>
        <v>0.7169811320754716</v>
      </c>
    </row>
    <row r="74" spans="1:6" ht="15">
      <c r="A74" s="1" t="str">
        <f>VLOOKUP($D74,PFAM!$A$1:$B$21,2,0)</f>
        <v>Y</v>
      </c>
      <c r="B74" s="1">
        <v>0.46</v>
      </c>
      <c r="C74" s="1" t="s">
        <v>23</v>
      </c>
      <c r="D74" s="1" t="s">
        <v>24</v>
      </c>
      <c r="E74" s="1">
        <f>1-COUNTIF($A74:$A$105,"&lt;&gt;Y")/COUNTIF($A$2:$A$105,"&lt;&gt;Y")</f>
        <v>0.6666666666666667</v>
      </c>
      <c r="F74" s="1">
        <f>COUNTIF($A$2:$A74,"=Y")/COUNTIF($A$2:$A$105,"=Y")</f>
        <v>0.7358490566037735</v>
      </c>
    </row>
    <row r="75" spans="1:6" ht="15">
      <c r="A75" s="1" t="str">
        <f>VLOOKUP($D75,PFAM!$A$1:$B$21,2,0)</f>
        <v>Y</v>
      </c>
      <c r="B75" s="1">
        <v>0.44</v>
      </c>
      <c r="C75" s="1" t="s">
        <v>39</v>
      </c>
      <c r="D75" s="1" t="s">
        <v>40</v>
      </c>
      <c r="E75" s="1">
        <f>1-COUNTIF($A75:$A$105,"&lt;&gt;Y")/COUNTIF($A$2:$A$105,"&lt;&gt;Y")</f>
        <v>0.6666666666666667</v>
      </c>
      <c r="F75" s="1">
        <f>COUNTIF($A$2:$A75,"=Y")/COUNTIF($A$2:$A$105,"=Y")</f>
        <v>0.7547169811320755</v>
      </c>
    </row>
    <row r="76" spans="1:6" ht="15">
      <c r="A76" s="1" t="e">
        <f>VLOOKUP($D76,PFAM!$A$1:$B$21,2,0)</f>
        <v>#N/A</v>
      </c>
      <c r="B76" s="1">
        <v>0.42</v>
      </c>
      <c r="C76" s="1" t="s">
        <v>69</v>
      </c>
      <c r="D76" s="1" t="s">
        <v>70</v>
      </c>
      <c r="E76" s="1">
        <f>1-COUNTIF($A76:$A$105,"&lt;&gt;Y")/COUNTIF($A$2:$A$105,"&lt;&gt;Y")</f>
        <v>0.6666666666666667</v>
      </c>
      <c r="F76" s="1">
        <f>COUNTIF($A$2:$A76,"=Y")/COUNTIF($A$2:$A$105,"=Y")</f>
        <v>0.7547169811320755</v>
      </c>
    </row>
    <row r="77" spans="1:6" ht="15">
      <c r="A77" s="1" t="str">
        <f>VLOOKUP($D77,PFAM!$A$1:$B$21,2,0)</f>
        <v>Y</v>
      </c>
      <c r="B77" s="1">
        <v>0.41</v>
      </c>
      <c r="C77" s="1" t="s">
        <v>35</v>
      </c>
      <c r="D77" s="1" t="s">
        <v>36</v>
      </c>
      <c r="E77" s="1">
        <f>1-COUNTIF($A77:$A$105,"&lt;&gt;Y")/COUNTIF($A$2:$A$105,"&lt;&gt;Y")</f>
        <v>0.6862745098039216</v>
      </c>
      <c r="F77" s="1">
        <f>COUNTIF($A$2:$A77,"=Y")/COUNTIF($A$2:$A$105,"=Y")</f>
        <v>0.7735849056603774</v>
      </c>
    </row>
    <row r="78" spans="1:6" ht="15">
      <c r="A78" s="1" t="e">
        <f>VLOOKUP($D78,PFAM!$A$1:$B$21,2,0)</f>
        <v>#N/A</v>
      </c>
      <c r="B78" s="1">
        <v>0.41</v>
      </c>
      <c r="C78" s="1" t="s">
        <v>17</v>
      </c>
      <c r="D78" s="1" t="s">
        <v>18</v>
      </c>
      <c r="E78" s="1">
        <f>1-COUNTIF($A78:$A$105,"&lt;&gt;Y")/COUNTIF($A$2:$A$105,"&lt;&gt;Y")</f>
        <v>0.6862745098039216</v>
      </c>
      <c r="F78" s="1">
        <f>COUNTIF($A$2:$A78,"=Y")/COUNTIF($A$2:$A$105,"=Y")</f>
        <v>0.7735849056603774</v>
      </c>
    </row>
    <row r="79" spans="1:6" ht="15">
      <c r="A79" s="1" t="e">
        <f>VLOOKUP($D79,PFAM!$A$1:$B$21,2,0)</f>
        <v>#N/A</v>
      </c>
      <c r="B79" s="1">
        <v>0.4</v>
      </c>
      <c r="C79" s="1" t="s">
        <v>47</v>
      </c>
      <c r="D79" s="1" t="s">
        <v>48</v>
      </c>
      <c r="E79" s="1">
        <f>1-COUNTIF($A79:$A$105,"&lt;&gt;Y")/COUNTIF($A$2:$A$105,"&lt;&gt;Y")</f>
        <v>0.7058823529411764</v>
      </c>
      <c r="F79" s="1">
        <f>COUNTIF($A$2:$A79,"=Y")/COUNTIF($A$2:$A$105,"=Y")</f>
        <v>0.7735849056603774</v>
      </c>
    </row>
    <row r="80" spans="1:6" ht="15">
      <c r="A80" s="1" t="e">
        <f>VLOOKUP($D80,PFAM!$A$1:$B$21,2,0)</f>
        <v>#N/A</v>
      </c>
      <c r="B80" s="1">
        <v>0.39</v>
      </c>
      <c r="C80" s="1" t="s">
        <v>59</v>
      </c>
      <c r="D80" s="1" t="s">
        <v>60</v>
      </c>
      <c r="E80" s="1">
        <f>1-COUNTIF($A80:$A$105,"&lt;&gt;Y")/COUNTIF($A$2:$A$105,"&lt;&gt;Y")</f>
        <v>0.7254901960784313</v>
      </c>
      <c r="F80" s="1">
        <f>COUNTIF($A$2:$A80,"=Y")/COUNTIF($A$2:$A$105,"=Y")</f>
        <v>0.7735849056603774</v>
      </c>
    </row>
    <row r="81" spans="1:6" ht="15">
      <c r="A81" s="1" t="e">
        <f>VLOOKUP($D81,PFAM!$A$1:$B$21,2,0)</f>
        <v>#N/A</v>
      </c>
      <c r="B81" s="1">
        <v>0.39</v>
      </c>
      <c r="C81" s="1" t="s">
        <v>71</v>
      </c>
      <c r="D81" s="1" t="s">
        <v>72</v>
      </c>
      <c r="E81" s="1">
        <f>1-COUNTIF($A81:$A$105,"&lt;&gt;Y")/COUNTIF($A$2:$A$105,"&lt;&gt;Y")</f>
        <v>0.7450980392156863</v>
      </c>
      <c r="F81" s="1">
        <f>COUNTIF($A$2:$A81,"=Y")/COUNTIF($A$2:$A$105,"=Y")</f>
        <v>0.7735849056603774</v>
      </c>
    </row>
    <row r="82" spans="1:6" ht="15">
      <c r="A82" s="1" t="e">
        <f>VLOOKUP($D82,PFAM!$A$1:$B$21,2,0)</f>
        <v>#N/A</v>
      </c>
      <c r="B82" s="1">
        <v>0.38</v>
      </c>
      <c r="C82" s="1" t="s">
        <v>80</v>
      </c>
      <c r="D82" s="1" t="s">
        <v>81</v>
      </c>
      <c r="E82" s="1">
        <f>1-COUNTIF($A82:$A$105,"&lt;&gt;Y")/COUNTIF($A$2:$A$105,"&lt;&gt;Y")</f>
        <v>0.7647058823529411</v>
      </c>
      <c r="F82" s="1">
        <f>COUNTIF($A$2:$A82,"=Y")/COUNTIF($A$2:$A$105,"=Y")</f>
        <v>0.7735849056603774</v>
      </c>
    </row>
    <row r="83" spans="1:6" ht="15">
      <c r="A83" s="1" t="e">
        <f>VLOOKUP($D83,PFAM!$A$1:$B$21,2,0)</f>
        <v>#N/A</v>
      </c>
      <c r="B83" s="1">
        <v>0.38</v>
      </c>
      <c r="C83" s="1" t="s">
        <v>9</v>
      </c>
      <c r="D83" s="1" t="s">
        <v>10</v>
      </c>
      <c r="E83" s="1">
        <f>1-COUNTIF($A83:$A$105,"&lt;&gt;Y")/COUNTIF($A$2:$A$105,"&lt;&gt;Y")</f>
        <v>0.7843137254901961</v>
      </c>
      <c r="F83" s="1">
        <f>COUNTIF($A$2:$A83,"=Y")/COUNTIF($A$2:$A$105,"=Y")</f>
        <v>0.7735849056603774</v>
      </c>
    </row>
    <row r="84" spans="1:6" ht="15">
      <c r="A84" s="1" t="str">
        <f>VLOOKUP($D84,PFAM!$A$1:$B$21,2,0)</f>
        <v>Y</v>
      </c>
      <c r="B84" s="1">
        <v>0.34</v>
      </c>
      <c r="C84" s="1" t="s">
        <v>82</v>
      </c>
      <c r="D84" s="1" t="s">
        <v>83</v>
      </c>
      <c r="E84" s="1">
        <f>1-COUNTIF($A84:$A$105,"&lt;&gt;Y")/COUNTIF($A$2:$A$105,"&lt;&gt;Y")</f>
        <v>0.803921568627451</v>
      </c>
      <c r="F84" s="1">
        <f>COUNTIF($A$2:$A84,"=Y")/COUNTIF($A$2:$A$105,"=Y")</f>
        <v>0.7924528301886793</v>
      </c>
    </row>
    <row r="85" spans="1:6" ht="15">
      <c r="A85" s="1" t="e">
        <f>VLOOKUP($D85,PFAM!$A$1:$B$21,2,0)</f>
        <v>#N/A</v>
      </c>
      <c r="B85" s="1">
        <v>0.33</v>
      </c>
      <c r="C85" s="1" t="s">
        <v>47</v>
      </c>
      <c r="D85" s="1" t="s">
        <v>48</v>
      </c>
      <c r="E85" s="1">
        <f>1-COUNTIF($A85:$A$105,"&lt;&gt;Y")/COUNTIF($A$2:$A$105,"&lt;&gt;Y")</f>
        <v>0.803921568627451</v>
      </c>
      <c r="F85" s="1">
        <f>COUNTIF($A$2:$A85,"=Y")/COUNTIF($A$2:$A$105,"=Y")</f>
        <v>0.7924528301886793</v>
      </c>
    </row>
    <row r="86" spans="1:6" ht="15">
      <c r="A86" s="1" t="e">
        <f>VLOOKUP($D86,PFAM!$A$1:$B$21,2,0)</f>
        <v>#N/A</v>
      </c>
      <c r="B86" s="1">
        <v>0.29</v>
      </c>
      <c r="C86" s="1" t="s">
        <v>45</v>
      </c>
      <c r="D86" s="1" t="s">
        <v>46</v>
      </c>
      <c r="E86" s="1">
        <f>1-COUNTIF($A86:$A$105,"&lt;&gt;Y")/COUNTIF($A$2:$A$105,"&lt;&gt;Y")</f>
        <v>0.8235294117647058</v>
      </c>
      <c r="F86" s="1">
        <f>COUNTIF($A$2:$A86,"=Y")/COUNTIF($A$2:$A$105,"=Y")</f>
        <v>0.7924528301886793</v>
      </c>
    </row>
    <row r="87" spans="1:6" ht="15">
      <c r="A87" s="1" t="str">
        <f>VLOOKUP($D87,PFAM!$A$1:$B$21,2,0)</f>
        <v>Y</v>
      </c>
      <c r="B87" s="1">
        <v>0.25</v>
      </c>
      <c r="C87" s="1" t="s">
        <v>82</v>
      </c>
      <c r="D87" s="1" t="s">
        <v>83</v>
      </c>
      <c r="E87" s="1">
        <f>1-COUNTIF($A87:$A$105,"&lt;&gt;Y")/COUNTIF($A$2:$A$105,"&lt;&gt;Y")</f>
        <v>0.8431372549019608</v>
      </c>
      <c r="F87" s="1">
        <f>COUNTIF($A$2:$A87,"=Y")/COUNTIF($A$2:$A$105,"=Y")</f>
        <v>0.8113207547169812</v>
      </c>
    </row>
    <row r="88" spans="1:6" ht="15">
      <c r="A88" s="1" t="str">
        <f>VLOOKUP($D88,PFAM!$A$1:$B$21,2,0)</f>
        <v>Y</v>
      </c>
      <c r="B88" s="1">
        <v>0.25</v>
      </c>
      <c r="C88" s="1" t="s">
        <v>39</v>
      </c>
      <c r="D88" s="1" t="s">
        <v>40</v>
      </c>
      <c r="E88" s="1">
        <f>1-COUNTIF($A88:$A$105,"&lt;&gt;Y")/COUNTIF($A$2:$A$105,"&lt;&gt;Y")</f>
        <v>0.8431372549019608</v>
      </c>
      <c r="F88" s="1">
        <f>COUNTIF($A$2:$A88,"=Y")/COUNTIF($A$2:$A$105,"=Y")</f>
        <v>0.8301886792452831</v>
      </c>
    </row>
    <row r="89" spans="1:6" ht="15">
      <c r="A89" s="1" t="str">
        <f>VLOOKUP($D89,PFAM!$A$1:$B$21,2,0)</f>
        <v>Y</v>
      </c>
      <c r="B89" s="1">
        <v>0.25</v>
      </c>
      <c r="C89" s="1" t="s">
        <v>21</v>
      </c>
      <c r="D89" s="1" t="s">
        <v>22</v>
      </c>
      <c r="E89" s="1">
        <f>1-COUNTIF($A89:$A$105,"&lt;&gt;Y")/COUNTIF($A$2:$A$105,"&lt;&gt;Y")</f>
        <v>0.8431372549019608</v>
      </c>
      <c r="F89" s="1">
        <f>COUNTIF($A$2:$A89,"=Y")/COUNTIF($A$2:$A$105,"=Y")</f>
        <v>0.8490566037735849</v>
      </c>
    </row>
    <row r="90" spans="1:6" ht="15">
      <c r="A90" s="1" t="e">
        <f>VLOOKUP($D90,PFAM!$A$1:$B$21,2,0)</f>
        <v>#N/A</v>
      </c>
      <c r="B90" s="1">
        <v>0.25</v>
      </c>
      <c r="C90" s="1" t="s">
        <v>57</v>
      </c>
      <c r="D90" s="1" t="s">
        <v>73</v>
      </c>
      <c r="E90" s="1">
        <f>1-COUNTIF($A90:$A$105,"&lt;&gt;Y")/COUNTIF($A$2:$A$105,"&lt;&gt;Y")</f>
        <v>0.8431372549019608</v>
      </c>
      <c r="F90" s="1">
        <f>COUNTIF($A$2:$A90,"=Y")/COUNTIF($A$2:$A$105,"=Y")</f>
        <v>0.8490566037735849</v>
      </c>
    </row>
    <row r="91" spans="1:6" ht="15">
      <c r="A91" s="1" t="str">
        <f>VLOOKUP($D91,PFAM!$A$1:$B$21,2,0)</f>
        <v>Y</v>
      </c>
      <c r="B91" s="1">
        <v>0.25</v>
      </c>
      <c r="C91" s="1" t="s">
        <v>61</v>
      </c>
      <c r="D91" s="1" t="s">
        <v>62</v>
      </c>
      <c r="E91" s="1">
        <f>1-COUNTIF($A91:$A$105,"&lt;&gt;Y")/COUNTIF($A$2:$A$105,"&lt;&gt;Y")</f>
        <v>0.8627450980392157</v>
      </c>
      <c r="F91" s="1">
        <f>COUNTIF($A$2:$A91,"=Y")/COUNTIF($A$2:$A$105,"=Y")</f>
        <v>0.8679245283018868</v>
      </c>
    </row>
    <row r="92" spans="1:6" ht="15">
      <c r="A92" s="1" t="str">
        <f>VLOOKUP($D92,PFAM!$A$1:$B$21,2,0)</f>
        <v>Y</v>
      </c>
      <c r="B92" s="1">
        <v>0.25</v>
      </c>
      <c r="C92" s="1" t="s">
        <v>15</v>
      </c>
      <c r="D92" s="1" t="s">
        <v>16</v>
      </c>
      <c r="E92" s="1">
        <f>1-COUNTIF($A92:$A$105,"&lt;&gt;Y")/COUNTIF($A$2:$A$105,"&lt;&gt;Y")</f>
        <v>0.8627450980392157</v>
      </c>
      <c r="F92" s="1">
        <f>COUNTIF($A$2:$A92,"=Y")/COUNTIF($A$2:$A$105,"=Y")</f>
        <v>0.8867924528301887</v>
      </c>
    </row>
    <row r="93" spans="1:6" ht="15">
      <c r="A93" s="1" t="str">
        <f>VLOOKUP($D93,PFAM!$A$1:$B$21,2,0)</f>
        <v>Y</v>
      </c>
      <c r="B93" s="1">
        <v>0.25</v>
      </c>
      <c r="C93" s="1" t="s">
        <v>53</v>
      </c>
      <c r="D93" s="1" t="s">
        <v>54</v>
      </c>
      <c r="E93" s="1">
        <f>1-COUNTIF($A93:$A$105,"&lt;&gt;Y")/COUNTIF($A$2:$A$105,"&lt;&gt;Y")</f>
        <v>0.8627450980392157</v>
      </c>
      <c r="F93" s="1">
        <f>COUNTIF($A$2:$A93,"=Y")/COUNTIF($A$2:$A$105,"=Y")</f>
        <v>0.9056603773584906</v>
      </c>
    </row>
    <row r="94" spans="1:6" ht="15">
      <c r="A94" s="1" t="e">
        <f>VLOOKUP($D94,PFAM!$A$1:$B$21,2,0)</f>
        <v>#N/A</v>
      </c>
      <c r="B94" s="1">
        <v>0.18</v>
      </c>
      <c r="C94" s="1" t="s">
        <v>33</v>
      </c>
      <c r="D94" s="1" t="s">
        <v>34</v>
      </c>
      <c r="E94" s="1">
        <f>1-COUNTIF($A94:$A$105,"&lt;&gt;Y")/COUNTIF($A$2:$A$105,"&lt;&gt;Y")</f>
        <v>0.8627450980392157</v>
      </c>
      <c r="F94" s="1">
        <f>COUNTIF($A$2:$A94,"=Y")/COUNTIF($A$2:$A$105,"=Y")</f>
        <v>0.9056603773584906</v>
      </c>
    </row>
    <row r="95" spans="1:6" ht="15">
      <c r="A95" s="1" t="e">
        <f>VLOOKUP($D95,PFAM!$A$1:$B$21,2,0)</f>
        <v>#N/A</v>
      </c>
      <c r="B95" s="1">
        <v>0.18</v>
      </c>
      <c r="C95" s="1" t="s">
        <v>49</v>
      </c>
      <c r="D95" s="1" t="s">
        <v>50</v>
      </c>
      <c r="E95" s="1">
        <f>1-COUNTIF($A95:$A$105,"&lt;&gt;Y")/COUNTIF($A$2:$A$105,"&lt;&gt;Y")</f>
        <v>0.8823529411764706</v>
      </c>
      <c r="F95" s="1">
        <f>COUNTIF($A$2:$A95,"=Y")/COUNTIF($A$2:$A$105,"=Y")</f>
        <v>0.9056603773584906</v>
      </c>
    </row>
    <row r="96" spans="1:6" ht="15">
      <c r="A96" s="1" t="e">
        <f>VLOOKUP($D96,PFAM!$A$1:$B$21,2,0)</f>
        <v>#N/A</v>
      </c>
      <c r="B96" s="1">
        <v>0.17</v>
      </c>
      <c r="C96" s="1" t="s">
        <v>69</v>
      </c>
      <c r="D96" s="1" t="s">
        <v>70</v>
      </c>
      <c r="E96" s="1">
        <f>1-COUNTIF($A96:$A$105,"&lt;&gt;Y")/COUNTIF($A$2:$A$105,"&lt;&gt;Y")</f>
        <v>0.9019607843137255</v>
      </c>
      <c r="F96" s="1">
        <f>COUNTIF($A$2:$A96,"=Y")/COUNTIF($A$2:$A$105,"=Y")</f>
        <v>0.9056603773584906</v>
      </c>
    </row>
    <row r="97" spans="1:6" ht="15">
      <c r="A97" s="1" t="str">
        <f>VLOOKUP($D97,PFAM!$A$1:$B$21,2,0)</f>
        <v>Y</v>
      </c>
      <c r="B97" s="1">
        <v>0.16</v>
      </c>
      <c r="C97" s="1" t="s">
        <v>43</v>
      </c>
      <c r="D97" s="1" t="s">
        <v>44</v>
      </c>
      <c r="E97" s="1">
        <f>1-COUNTIF($A97:$A$105,"&lt;&gt;Y")/COUNTIF($A$2:$A$105,"&lt;&gt;Y")</f>
        <v>0.9215686274509804</v>
      </c>
      <c r="F97" s="1">
        <f>COUNTIF($A$2:$A97,"=Y")/COUNTIF($A$2:$A$105,"=Y")</f>
        <v>0.9245283018867925</v>
      </c>
    </row>
    <row r="98" spans="1:6" ht="15">
      <c r="A98" s="1" t="str">
        <f>VLOOKUP($D98,PFAM!$A$1:$B$21,2,0)</f>
        <v>Y</v>
      </c>
      <c r="B98" s="1">
        <v>0.15</v>
      </c>
      <c r="C98" s="1" t="s">
        <v>27</v>
      </c>
      <c r="D98" s="1" t="s">
        <v>28</v>
      </c>
      <c r="E98" s="1">
        <f>1-COUNTIF($A98:$A$105,"&lt;&gt;Y")/COUNTIF($A$2:$A$105,"&lt;&gt;Y")</f>
        <v>0.9215686274509804</v>
      </c>
      <c r="F98" s="1">
        <f>COUNTIF($A$2:$A98,"=Y")/COUNTIF($A$2:$A$105,"=Y")</f>
        <v>0.9433962264150944</v>
      </c>
    </row>
    <row r="99" spans="1:6" ht="15">
      <c r="A99" s="1" t="str">
        <f>VLOOKUP($D99,PFAM!$A$1:$B$21,2,0)</f>
        <v>Y</v>
      </c>
      <c r="B99" s="1">
        <v>0.14</v>
      </c>
      <c r="C99" s="1" t="s">
        <v>65</v>
      </c>
      <c r="D99" s="1" t="s">
        <v>66</v>
      </c>
      <c r="E99" s="1">
        <f>1-COUNTIF($A99:$A$105,"&lt;&gt;Y")/COUNTIF($A$2:$A$105,"&lt;&gt;Y")</f>
        <v>0.9215686274509804</v>
      </c>
      <c r="F99" s="1">
        <f>COUNTIF($A$2:$A99,"=Y")/COUNTIF($A$2:$A$105,"=Y")</f>
        <v>0.9622641509433962</v>
      </c>
    </row>
    <row r="100" spans="1:6" ht="15">
      <c r="A100" s="1" t="e">
        <f>VLOOKUP($D100,PFAM!$A$1:$B$21,2,0)</f>
        <v>#N/A</v>
      </c>
      <c r="B100" s="1">
        <v>0.13</v>
      </c>
      <c r="C100" s="1" t="s">
        <v>51</v>
      </c>
      <c r="D100" s="1" t="s">
        <v>52</v>
      </c>
      <c r="E100" s="1">
        <f>1-COUNTIF($A100:$A$105,"&lt;&gt;Y")/COUNTIF($A$2:$A$105,"&lt;&gt;Y")</f>
        <v>0.9215686274509804</v>
      </c>
      <c r="F100" s="1">
        <f>COUNTIF($A$2:$A100,"=Y")/COUNTIF($A$2:$A$105,"=Y")</f>
        <v>0.9622641509433962</v>
      </c>
    </row>
    <row r="101" spans="1:6" ht="15">
      <c r="A101" s="1" t="e">
        <f>VLOOKUP($D101,PFAM!$A$1:$B$21,2,0)</f>
        <v>#N/A</v>
      </c>
      <c r="B101" s="1">
        <v>0.12</v>
      </c>
      <c r="C101" s="1" t="s">
        <v>51</v>
      </c>
      <c r="D101" s="1" t="s">
        <v>52</v>
      </c>
      <c r="E101" s="1">
        <f>1-COUNTIF($A101:$A$105,"&lt;&gt;Y")/COUNTIF($A$2:$A$105,"&lt;&gt;Y")</f>
        <v>0.9411764705882353</v>
      </c>
      <c r="F101" s="1">
        <f>COUNTIF($A$2:$A101,"=Y")/COUNTIF($A$2:$A$105,"=Y")</f>
        <v>0.9622641509433962</v>
      </c>
    </row>
    <row r="102" spans="1:6" ht="15">
      <c r="A102" s="1" t="str">
        <f>VLOOKUP($D102,PFAM!$A$1:$B$21,2,0)</f>
        <v>Y</v>
      </c>
      <c r="B102" s="1">
        <v>0.09</v>
      </c>
      <c r="C102" s="1" t="s">
        <v>78</v>
      </c>
      <c r="D102" s="1" t="s">
        <v>79</v>
      </c>
      <c r="E102" s="1">
        <f>1-COUNTIF($A102:$A$105,"&lt;&gt;Y")/COUNTIF($A$2:$A$105,"&lt;&gt;Y")</f>
        <v>0.9607843137254902</v>
      </c>
      <c r="F102" s="1">
        <f>COUNTIF($A$2:$A102,"=Y")/COUNTIF($A$2:$A$105,"=Y")</f>
        <v>0.9811320754716981</v>
      </c>
    </row>
    <row r="103" spans="1:6" ht="15">
      <c r="A103" s="1" t="str">
        <f>VLOOKUP($D103,PFAM!$A$1:$B$21,2,0)</f>
        <v>Y</v>
      </c>
      <c r="B103" s="1">
        <v>0.08</v>
      </c>
      <c r="C103" s="1" t="s">
        <v>3</v>
      </c>
      <c r="D103" s="1" t="s">
        <v>4</v>
      </c>
      <c r="E103" s="1">
        <f>1-COUNTIF($A103:$A$105,"&lt;&gt;Y")/COUNTIF($A$2:$A$105,"&lt;&gt;Y")</f>
        <v>0.9607843137254902</v>
      </c>
      <c r="F103" s="1">
        <f>COUNTIF($A$2:$A103,"=Y")/COUNTIF($A$2:$A$105,"=Y")</f>
        <v>1</v>
      </c>
    </row>
    <row r="104" spans="1:6" ht="15">
      <c r="A104" s="1" t="e">
        <f>VLOOKUP($D104,PFAM!$A$1:$B$21,2,0)</f>
        <v>#N/A</v>
      </c>
      <c r="B104" s="1">
        <v>0.08</v>
      </c>
      <c r="C104" s="1" t="s">
        <v>25</v>
      </c>
      <c r="D104" s="1" t="s">
        <v>26</v>
      </c>
      <c r="E104" s="1">
        <f>1-COUNTIF($A104:$A$105,"&lt;&gt;Y")/COUNTIF($A$2:$A$105,"&lt;&gt;Y")</f>
        <v>0.9607843137254902</v>
      </c>
      <c r="F104" s="1">
        <f>COUNTIF($A$2:$A104,"=Y")/COUNTIF($A$2:$A$105,"=Y")</f>
        <v>1</v>
      </c>
    </row>
    <row r="105" spans="1:6" ht="15">
      <c r="A105" s="1" t="e">
        <f>VLOOKUP($D105,PFAM!$A$1:$B$21,2,0)</f>
        <v>#N/A</v>
      </c>
      <c r="B105" s="1">
        <v>0.08</v>
      </c>
      <c r="C105" s="1" t="s">
        <v>45</v>
      </c>
      <c r="D105" s="1" t="s">
        <v>46</v>
      </c>
      <c r="E105" s="1">
        <f>1-COUNTIF($A105:$A$105,"&lt;&gt;Y")/COUNTIF($A$2:$A$105,"&lt;&gt;Y")</f>
        <v>0.9803921568627451</v>
      </c>
      <c r="F105" s="1">
        <f>COUNTIF($A$2:$A105,"=Y")/COUNTIF($A$2:$A$105,"=Y")</f>
        <v>1</v>
      </c>
    </row>
  </sheetData>
  <sheetProtection/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zoomScaleSheetLayoutView="1" workbookViewId="0" topLeftCell="A9">
      <selection activeCell="C1" sqref="C1"/>
    </sheetView>
  </sheetViews>
  <sheetFormatPr defaultColWidth="9.140625" defaultRowHeight="15"/>
  <cols>
    <col min="1" max="1" width="16.28125" style="1" customWidth="1"/>
    <col min="2" max="2" width="9.00390625" style="1" customWidth="1"/>
  </cols>
  <sheetData>
    <row r="1" spans="1:2" ht="15">
      <c r="A1" s="25" t="s">
        <v>40</v>
      </c>
      <c r="B1" s="25" t="s">
        <v>85</v>
      </c>
    </row>
    <row r="2" spans="1:2" ht="15">
      <c r="A2" s="25" t="s">
        <v>66</v>
      </c>
      <c r="B2" s="25" t="s">
        <v>85</v>
      </c>
    </row>
    <row r="3" spans="1:2" ht="15">
      <c r="A3" s="25" t="s">
        <v>24</v>
      </c>
      <c r="B3" s="25" t="s">
        <v>85</v>
      </c>
    </row>
    <row r="4" spans="1:2" ht="15">
      <c r="A4" s="25" t="s">
        <v>75</v>
      </c>
      <c r="B4" s="25" t="s">
        <v>85</v>
      </c>
    </row>
    <row r="5" spans="1:2" ht="15">
      <c r="A5" s="25" t="s">
        <v>4</v>
      </c>
      <c r="B5" s="25" t="s">
        <v>85</v>
      </c>
    </row>
    <row r="6" spans="1:2" ht="15">
      <c r="A6" s="25" t="s">
        <v>36</v>
      </c>
      <c r="B6" s="25" t="s">
        <v>85</v>
      </c>
    </row>
    <row r="7" spans="1:2" ht="15">
      <c r="A7" s="25" t="s">
        <v>6</v>
      </c>
      <c r="B7" s="25" t="s">
        <v>85</v>
      </c>
    </row>
    <row r="8" spans="1:2" ht="15">
      <c r="A8" s="25" t="s">
        <v>20</v>
      </c>
      <c r="B8" s="25" t="s">
        <v>85</v>
      </c>
    </row>
    <row r="9" spans="1:2" ht="15">
      <c r="A9" s="25" t="s">
        <v>56</v>
      </c>
      <c r="B9" s="25" t="s">
        <v>85</v>
      </c>
    </row>
    <row r="10" spans="1:2" ht="15">
      <c r="A10" s="25" t="s">
        <v>28</v>
      </c>
      <c r="B10" s="25" t="s">
        <v>85</v>
      </c>
    </row>
    <row r="11" spans="1:2" ht="15">
      <c r="A11" s="25" t="s">
        <v>38</v>
      </c>
      <c r="B11" s="25" t="s">
        <v>85</v>
      </c>
    </row>
    <row r="12" spans="1:2" ht="15">
      <c r="A12" s="25" t="s">
        <v>44</v>
      </c>
      <c r="B12" s="25" t="s">
        <v>85</v>
      </c>
    </row>
    <row r="13" spans="1:2" ht="15">
      <c r="A13" s="25" t="s">
        <v>64</v>
      </c>
      <c r="B13" s="25" t="s">
        <v>85</v>
      </c>
    </row>
    <row r="14" spans="1:2" ht="15">
      <c r="A14" s="25" t="s">
        <v>42</v>
      </c>
      <c r="B14" s="25" t="s">
        <v>85</v>
      </c>
    </row>
    <row r="15" spans="1:2" ht="15">
      <c r="A15" s="25" t="s">
        <v>54</v>
      </c>
      <c r="B15" s="25" t="s">
        <v>85</v>
      </c>
    </row>
    <row r="16" spans="1:2" ht="15">
      <c r="A16" s="25" t="s">
        <v>22</v>
      </c>
      <c r="B16" s="25" t="s">
        <v>85</v>
      </c>
    </row>
    <row r="17" spans="1:2" ht="15">
      <c r="A17" s="25" t="s">
        <v>83</v>
      </c>
      <c r="B17" s="25" t="s">
        <v>85</v>
      </c>
    </row>
    <row r="18" spans="1:2" ht="15">
      <c r="A18" s="25" t="s">
        <v>16</v>
      </c>
      <c r="B18" s="25" t="s">
        <v>85</v>
      </c>
    </row>
    <row r="19" spans="1:2" ht="15">
      <c r="A19" s="25" t="s">
        <v>79</v>
      </c>
      <c r="B19" s="25" t="s">
        <v>85</v>
      </c>
    </row>
    <row r="20" spans="1:2" ht="15">
      <c r="A20" s="25" t="s">
        <v>62</v>
      </c>
      <c r="B20" s="25" t="s">
        <v>85</v>
      </c>
    </row>
    <row r="21" spans="1:2" ht="15">
      <c r="A21" s="25" t="s">
        <v>58</v>
      </c>
      <c r="B21" s="25" t="s">
        <v>85</v>
      </c>
    </row>
    <row r="22" spans="1:2" ht="15">
      <c r="A22" s="24" t="s">
        <v>12</v>
      </c>
      <c r="B22" s="24" t="s">
        <v>85</v>
      </c>
    </row>
    <row r="23" spans="1:2" ht="15">
      <c r="A23" s="24" t="s">
        <v>46</v>
      </c>
      <c r="B23" s="24" t="s">
        <v>85</v>
      </c>
    </row>
    <row r="24" spans="1:2" ht="15">
      <c r="A24" s="24" t="s">
        <v>26</v>
      </c>
      <c r="B24" s="24" t="s">
        <v>85</v>
      </c>
    </row>
    <row r="25" spans="1:2" ht="15">
      <c r="A25" s="24" t="s">
        <v>77</v>
      </c>
      <c r="B25" s="24" t="s">
        <v>85</v>
      </c>
    </row>
    <row r="26" spans="1:2" ht="15">
      <c r="A26" s="24" t="s">
        <v>34</v>
      </c>
      <c r="B26" s="24" t="s">
        <v>85</v>
      </c>
    </row>
    <row r="27" spans="1:2" ht="15">
      <c r="A27" s="24" t="s">
        <v>52</v>
      </c>
      <c r="B27" s="24" t="s">
        <v>85</v>
      </c>
    </row>
    <row r="28" spans="1:2" ht="15">
      <c r="A28" s="24" t="s">
        <v>18</v>
      </c>
      <c r="B28" s="24" t="s">
        <v>85</v>
      </c>
    </row>
    <row r="29" spans="1:2" ht="15">
      <c r="A29" s="24" t="s">
        <v>72</v>
      </c>
      <c r="B29" s="24" t="s">
        <v>85</v>
      </c>
    </row>
    <row r="30" spans="1:2" ht="15">
      <c r="A30" s="24" t="s">
        <v>60</v>
      </c>
      <c r="B30" s="24" t="s">
        <v>85</v>
      </c>
    </row>
    <row r="31" spans="1:2" ht="15">
      <c r="A31" s="24" t="s">
        <v>8</v>
      </c>
      <c r="B31" s="24" t="s">
        <v>85</v>
      </c>
    </row>
    <row r="32" spans="1:2" ht="15">
      <c r="A32" s="24" t="s">
        <v>14</v>
      </c>
      <c r="B32" s="24" t="s">
        <v>85</v>
      </c>
    </row>
    <row r="33" spans="1:2" ht="15">
      <c r="A33" s="24" t="s">
        <v>68</v>
      </c>
      <c r="B33" s="24" t="s">
        <v>85</v>
      </c>
    </row>
    <row r="34" spans="1:2" ht="15">
      <c r="A34" s="24" t="s">
        <v>81</v>
      </c>
      <c r="B34" s="24" t="s">
        <v>85</v>
      </c>
    </row>
    <row r="35" spans="1:2" ht="15">
      <c r="A35" s="24" t="s">
        <v>70</v>
      </c>
      <c r="B35" s="24" t="s">
        <v>85</v>
      </c>
    </row>
    <row r="36" spans="1:2" ht="15">
      <c r="A36" s="24" t="s">
        <v>48</v>
      </c>
      <c r="B36" s="24" t="s">
        <v>85</v>
      </c>
    </row>
    <row r="37" spans="1:2" ht="15">
      <c r="A37" s="24" t="s">
        <v>10</v>
      </c>
      <c r="B37" s="24" t="s">
        <v>85</v>
      </c>
    </row>
    <row r="38" spans="1:2" ht="15">
      <c r="A38" s="24" t="s">
        <v>32</v>
      </c>
      <c r="B38" s="24" t="s">
        <v>85</v>
      </c>
    </row>
    <row r="39" spans="1:2" ht="15">
      <c r="A39" s="24" t="s">
        <v>50</v>
      </c>
      <c r="B39" s="24" t="s">
        <v>85</v>
      </c>
    </row>
  </sheetData>
  <sheetProtection/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103"/>
  <sheetViews>
    <sheetView zoomScaleSheetLayoutView="1" workbookViewId="0" topLeftCell="I1">
      <selection activeCell="M19" sqref="M19"/>
    </sheetView>
  </sheetViews>
  <sheetFormatPr defaultColWidth="9.140625" defaultRowHeight="15"/>
  <cols>
    <col min="1" max="1" width="9.140625" style="1" customWidth="1"/>
    <col min="2" max="21" width="9.00390625" style="1" customWidth="1"/>
  </cols>
  <sheetData>
    <row r="1" ht="15"/>
    <row r="2" spans="1:11" ht="15">
      <c r="A2" s="1" t="str">
        <f>VLOOKUP($H2,PFAM!$A$22:$B$39,2,0)</f>
        <v>Y</v>
      </c>
      <c r="B2" s="1">
        <v>18.38</v>
      </c>
      <c r="C2" s="1">
        <v>1838</v>
      </c>
      <c r="D2" s="1" t="s">
        <v>86</v>
      </c>
      <c r="E2" s="1">
        <v>1</v>
      </c>
      <c r="F2" s="26" t="s">
        <v>30</v>
      </c>
      <c r="G2" s="1">
        <v>104</v>
      </c>
      <c r="H2" s="1" t="s">
        <v>50</v>
      </c>
      <c r="I2" s="1" t="s">
        <v>97</v>
      </c>
      <c r="J2" s="1">
        <f>1-COUNTIF($A2:$A$103,"&lt;&gt;Y")/COUNTIF($A$2:$A$103,"&lt;&gt;Y")</f>
        <v>0</v>
      </c>
      <c r="K2" s="1">
        <v>0</v>
      </c>
    </row>
    <row r="3" spans="1:11" ht="15">
      <c r="A3" s="1" t="str">
        <f>VLOOKUP($H3,PFAM!$A$22:$B$39,2,0)</f>
        <v>Y</v>
      </c>
      <c r="B3" s="1">
        <v>18.38</v>
      </c>
      <c r="C3" s="1">
        <v>1838</v>
      </c>
      <c r="D3" s="1" t="s">
        <v>86</v>
      </c>
      <c r="E3" s="1">
        <v>1</v>
      </c>
      <c r="F3" s="26" t="s">
        <v>30</v>
      </c>
      <c r="G3" s="1">
        <v>104</v>
      </c>
      <c r="H3" s="1" t="s">
        <v>32</v>
      </c>
      <c r="I3" s="1" t="s">
        <v>102</v>
      </c>
      <c r="J3" s="1">
        <f>1-COUNTIF($A3:$A$103,"&lt;&gt;Y")/COUNTIF($A$2:$A$103,"&lt;&gt;Y")</f>
        <v>0</v>
      </c>
      <c r="K3" s="1">
        <f>COUNTIF($A$2:$A3,"=Y")/COUNTIF($A$2:$A$103,"=Y")</f>
        <v>0.046511627906976744</v>
      </c>
    </row>
    <row r="4" spans="1:11" ht="15">
      <c r="A4" s="1" t="e">
        <f>VLOOKUP($H4,PFAM!$A$22:$B$39,2,0)</f>
        <v>#N/A</v>
      </c>
      <c r="B4" s="1">
        <v>18.17</v>
      </c>
      <c r="C4" s="1">
        <v>1817</v>
      </c>
      <c r="D4" s="1" t="s">
        <v>86</v>
      </c>
      <c r="E4" s="1">
        <v>1</v>
      </c>
      <c r="F4" s="26" t="s">
        <v>30</v>
      </c>
      <c r="G4" s="1">
        <v>107</v>
      </c>
      <c r="H4" s="1" t="s">
        <v>28</v>
      </c>
      <c r="I4" s="1" t="s">
        <v>88</v>
      </c>
      <c r="J4" s="1">
        <f>1-COUNTIF($A4:$A$103,"&lt;&gt;Y")/COUNTIF($A$2:$A$103,"&lt;&gt;Y")</f>
        <v>0</v>
      </c>
      <c r="K4" s="1">
        <f>COUNTIF($A$2:$A4,"=Y")/COUNTIF($A$2:$A$103,"=Y")</f>
        <v>0.046511627906976744</v>
      </c>
    </row>
    <row r="5" spans="1:11" ht="15">
      <c r="A5" s="1" t="e">
        <f>VLOOKUP($H5,PFAM!$A$22:$B$39,2,0)</f>
        <v>#N/A</v>
      </c>
      <c r="B5" s="1">
        <v>17.79</v>
      </c>
      <c r="C5" s="1">
        <v>1779</v>
      </c>
      <c r="D5" s="1" t="s">
        <v>86</v>
      </c>
      <c r="E5" s="1">
        <v>1</v>
      </c>
      <c r="F5" s="26" t="s">
        <v>30</v>
      </c>
      <c r="G5" s="1">
        <v>107</v>
      </c>
      <c r="H5" s="1" t="s">
        <v>54</v>
      </c>
      <c r="I5" s="1" t="s">
        <v>90</v>
      </c>
      <c r="J5" s="1">
        <f>1-COUNTIF($A5:$A$103,"&lt;&gt;Y")/COUNTIF($A$2:$A$103,"&lt;&gt;Y")</f>
        <v>0.016949152542372836</v>
      </c>
      <c r="K5" s="1">
        <f>COUNTIF($A$2:$A5,"=Y")/COUNTIF($A$2:$A$103,"=Y")</f>
        <v>0.046511627906976744</v>
      </c>
    </row>
    <row r="6" spans="1:11" ht="15">
      <c r="A6" s="1" t="e">
        <f>VLOOKUP($H6,PFAM!$A$22:$B$39,2,0)</f>
        <v>#N/A</v>
      </c>
      <c r="B6" s="1">
        <v>17.74</v>
      </c>
      <c r="C6" s="1">
        <v>1774</v>
      </c>
      <c r="D6" s="1" t="s">
        <v>86</v>
      </c>
      <c r="E6" s="1">
        <v>1</v>
      </c>
      <c r="F6" s="26" t="s">
        <v>30</v>
      </c>
      <c r="G6" s="1">
        <v>107</v>
      </c>
      <c r="H6" s="1" t="s">
        <v>83</v>
      </c>
      <c r="I6" s="1" t="s">
        <v>109</v>
      </c>
      <c r="J6" s="1">
        <f>1-COUNTIF($A6:$A$103,"&lt;&gt;Y")/COUNTIF($A$2:$A$103,"&lt;&gt;Y")</f>
        <v>0.03389830508474578</v>
      </c>
      <c r="K6" s="1">
        <f>COUNTIF($A$2:$A6,"=Y")/COUNTIF($A$2:$A$103,"=Y")</f>
        <v>0.046511627906976744</v>
      </c>
    </row>
    <row r="7" spans="1:11" ht="15">
      <c r="A7" s="1" t="e">
        <f>VLOOKUP($H7,PFAM!$A$22:$B$39,2,0)</f>
        <v>#N/A</v>
      </c>
      <c r="B7" s="1">
        <v>17.74</v>
      </c>
      <c r="C7" s="1">
        <v>1774</v>
      </c>
      <c r="D7" s="1" t="s">
        <v>86</v>
      </c>
      <c r="E7" s="1">
        <v>1</v>
      </c>
      <c r="F7" s="26" t="s">
        <v>30</v>
      </c>
      <c r="G7" s="1">
        <v>107</v>
      </c>
      <c r="H7" s="1" t="s">
        <v>22</v>
      </c>
      <c r="I7" s="1" t="s">
        <v>96</v>
      </c>
      <c r="J7" s="1">
        <f>1-COUNTIF($A7:$A$103,"&lt;&gt;Y")/COUNTIF($A$2:$A$103,"&lt;&gt;Y")</f>
        <v>0.05084745762711862</v>
      </c>
      <c r="K7" s="1">
        <f>COUNTIF($A$2:$A7,"=Y")/COUNTIF($A$2:$A$103,"=Y")</f>
        <v>0.046511627906976744</v>
      </c>
    </row>
    <row r="8" spans="1:11" ht="15">
      <c r="A8" s="1" t="e">
        <f>VLOOKUP($H8,PFAM!$A$22:$B$39,2,0)</f>
        <v>#N/A</v>
      </c>
      <c r="B8" s="1">
        <v>17.73</v>
      </c>
      <c r="C8" s="1">
        <v>1773</v>
      </c>
      <c r="D8" s="1" t="s">
        <v>86</v>
      </c>
      <c r="E8" s="1">
        <v>1</v>
      </c>
      <c r="F8" s="26" t="s">
        <v>30</v>
      </c>
      <c r="G8" s="1">
        <v>107</v>
      </c>
      <c r="H8" s="1" t="s">
        <v>42</v>
      </c>
      <c r="I8" s="1" t="s">
        <v>89</v>
      </c>
      <c r="J8" s="1">
        <f>1-COUNTIF($A8:$A$103,"&lt;&gt;Y")/COUNTIF($A$2:$A$103,"&lt;&gt;Y")</f>
        <v>0.06779661016949157</v>
      </c>
      <c r="K8" s="1">
        <f>COUNTIF($A$2:$A8,"=Y")/COUNTIF($A$2:$A$103,"=Y")</f>
        <v>0.046511627906976744</v>
      </c>
    </row>
    <row r="9" spans="1:11" ht="15">
      <c r="A9" s="1" t="e">
        <f>VLOOKUP($H9,PFAM!$A$22:$B$39,2,0)</f>
        <v>#N/A</v>
      </c>
      <c r="B9" s="1">
        <v>17.68</v>
      </c>
      <c r="C9" s="1">
        <v>1768</v>
      </c>
      <c r="D9" s="1" t="s">
        <v>86</v>
      </c>
      <c r="E9" s="1">
        <v>1</v>
      </c>
      <c r="F9" s="26" t="s">
        <v>30</v>
      </c>
      <c r="G9" s="1">
        <v>107</v>
      </c>
      <c r="H9" s="1" t="s">
        <v>64</v>
      </c>
      <c r="I9" s="1" t="s">
        <v>88</v>
      </c>
      <c r="J9" s="1">
        <f>1-COUNTIF($A9:$A$103,"&lt;&gt;Y")/COUNTIF($A$2:$A$103,"&lt;&gt;Y")</f>
        <v>0.0847457627118644</v>
      </c>
      <c r="K9" s="1">
        <f>COUNTIF($A$2:$A9,"=Y")/COUNTIF($A$2:$A$103,"=Y")</f>
        <v>0.046511627906976744</v>
      </c>
    </row>
    <row r="10" spans="1:11" ht="15">
      <c r="A10" s="1" t="e">
        <f>VLOOKUP($H10,PFAM!$A$22:$B$39,2,0)</f>
        <v>#N/A</v>
      </c>
      <c r="B10" s="1">
        <v>17.54</v>
      </c>
      <c r="C10" s="1">
        <v>1754</v>
      </c>
      <c r="D10" s="1" t="s">
        <v>86</v>
      </c>
      <c r="E10" s="1">
        <v>1</v>
      </c>
      <c r="F10" s="26" t="s">
        <v>30</v>
      </c>
      <c r="G10" s="1">
        <v>107</v>
      </c>
      <c r="H10" s="1" t="s">
        <v>62</v>
      </c>
      <c r="I10" s="1" t="s">
        <v>89</v>
      </c>
      <c r="J10" s="1">
        <f>1-COUNTIF($A10:$A$103,"&lt;&gt;Y")/COUNTIF($A$2:$A$103,"&lt;&gt;Y")</f>
        <v>0.10169491525423724</v>
      </c>
      <c r="K10" s="1">
        <f>COUNTIF($A$2:$A10,"=Y")/COUNTIF($A$2:$A$103,"=Y")</f>
        <v>0.046511627906976744</v>
      </c>
    </row>
    <row r="11" spans="1:11" ht="15">
      <c r="A11" s="1" t="e">
        <f>VLOOKUP($H11,PFAM!$A$22:$B$39,2,0)</f>
        <v>#N/A</v>
      </c>
      <c r="B11" s="1">
        <v>17.54</v>
      </c>
      <c r="C11" s="1">
        <v>1754</v>
      </c>
      <c r="D11" s="1" t="s">
        <v>86</v>
      </c>
      <c r="E11" s="1">
        <v>1</v>
      </c>
      <c r="F11" s="26" t="s">
        <v>30</v>
      </c>
      <c r="G11" s="1">
        <v>107</v>
      </c>
      <c r="H11" s="1" t="s">
        <v>16</v>
      </c>
      <c r="I11" s="1" t="s">
        <v>89</v>
      </c>
      <c r="J11" s="1">
        <f>1-COUNTIF($A11:$A$103,"&lt;&gt;Y")/COUNTIF($A$2:$A$103,"&lt;&gt;Y")</f>
        <v>0.11864406779661019</v>
      </c>
      <c r="K11" s="1">
        <f>COUNTIF($A$2:$A11,"=Y")/COUNTIF($A$2:$A$103,"=Y")</f>
        <v>0.046511627906976744</v>
      </c>
    </row>
    <row r="12" spans="1:11" ht="15">
      <c r="A12" s="1" t="str">
        <f>VLOOKUP($H12,PFAM!$A$22:$B$39,2,0)</f>
        <v>Y</v>
      </c>
      <c r="B12" s="1">
        <v>17.54</v>
      </c>
      <c r="C12" s="1">
        <v>1754</v>
      </c>
      <c r="D12" s="1" t="s">
        <v>86</v>
      </c>
      <c r="E12" s="1">
        <v>1</v>
      </c>
      <c r="F12" s="26" t="s">
        <v>30</v>
      </c>
      <c r="G12" s="1">
        <v>104</v>
      </c>
      <c r="H12" s="1" t="s">
        <v>60</v>
      </c>
      <c r="I12" s="1" t="s">
        <v>87</v>
      </c>
      <c r="J12" s="1">
        <f>1-COUNTIF($A12:$A$103,"&lt;&gt;Y")/COUNTIF($A$2:$A$103,"&lt;&gt;Y")</f>
        <v>0.13559322033898302</v>
      </c>
      <c r="K12" s="1">
        <f>COUNTIF($A$2:$A12,"=Y")/COUNTIF($A$2:$A$103,"=Y")</f>
        <v>0.06976744186046512</v>
      </c>
    </row>
    <row r="13" spans="1:11" ht="15">
      <c r="A13" s="1" t="str">
        <f>VLOOKUP($H13,PFAM!$A$22:$B$39,2,0)</f>
        <v>Y</v>
      </c>
      <c r="B13" s="1">
        <v>17.54</v>
      </c>
      <c r="C13" s="1">
        <v>1754</v>
      </c>
      <c r="D13" s="1" t="s">
        <v>86</v>
      </c>
      <c r="E13" s="1">
        <v>1</v>
      </c>
      <c r="F13" s="26" t="s">
        <v>30</v>
      </c>
      <c r="G13" s="1">
        <v>104</v>
      </c>
      <c r="H13" s="1" t="s">
        <v>72</v>
      </c>
      <c r="I13" s="1" t="s">
        <v>87</v>
      </c>
      <c r="J13" s="1">
        <f>1-COUNTIF($A13:$A$103,"&lt;&gt;Y")/COUNTIF($A$2:$A$103,"&lt;&gt;Y")</f>
        <v>0.13559322033898302</v>
      </c>
      <c r="K13" s="1">
        <f>COUNTIF($A$2:$A13,"=Y")/COUNTIF($A$2:$A$103,"=Y")</f>
        <v>0.09302325581395349</v>
      </c>
    </row>
    <row r="14" spans="1:11" ht="15">
      <c r="A14" s="1" t="e">
        <f>VLOOKUP($H14,PFAM!$A$22:$B$39,2,0)</f>
        <v>#N/A</v>
      </c>
      <c r="B14" s="1">
        <v>17.5</v>
      </c>
      <c r="C14" s="1">
        <v>1750</v>
      </c>
      <c r="D14" s="1" t="s">
        <v>86</v>
      </c>
      <c r="E14" s="1">
        <v>1</v>
      </c>
      <c r="F14" s="26" t="s">
        <v>30</v>
      </c>
      <c r="G14" s="1">
        <v>107</v>
      </c>
      <c r="H14" s="1" t="s">
        <v>79</v>
      </c>
      <c r="I14" s="1" t="s">
        <v>89</v>
      </c>
      <c r="J14" s="1">
        <f>1-COUNTIF($A14:$A$103,"&lt;&gt;Y")/COUNTIF($A$2:$A$103,"&lt;&gt;Y")</f>
        <v>0.13559322033898302</v>
      </c>
      <c r="K14" s="1">
        <f>COUNTIF($A$2:$A14,"=Y")/COUNTIF($A$2:$A$103,"=Y")</f>
        <v>0.09302325581395349</v>
      </c>
    </row>
    <row r="15" spans="1:11" ht="15">
      <c r="A15" s="1" t="e">
        <f>VLOOKUP($H15,PFAM!$A$22:$B$39,2,0)</f>
        <v>#N/A</v>
      </c>
      <c r="B15" s="1">
        <v>17.48</v>
      </c>
      <c r="C15" s="1">
        <v>1748</v>
      </c>
      <c r="D15" s="1" t="s">
        <v>86</v>
      </c>
      <c r="E15" s="1">
        <v>1</v>
      </c>
      <c r="F15" s="26" t="s">
        <v>30</v>
      </c>
      <c r="G15" s="1">
        <v>107</v>
      </c>
      <c r="H15" s="1" t="s">
        <v>38</v>
      </c>
      <c r="I15" s="1" t="s">
        <v>88</v>
      </c>
      <c r="J15" s="1">
        <f>1-COUNTIF($A15:$A$103,"&lt;&gt;Y")/COUNTIF($A$2:$A$103,"&lt;&gt;Y")</f>
        <v>0.15254237288135597</v>
      </c>
      <c r="K15" s="1">
        <f>COUNTIF($A$2:$A15,"=Y")/COUNTIF($A$2:$A$103,"=Y")</f>
        <v>0.09302325581395349</v>
      </c>
    </row>
    <row r="16" spans="1:11" ht="15">
      <c r="A16" s="1" t="str">
        <f>VLOOKUP($H16,PFAM!$A$22:$B$39,2,0)</f>
        <v>Y</v>
      </c>
      <c r="B16" s="1">
        <v>17.43</v>
      </c>
      <c r="C16" s="1">
        <v>1743</v>
      </c>
      <c r="D16" s="1" t="s">
        <v>86</v>
      </c>
      <c r="E16" s="1">
        <v>1</v>
      </c>
      <c r="F16" s="26" t="s">
        <v>30</v>
      </c>
      <c r="G16" s="1">
        <v>104</v>
      </c>
      <c r="H16" s="1" t="s">
        <v>14</v>
      </c>
      <c r="I16" s="1" t="s">
        <v>94</v>
      </c>
      <c r="J16" s="1">
        <f>1-COUNTIF($A16:$A$103,"&lt;&gt;Y")/COUNTIF($A$2:$A$103,"&lt;&gt;Y")</f>
        <v>0.1694915254237288</v>
      </c>
      <c r="K16" s="1">
        <f>COUNTIF($A$2:$A16,"=Y")/COUNTIF($A$2:$A$103,"=Y")</f>
        <v>0.11627906976744186</v>
      </c>
    </row>
    <row r="17" spans="1:11" ht="15">
      <c r="A17" s="1" t="e">
        <f>VLOOKUP($H17,PFAM!$A$22:$B$39,2,0)</f>
        <v>#N/A</v>
      </c>
      <c r="B17" s="1">
        <v>17.25</v>
      </c>
      <c r="C17" s="1">
        <v>1725</v>
      </c>
      <c r="D17" s="1" t="s">
        <v>86</v>
      </c>
      <c r="E17" s="1">
        <v>1</v>
      </c>
      <c r="F17" s="26" t="s">
        <v>30</v>
      </c>
      <c r="G17" s="1">
        <v>107</v>
      </c>
      <c r="H17" s="1" t="s">
        <v>40</v>
      </c>
      <c r="I17" s="1" t="s">
        <v>89</v>
      </c>
      <c r="J17" s="1">
        <f>1-COUNTIF($A17:$A$103,"&lt;&gt;Y")/COUNTIF($A$2:$A$103,"&lt;&gt;Y")</f>
        <v>0.1694915254237288</v>
      </c>
      <c r="K17" s="1">
        <f>COUNTIF($A$2:$A17,"=Y")/COUNTIF($A$2:$A$103,"=Y")</f>
        <v>0.11627906976744186</v>
      </c>
    </row>
    <row r="18" spans="1:11" ht="15">
      <c r="A18" s="1" t="e">
        <f>VLOOKUP($H18,PFAM!$A$22:$B$39,2,0)</f>
        <v>#N/A</v>
      </c>
      <c r="B18" s="1">
        <v>17.17</v>
      </c>
      <c r="C18" s="1">
        <v>1717</v>
      </c>
      <c r="D18" s="1" t="s">
        <v>86</v>
      </c>
      <c r="E18" s="1">
        <v>1</v>
      </c>
      <c r="F18" s="26" t="s">
        <v>30</v>
      </c>
      <c r="G18" s="1">
        <v>107</v>
      </c>
      <c r="H18" s="1" t="s">
        <v>56</v>
      </c>
      <c r="I18" s="1" t="s">
        <v>89</v>
      </c>
      <c r="J18" s="1">
        <f>1-COUNTIF($A18:$A$103,"&lt;&gt;Y")/COUNTIF($A$2:$A$103,"&lt;&gt;Y")</f>
        <v>0.18644067796610164</v>
      </c>
      <c r="K18" s="1">
        <f>COUNTIF($A$2:$A18,"=Y")/COUNTIF($A$2:$A$103,"=Y")</f>
        <v>0.11627906976744186</v>
      </c>
    </row>
    <row r="19" spans="1:11" ht="15">
      <c r="A19" s="1" t="e">
        <f>VLOOKUP($H19,PFAM!$A$22:$B$39,2,0)</f>
        <v>#N/A</v>
      </c>
      <c r="B19" s="1">
        <v>17.1</v>
      </c>
      <c r="C19" s="1">
        <v>1710</v>
      </c>
      <c r="D19" s="1" t="s">
        <v>86</v>
      </c>
      <c r="E19" s="1">
        <v>1</v>
      </c>
      <c r="F19" s="26" t="s">
        <v>30</v>
      </c>
      <c r="G19" s="1">
        <v>107</v>
      </c>
      <c r="H19" s="1" t="s">
        <v>4</v>
      </c>
      <c r="I19" s="1" t="s">
        <v>89</v>
      </c>
      <c r="J19" s="1">
        <f>1-COUNTIF($A19:$A$103,"&lt;&gt;Y")/COUNTIF($A$2:$A$103,"&lt;&gt;Y")</f>
        <v>0.2033898305084746</v>
      </c>
      <c r="K19" s="1">
        <f>COUNTIF($A$2:$A19,"=Y")/COUNTIF($A$2:$A$103,"=Y")</f>
        <v>0.11627906976744186</v>
      </c>
    </row>
    <row r="20" spans="1:11" ht="15">
      <c r="A20" s="1" t="e">
        <f>VLOOKUP($H20,PFAM!$A$22:$B$39,2,0)</f>
        <v>#N/A</v>
      </c>
      <c r="B20" s="1">
        <v>16.97</v>
      </c>
      <c r="C20" s="1">
        <v>1697</v>
      </c>
      <c r="D20" s="1" t="s">
        <v>86</v>
      </c>
      <c r="E20" s="1">
        <v>1</v>
      </c>
      <c r="F20" s="26" t="s">
        <v>30</v>
      </c>
      <c r="G20" s="1">
        <v>107</v>
      </c>
      <c r="H20" s="1" t="s">
        <v>75</v>
      </c>
      <c r="I20" s="1" t="s">
        <v>98</v>
      </c>
      <c r="J20" s="1">
        <f>1-COUNTIF($A20:$A$103,"&lt;&gt;Y")/COUNTIF($A$2:$A$103,"&lt;&gt;Y")</f>
        <v>0.22033898305084743</v>
      </c>
      <c r="K20" s="1">
        <f>COUNTIF($A$2:$A20,"=Y")/COUNTIF($A$2:$A$103,"=Y")</f>
        <v>0.11627906976744186</v>
      </c>
    </row>
    <row r="21" spans="1:11" ht="15">
      <c r="A21" s="1" t="e">
        <f>VLOOKUP($H21,PFAM!$A$22:$B$39,2,0)</f>
        <v>#N/A</v>
      </c>
      <c r="B21" s="1">
        <v>16.9</v>
      </c>
      <c r="C21" s="1">
        <v>1690</v>
      </c>
      <c r="D21" s="1" t="s">
        <v>86</v>
      </c>
      <c r="E21" s="1">
        <v>1</v>
      </c>
      <c r="F21" s="26" t="s">
        <v>30</v>
      </c>
      <c r="G21" s="1">
        <v>107</v>
      </c>
      <c r="H21" s="1" t="s">
        <v>66</v>
      </c>
      <c r="I21" s="1" t="s">
        <v>89</v>
      </c>
      <c r="J21" s="1">
        <f>1-COUNTIF($A21:$A$103,"&lt;&gt;Y")/COUNTIF($A$2:$A$103,"&lt;&gt;Y")</f>
        <v>0.23728813559322037</v>
      </c>
      <c r="K21" s="1">
        <f>COUNTIF($A$2:$A21,"=Y")/COUNTIF($A$2:$A$103,"=Y")</f>
        <v>0.11627906976744186</v>
      </c>
    </row>
    <row r="22" spans="1:11" ht="15">
      <c r="A22" s="1" t="e">
        <f>VLOOKUP($H22,PFAM!$A$22:$B$39,2,0)</f>
        <v>#N/A</v>
      </c>
      <c r="B22" s="1">
        <v>16.89</v>
      </c>
      <c r="C22" s="1">
        <v>1689</v>
      </c>
      <c r="D22" s="1" t="s">
        <v>86</v>
      </c>
      <c r="E22" s="1">
        <v>1</v>
      </c>
      <c r="F22" s="26" t="s">
        <v>30</v>
      </c>
      <c r="G22" s="1">
        <v>107</v>
      </c>
      <c r="H22" s="1" t="s">
        <v>20</v>
      </c>
      <c r="I22" s="1" t="s">
        <v>89</v>
      </c>
      <c r="J22" s="1">
        <f>1-COUNTIF($A22:$A$103,"&lt;&gt;Y")/COUNTIF($A$2:$A$103,"&lt;&gt;Y")</f>
        <v>0.2542372881355932</v>
      </c>
      <c r="K22" s="1">
        <f>COUNTIF($A$2:$A22,"=Y")/COUNTIF($A$2:$A$103,"=Y")</f>
        <v>0.11627906976744186</v>
      </c>
    </row>
    <row r="23" spans="1:11" ht="15">
      <c r="A23" s="1" t="str">
        <f>VLOOKUP($H23,PFAM!$A$22:$B$39,2,0)</f>
        <v>Y</v>
      </c>
      <c r="B23" s="1">
        <v>16.88</v>
      </c>
      <c r="C23" s="1">
        <v>1688</v>
      </c>
      <c r="D23" s="1" t="s">
        <v>86</v>
      </c>
      <c r="E23" s="1">
        <v>1</v>
      </c>
      <c r="F23" s="26" t="s">
        <v>30</v>
      </c>
      <c r="G23" s="1">
        <v>104</v>
      </c>
      <c r="H23" s="1" t="s">
        <v>68</v>
      </c>
      <c r="I23" s="1" t="s">
        <v>93</v>
      </c>
      <c r="J23" s="1">
        <f>1-COUNTIF($A23:$A$103,"&lt;&gt;Y")/COUNTIF($A$2:$A$103,"&lt;&gt;Y")</f>
        <v>0.27118644067796616</v>
      </c>
      <c r="K23" s="1">
        <f>COUNTIF($A$2:$A23,"=Y")/COUNTIF($A$2:$A$103,"=Y")</f>
        <v>0.13953488372093023</v>
      </c>
    </row>
    <row r="24" spans="1:11" ht="15">
      <c r="A24" s="1" t="e">
        <f>VLOOKUP($H24,PFAM!$A$22:$B$39,2,0)</f>
        <v>#N/A</v>
      </c>
      <c r="B24" s="1">
        <v>16.84</v>
      </c>
      <c r="C24" s="1">
        <v>1684</v>
      </c>
      <c r="D24" s="1" t="s">
        <v>86</v>
      </c>
      <c r="E24" s="1">
        <v>1</v>
      </c>
      <c r="F24" s="26" t="s">
        <v>30</v>
      </c>
      <c r="G24" s="1">
        <v>107</v>
      </c>
      <c r="H24" s="1" t="s">
        <v>24</v>
      </c>
      <c r="I24" s="1" t="s">
        <v>98</v>
      </c>
      <c r="J24" s="1">
        <f>1-COUNTIF($A24:$A$103,"&lt;&gt;Y")/COUNTIF($A$2:$A$103,"&lt;&gt;Y")</f>
        <v>0.27118644067796616</v>
      </c>
      <c r="K24" s="1">
        <f>COUNTIF($A$2:$A24,"=Y")/COUNTIF($A$2:$A$103,"=Y")</f>
        <v>0.13953488372093023</v>
      </c>
    </row>
    <row r="25" spans="1:11" ht="15">
      <c r="A25" s="1" t="e">
        <f>VLOOKUP($H25,PFAM!$A$22:$B$39,2,0)</f>
        <v>#N/A</v>
      </c>
      <c r="B25" s="1">
        <v>16.69</v>
      </c>
      <c r="C25" s="1">
        <v>1669</v>
      </c>
      <c r="D25" s="1" t="s">
        <v>86</v>
      </c>
      <c r="E25" s="1">
        <v>1</v>
      </c>
      <c r="F25" s="26" t="s">
        <v>30</v>
      </c>
      <c r="G25" s="1">
        <v>107</v>
      </c>
      <c r="H25" s="1" t="s">
        <v>44</v>
      </c>
      <c r="I25" s="1" t="s">
        <v>88</v>
      </c>
      <c r="J25" s="1">
        <f>1-COUNTIF($A25:$A$103,"&lt;&gt;Y")/COUNTIF($A$2:$A$103,"&lt;&gt;Y")</f>
        <v>0.288135593220339</v>
      </c>
      <c r="K25" s="1">
        <f>COUNTIF($A$2:$A25,"=Y")/COUNTIF($A$2:$A$103,"=Y")</f>
        <v>0.13953488372093023</v>
      </c>
    </row>
    <row r="26" spans="1:11" ht="15">
      <c r="A26" s="1" t="str">
        <f>VLOOKUP($H26,PFAM!$A$22:$B$39,2,0)</f>
        <v>Y</v>
      </c>
      <c r="B26" s="1">
        <v>16.07</v>
      </c>
      <c r="C26" s="1">
        <v>1607</v>
      </c>
      <c r="D26" s="1" t="s">
        <v>86</v>
      </c>
      <c r="E26" s="1">
        <v>1</v>
      </c>
      <c r="F26" s="26" t="s">
        <v>30</v>
      </c>
      <c r="G26" s="1">
        <v>104</v>
      </c>
      <c r="H26" s="1" t="s">
        <v>81</v>
      </c>
      <c r="I26" s="1" t="s">
        <v>95</v>
      </c>
      <c r="J26" s="1">
        <f>1-COUNTIF($A26:$A$103,"&lt;&gt;Y")/COUNTIF($A$2:$A$103,"&lt;&gt;Y")</f>
        <v>0.30508474576271183</v>
      </c>
      <c r="K26" s="1">
        <f>COUNTIF($A$2:$A26,"=Y")/COUNTIF($A$2:$A$103,"=Y")</f>
        <v>0.16279069767441862</v>
      </c>
    </row>
    <row r="27" spans="1:11" ht="15">
      <c r="A27" s="1" t="str">
        <f>VLOOKUP($H27,PFAM!$A$22:$B$39,2,0)</f>
        <v>Y</v>
      </c>
      <c r="B27" s="1">
        <v>15.76</v>
      </c>
      <c r="C27" s="1">
        <v>1576</v>
      </c>
      <c r="D27" s="1" t="s">
        <v>86</v>
      </c>
      <c r="E27" s="1">
        <v>1</v>
      </c>
      <c r="F27" s="26" t="s">
        <v>30</v>
      </c>
      <c r="G27" s="1">
        <v>103</v>
      </c>
      <c r="H27" s="1" t="s">
        <v>8</v>
      </c>
      <c r="I27" s="1" t="s">
        <v>110</v>
      </c>
      <c r="J27" s="1">
        <f>1-COUNTIF($A27:$A$103,"&lt;&gt;Y")/COUNTIF($A$2:$A$103,"&lt;&gt;Y")</f>
        <v>0.30508474576271183</v>
      </c>
      <c r="K27" s="1">
        <f>COUNTIF($A$2:$A27,"=Y")/COUNTIF($A$2:$A$103,"=Y")</f>
        <v>0.18604651162790697</v>
      </c>
    </row>
    <row r="28" spans="1:11" ht="15">
      <c r="A28" s="1" t="e">
        <f>VLOOKUP($H28,PFAM!$A$22:$B$39,2,0)</f>
        <v>#N/A</v>
      </c>
      <c r="B28" s="1">
        <v>15.6</v>
      </c>
      <c r="C28" s="1">
        <v>1560</v>
      </c>
      <c r="D28" s="1" t="s">
        <v>86</v>
      </c>
      <c r="E28" s="1">
        <v>1</v>
      </c>
      <c r="F28" s="26" t="s">
        <v>30</v>
      </c>
      <c r="G28" s="1">
        <v>107</v>
      </c>
      <c r="H28" s="1" t="s">
        <v>36</v>
      </c>
      <c r="I28" s="1" t="s">
        <v>103</v>
      </c>
      <c r="J28" s="1">
        <f>1-COUNTIF($A28:$A$103,"&lt;&gt;Y")/COUNTIF($A$2:$A$103,"&lt;&gt;Y")</f>
        <v>0.30508474576271183</v>
      </c>
      <c r="K28" s="1">
        <f>COUNTIF($A$2:$A28,"=Y")/COUNTIF($A$2:$A$103,"=Y")</f>
        <v>0.18604651162790697</v>
      </c>
    </row>
    <row r="29" spans="1:11" ht="15">
      <c r="A29" s="1" t="str">
        <f>VLOOKUP($H29,PFAM!$A$22:$B$39,2,0)</f>
        <v>Y</v>
      </c>
      <c r="B29" s="1">
        <v>15.33</v>
      </c>
      <c r="C29" s="1">
        <v>1533</v>
      </c>
      <c r="D29" s="1" t="s">
        <v>86</v>
      </c>
      <c r="E29" s="1">
        <v>1</v>
      </c>
      <c r="F29" s="26" t="s">
        <v>30</v>
      </c>
      <c r="G29" s="1">
        <v>104</v>
      </c>
      <c r="H29" s="1" t="s">
        <v>48</v>
      </c>
      <c r="I29" s="1" t="s">
        <v>105</v>
      </c>
      <c r="J29" s="1">
        <f>1-COUNTIF($A29:$A$103,"&lt;&gt;Y")/COUNTIF($A$2:$A$103,"&lt;&gt;Y")</f>
        <v>0.3220338983050848</v>
      </c>
      <c r="K29" s="1">
        <f>COUNTIF($A$2:$A29,"=Y")/COUNTIF($A$2:$A$103,"=Y")</f>
        <v>0.20930232558139536</v>
      </c>
    </row>
    <row r="30" spans="1:11" ht="15">
      <c r="A30" s="1" t="str">
        <f>VLOOKUP($H30,PFAM!$A$22:$B$39,2,0)</f>
        <v>Y</v>
      </c>
      <c r="B30" s="1">
        <v>15.18</v>
      </c>
      <c r="C30" s="1">
        <v>1518</v>
      </c>
      <c r="D30" s="1" t="s">
        <v>86</v>
      </c>
      <c r="E30" s="1">
        <v>1</v>
      </c>
      <c r="F30" s="26" t="s">
        <v>30</v>
      </c>
      <c r="G30" s="1">
        <v>107</v>
      </c>
      <c r="H30" s="1" t="s">
        <v>18</v>
      </c>
      <c r="I30" s="1" t="s">
        <v>88</v>
      </c>
      <c r="J30" s="1">
        <f>1-COUNTIF($A30:$A$103,"&lt;&gt;Y")/COUNTIF($A$2:$A$103,"&lt;&gt;Y")</f>
        <v>0.3220338983050848</v>
      </c>
      <c r="K30" s="1">
        <f>COUNTIF($A$2:$A30,"=Y")/COUNTIF($A$2:$A$103,"=Y")</f>
        <v>0.23255813953488372</v>
      </c>
    </row>
    <row r="31" spans="1:11" ht="15">
      <c r="A31" s="1" t="str">
        <f>VLOOKUP($H31,PFAM!$A$22:$B$39,2,0)</f>
        <v>Y</v>
      </c>
      <c r="B31" s="1">
        <v>15.01</v>
      </c>
      <c r="C31" s="1">
        <v>1501</v>
      </c>
      <c r="D31" s="1" t="s">
        <v>86</v>
      </c>
      <c r="E31" s="1">
        <v>1</v>
      </c>
      <c r="F31" s="26" t="s">
        <v>30</v>
      </c>
      <c r="G31" s="1">
        <v>104</v>
      </c>
      <c r="H31" s="1" t="s">
        <v>70</v>
      </c>
      <c r="I31" s="1" t="s">
        <v>101</v>
      </c>
      <c r="J31" s="1">
        <f>1-COUNTIF($A31:$A$103,"&lt;&gt;Y")/COUNTIF($A$2:$A$103,"&lt;&gt;Y")</f>
        <v>0.3220338983050848</v>
      </c>
      <c r="K31" s="1">
        <f>COUNTIF($A$2:$A31,"=Y")/COUNTIF($A$2:$A$103,"=Y")</f>
        <v>0.2558139534883721</v>
      </c>
    </row>
    <row r="32" spans="1:11" ht="15">
      <c r="A32" s="1" t="e">
        <f>VLOOKUP($H32,PFAM!$A$22:$B$39,2,0)</f>
        <v>#N/A</v>
      </c>
      <c r="B32" s="1">
        <v>14.95</v>
      </c>
      <c r="C32" s="1">
        <v>1495</v>
      </c>
      <c r="D32" s="1" t="s">
        <v>86</v>
      </c>
      <c r="E32" s="1">
        <v>1</v>
      </c>
      <c r="F32" s="26" t="s">
        <v>30</v>
      </c>
      <c r="G32" s="1">
        <v>107</v>
      </c>
      <c r="H32" s="1" t="s">
        <v>6</v>
      </c>
      <c r="I32" s="1" t="s">
        <v>89</v>
      </c>
      <c r="J32" s="1">
        <f>1-COUNTIF($A32:$A$103,"&lt;&gt;Y")/COUNTIF($A$2:$A$103,"&lt;&gt;Y")</f>
        <v>0.3220338983050848</v>
      </c>
      <c r="K32" s="1">
        <f>COUNTIF($A$2:$A32,"=Y")/COUNTIF($A$2:$A$103,"=Y")</f>
        <v>0.2558139534883721</v>
      </c>
    </row>
    <row r="33" spans="1:11" ht="15">
      <c r="A33" s="1" t="str">
        <f>VLOOKUP($H33,PFAM!$A$22:$B$39,2,0)</f>
        <v>Y</v>
      </c>
      <c r="B33" s="1">
        <v>12.81</v>
      </c>
      <c r="C33" s="1">
        <v>1281</v>
      </c>
      <c r="D33" s="1" t="s">
        <v>86</v>
      </c>
      <c r="E33" s="1">
        <v>1</v>
      </c>
      <c r="F33" s="26" t="s">
        <v>30</v>
      </c>
      <c r="G33" s="1">
        <v>105</v>
      </c>
      <c r="H33" s="1" t="s">
        <v>10</v>
      </c>
      <c r="I33" s="1" t="s">
        <v>108</v>
      </c>
      <c r="J33" s="1">
        <f>1-COUNTIF($A33:$A$103,"&lt;&gt;Y")/COUNTIF($A$2:$A$103,"&lt;&gt;Y")</f>
        <v>0.3389830508474576</v>
      </c>
      <c r="K33" s="1">
        <f>COUNTIF($A$2:$A33,"=Y")/COUNTIF($A$2:$A$103,"=Y")</f>
        <v>0.27906976744186046</v>
      </c>
    </row>
    <row r="34" spans="1:11" ht="15">
      <c r="A34" s="1" t="str">
        <f>VLOOKUP($H34,PFAM!$A$22:$B$39,2,0)</f>
        <v>Y</v>
      </c>
      <c r="B34" s="1">
        <v>12.73</v>
      </c>
      <c r="C34" s="1">
        <v>1273</v>
      </c>
      <c r="D34" s="1" t="s">
        <v>86</v>
      </c>
      <c r="E34" s="1">
        <v>1</v>
      </c>
      <c r="F34" s="26" t="s">
        <v>30</v>
      </c>
      <c r="G34" s="1">
        <v>104</v>
      </c>
      <c r="H34" s="1" t="s">
        <v>34</v>
      </c>
      <c r="I34" s="1" t="s">
        <v>91</v>
      </c>
      <c r="J34" s="1">
        <f>1-COUNTIF($A34:$A$103,"&lt;&gt;Y")/COUNTIF($A$2:$A$103,"&lt;&gt;Y")</f>
        <v>0.3389830508474576</v>
      </c>
      <c r="K34" s="1">
        <f>COUNTIF($A$2:$A34,"=Y")/COUNTIF($A$2:$A$103,"=Y")</f>
        <v>0.3023255813953488</v>
      </c>
    </row>
    <row r="35" spans="1:11" ht="15">
      <c r="A35" s="1" t="str">
        <f>VLOOKUP($H35,PFAM!$A$22:$B$39,2,0)</f>
        <v>Y</v>
      </c>
      <c r="B35" s="1">
        <v>12.02</v>
      </c>
      <c r="C35" s="1">
        <v>1202</v>
      </c>
      <c r="D35" s="1" t="s">
        <v>86</v>
      </c>
      <c r="E35" s="1">
        <v>1</v>
      </c>
      <c r="F35" s="26" t="s">
        <v>30</v>
      </c>
      <c r="G35" s="1">
        <v>103</v>
      </c>
      <c r="H35" s="1" t="s">
        <v>52</v>
      </c>
      <c r="I35" s="1" t="s">
        <v>104</v>
      </c>
      <c r="J35" s="1">
        <f>1-COUNTIF($A35:$A$103,"&lt;&gt;Y")/COUNTIF($A$2:$A$103,"&lt;&gt;Y")</f>
        <v>0.3389830508474576</v>
      </c>
      <c r="K35" s="1">
        <f>COUNTIF($A$2:$A35,"=Y")/COUNTIF($A$2:$A$103,"=Y")</f>
        <v>0.32558139534883723</v>
      </c>
    </row>
    <row r="36" spans="1:11" ht="15">
      <c r="A36" s="1" t="str">
        <f>VLOOKUP($H36,PFAM!$A$22:$B$39,2,0)</f>
        <v>Y</v>
      </c>
      <c r="B36" s="1">
        <v>10.68</v>
      </c>
      <c r="C36" s="1">
        <v>1068</v>
      </c>
      <c r="D36" s="1" t="s">
        <v>86</v>
      </c>
      <c r="E36" s="1">
        <v>1</v>
      </c>
      <c r="F36" s="26" t="s">
        <v>30</v>
      </c>
      <c r="G36" s="1">
        <v>102</v>
      </c>
      <c r="H36" s="1" t="s">
        <v>12</v>
      </c>
      <c r="I36" s="1" t="s">
        <v>99</v>
      </c>
      <c r="J36" s="1">
        <f>1-COUNTIF($A36:$A$103,"&lt;&gt;Y")/COUNTIF($A$2:$A$103,"&lt;&gt;Y")</f>
        <v>0.3389830508474576</v>
      </c>
      <c r="K36" s="1">
        <f>COUNTIF($A$2:$A36,"=Y")/COUNTIF($A$2:$A$103,"=Y")</f>
        <v>0.3488372093023256</v>
      </c>
    </row>
    <row r="37" spans="1:11" ht="15">
      <c r="A37" s="1" t="str">
        <f>VLOOKUP($H37,PFAM!$A$22:$B$39,2,0)</f>
        <v>Y</v>
      </c>
      <c r="B37" s="1">
        <v>9.99</v>
      </c>
      <c r="C37" s="1">
        <v>999</v>
      </c>
      <c r="D37" s="1" t="s">
        <v>86</v>
      </c>
      <c r="E37" s="1">
        <v>1</v>
      </c>
      <c r="F37" s="26" t="s">
        <v>30</v>
      </c>
      <c r="G37" s="1">
        <v>103</v>
      </c>
      <c r="H37" s="1" t="s">
        <v>77</v>
      </c>
      <c r="I37" s="1" t="s">
        <v>92</v>
      </c>
      <c r="J37" s="1">
        <f>1-COUNTIF($A37:$A$103,"&lt;&gt;Y")/COUNTIF($A$2:$A$103,"&lt;&gt;Y")</f>
        <v>0.3389830508474576</v>
      </c>
      <c r="K37" s="1">
        <f>COUNTIF($A$2:$A37,"=Y")/COUNTIF($A$2:$A$103,"=Y")</f>
        <v>0.37209302325581395</v>
      </c>
    </row>
    <row r="38" spans="1:11" ht="15">
      <c r="A38" s="1" t="str">
        <f>VLOOKUP($H38,PFAM!$A$22:$B$39,2,0)</f>
        <v>Y</v>
      </c>
      <c r="B38" s="1">
        <v>9.71</v>
      </c>
      <c r="C38" s="1">
        <v>971</v>
      </c>
      <c r="D38" s="1" t="s">
        <v>86</v>
      </c>
      <c r="E38" s="1">
        <v>1</v>
      </c>
      <c r="F38" s="26" t="s">
        <v>30</v>
      </c>
      <c r="G38" s="1">
        <v>104</v>
      </c>
      <c r="H38" s="1" t="s">
        <v>26</v>
      </c>
      <c r="I38" s="1" t="s">
        <v>100</v>
      </c>
      <c r="J38" s="1">
        <f>1-COUNTIF($A38:$A$103,"&lt;&gt;Y")/COUNTIF($A$2:$A$103,"&lt;&gt;Y")</f>
        <v>0.3389830508474576</v>
      </c>
      <c r="K38" s="1">
        <f>COUNTIF($A$2:$A38,"=Y")/COUNTIF($A$2:$A$103,"=Y")</f>
        <v>0.3953488372093023</v>
      </c>
    </row>
    <row r="39" spans="1:11" ht="15">
      <c r="A39" s="1" t="e">
        <f>VLOOKUP($H39,PFAM!$A$22:$B$39,2,0)</f>
        <v>#N/A</v>
      </c>
      <c r="B39" s="1">
        <v>9.71</v>
      </c>
      <c r="C39" s="1">
        <v>971</v>
      </c>
      <c r="D39" s="1" t="s">
        <v>86</v>
      </c>
      <c r="E39" s="1">
        <v>1</v>
      </c>
      <c r="F39" s="26" t="s">
        <v>30</v>
      </c>
      <c r="G39" s="1">
        <v>104</v>
      </c>
      <c r="H39" s="1" t="s">
        <v>106</v>
      </c>
      <c r="I39" s="1" t="s">
        <v>107</v>
      </c>
      <c r="J39" s="1">
        <f>1-COUNTIF($A39:$A$103,"&lt;&gt;Y")/COUNTIF($A$2:$A$103,"&lt;&gt;Y")</f>
        <v>0.3389830508474576</v>
      </c>
      <c r="K39" s="1">
        <f>COUNTIF($A$2:$A39,"=Y")/COUNTIF($A$2:$A$103,"=Y")</f>
        <v>0.3953488372093023</v>
      </c>
    </row>
    <row r="40" spans="1:11" ht="15">
      <c r="A40" s="1" t="str">
        <f>VLOOKUP($H40,PFAM!$A$22:$B$39,2,0)</f>
        <v>Y</v>
      </c>
      <c r="B40" s="1">
        <v>0.58</v>
      </c>
      <c r="C40" s="1">
        <v>58</v>
      </c>
      <c r="D40" s="1" t="s">
        <v>86</v>
      </c>
      <c r="E40" s="1">
        <v>95</v>
      </c>
      <c r="F40" s="26" t="s">
        <v>30</v>
      </c>
      <c r="G40" s="1">
        <v>102</v>
      </c>
      <c r="H40" s="1" t="s">
        <v>12</v>
      </c>
      <c r="I40" s="1" t="s">
        <v>99</v>
      </c>
      <c r="J40" s="1">
        <f>1-COUNTIF($A40:$A$103,"&lt;&gt;Y")/COUNTIF($A$2:$A$103,"&lt;&gt;Y")</f>
        <v>0.35593220338983056</v>
      </c>
      <c r="K40" s="1">
        <f>COUNTIF($A$2:$A40,"=Y")/COUNTIF($A$2:$A$103,"=Y")</f>
        <v>0.4186046511627907</v>
      </c>
    </row>
    <row r="41" spans="1:11" ht="15">
      <c r="A41" s="1" t="str">
        <f>VLOOKUP($H41,PFAM!$A$22:$B$39,2,0)</f>
        <v>Y</v>
      </c>
      <c r="B41" s="1">
        <v>0.56</v>
      </c>
      <c r="C41" s="1">
        <v>56</v>
      </c>
      <c r="D41" s="1" t="s">
        <v>86</v>
      </c>
      <c r="E41" s="1">
        <v>98</v>
      </c>
      <c r="F41" s="26" t="s">
        <v>30</v>
      </c>
      <c r="G41" s="1">
        <v>105</v>
      </c>
      <c r="H41" s="1" t="s">
        <v>10</v>
      </c>
      <c r="I41" s="1" t="s">
        <v>108</v>
      </c>
      <c r="J41" s="1">
        <f>1-COUNTIF($A41:$A$103,"&lt;&gt;Y")/COUNTIF($A$2:$A$103,"&lt;&gt;Y")</f>
        <v>0.35593220338983056</v>
      </c>
      <c r="K41" s="1">
        <f>COUNTIF($A$2:$A41,"=Y")/COUNTIF($A$2:$A$103,"=Y")</f>
        <v>0.4418604651162791</v>
      </c>
    </row>
    <row r="42" spans="1:11" ht="15">
      <c r="A42" s="1" t="e">
        <f>VLOOKUP($H42,PFAM!$A$22:$B$39,2,0)</f>
        <v>#N/A</v>
      </c>
      <c r="B42" s="1">
        <v>0.46</v>
      </c>
      <c r="C42" s="1">
        <v>46</v>
      </c>
      <c r="D42" s="1" t="s">
        <v>86</v>
      </c>
      <c r="E42" s="1">
        <v>1</v>
      </c>
      <c r="F42" s="26" t="s">
        <v>30</v>
      </c>
      <c r="G42" s="1">
        <v>8</v>
      </c>
      <c r="H42" s="1" t="s">
        <v>40</v>
      </c>
      <c r="I42" s="1" t="s">
        <v>89</v>
      </c>
      <c r="J42" s="1">
        <f>1-COUNTIF($A42:$A$103,"&lt;&gt;Y")/COUNTIF($A$2:$A$103,"&lt;&gt;Y")</f>
        <v>0.35593220338983056</v>
      </c>
      <c r="K42" s="1">
        <f>COUNTIF($A$2:$A42,"=Y")/COUNTIF($A$2:$A$103,"=Y")</f>
        <v>0.4418604651162791</v>
      </c>
    </row>
    <row r="43" spans="1:11" ht="15">
      <c r="A43" s="1" t="e">
        <f>VLOOKUP($H43,PFAM!$A$22:$B$39,2,0)</f>
        <v>#N/A</v>
      </c>
      <c r="B43" s="1">
        <v>0.46</v>
      </c>
      <c r="C43" s="1">
        <v>46</v>
      </c>
      <c r="D43" s="1" t="s">
        <v>86</v>
      </c>
      <c r="E43" s="1">
        <v>1</v>
      </c>
      <c r="F43" s="26" t="s">
        <v>30</v>
      </c>
      <c r="G43" s="1">
        <v>8</v>
      </c>
      <c r="H43" s="1" t="s">
        <v>6</v>
      </c>
      <c r="I43" s="1" t="s">
        <v>89</v>
      </c>
      <c r="J43" s="1">
        <f>1-COUNTIF($A43:$A$103,"&lt;&gt;Y")/COUNTIF($A$2:$A$103,"&lt;&gt;Y")</f>
        <v>0.3728813559322034</v>
      </c>
      <c r="K43" s="1">
        <f>COUNTIF($A$2:$A43,"=Y")/COUNTIF($A$2:$A$103,"=Y")</f>
        <v>0.4418604651162791</v>
      </c>
    </row>
    <row r="44" spans="1:11" ht="15">
      <c r="A44" s="1" t="e">
        <f>VLOOKUP($H44,PFAM!$A$22:$B$39,2,0)</f>
        <v>#N/A</v>
      </c>
      <c r="B44" s="1">
        <v>0.46</v>
      </c>
      <c r="C44" s="1">
        <v>46</v>
      </c>
      <c r="D44" s="1" t="s">
        <v>86</v>
      </c>
      <c r="E44" s="1">
        <v>1</v>
      </c>
      <c r="F44" s="26" t="s">
        <v>30</v>
      </c>
      <c r="G44" s="1">
        <v>8</v>
      </c>
      <c r="H44" s="1" t="s">
        <v>64</v>
      </c>
      <c r="I44" s="1" t="s">
        <v>88</v>
      </c>
      <c r="J44" s="1">
        <f>1-COUNTIF($A44:$A$103,"&lt;&gt;Y")/COUNTIF($A$2:$A$103,"&lt;&gt;Y")</f>
        <v>0.38983050847457623</v>
      </c>
      <c r="K44" s="1">
        <f>COUNTIF($A$2:$A44,"=Y")/COUNTIF($A$2:$A$103,"=Y")</f>
        <v>0.4418604651162791</v>
      </c>
    </row>
    <row r="45" spans="1:11" ht="15">
      <c r="A45" s="1" t="e">
        <f>VLOOKUP($H45,PFAM!$A$22:$B$39,2,0)</f>
        <v>#N/A</v>
      </c>
      <c r="B45" s="1">
        <v>0.45</v>
      </c>
      <c r="C45" s="1">
        <v>45</v>
      </c>
      <c r="D45" s="1" t="s">
        <v>86</v>
      </c>
      <c r="E45" s="1">
        <v>1</v>
      </c>
      <c r="F45" s="26" t="s">
        <v>30</v>
      </c>
      <c r="G45" s="1">
        <v>8</v>
      </c>
      <c r="H45" s="1" t="s">
        <v>4</v>
      </c>
      <c r="I45" s="1" t="s">
        <v>89</v>
      </c>
      <c r="J45" s="1">
        <f>1-COUNTIF($A45:$A$103,"&lt;&gt;Y")/COUNTIF($A$2:$A$103,"&lt;&gt;Y")</f>
        <v>0.4067796610169492</v>
      </c>
      <c r="K45" s="1">
        <f>COUNTIF($A$2:$A45,"=Y")/COUNTIF($A$2:$A$103,"=Y")</f>
        <v>0.4418604651162791</v>
      </c>
    </row>
    <row r="46" spans="1:11" ht="15">
      <c r="A46" s="1" t="str">
        <f>VLOOKUP($H46,PFAM!$A$22:$B$39,2,0)</f>
        <v>Y</v>
      </c>
      <c r="B46" s="1">
        <v>0.42</v>
      </c>
      <c r="C46" s="1">
        <v>42</v>
      </c>
      <c r="D46" s="1" t="s">
        <v>86</v>
      </c>
      <c r="E46" s="1">
        <v>97</v>
      </c>
      <c r="F46" s="26" t="s">
        <v>30</v>
      </c>
      <c r="G46" s="1">
        <v>104</v>
      </c>
      <c r="H46" s="1" t="s">
        <v>48</v>
      </c>
      <c r="I46" s="1" t="s">
        <v>105</v>
      </c>
      <c r="J46" s="1">
        <f>1-COUNTIF($A46:$A$103,"&lt;&gt;Y")/COUNTIF($A$2:$A$103,"&lt;&gt;Y")</f>
        <v>0.423728813559322</v>
      </c>
      <c r="K46" s="1">
        <f>COUNTIF($A$2:$A46,"=Y")/COUNTIF($A$2:$A$103,"=Y")</f>
        <v>0.46511627906976744</v>
      </c>
    </row>
    <row r="47" spans="1:11" ht="15">
      <c r="A47" s="1" t="str">
        <f>VLOOKUP($H47,PFAM!$A$22:$B$39,2,0)</f>
        <v>Y</v>
      </c>
      <c r="B47" s="1">
        <v>0.41</v>
      </c>
      <c r="C47" s="1">
        <v>41</v>
      </c>
      <c r="D47" s="1" t="s">
        <v>86</v>
      </c>
      <c r="E47" s="1">
        <v>1</v>
      </c>
      <c r="F47" s="26" t="s">
        <v>30</v>
      </c>
      <c r="G47" s="1">
        <v>8</v>
      </c>
      <c r="H47" s="1" t="s">
        <v>70</v>
      </c>
      <c r="I47" s="1" t="s">
        <v>101</v>
      </c>
      <c r="J47" s="1">
        <f>1-COUNTIF($A47:$A$103,"&lt;&gt;Y")/COUNTIF($A$2:$A$103,"&lt;&gt;Y")</f>
        <v>0.423728813559322</v>
      </c>
      <c r="K47" s="1">
        <f>COUNTIF($A$2:$A47,"=Y")/COUNTIF($A$2:$A$103,"=Y")</f>
        <v>0.4883720930232558</v>
      </c>
    </row>
    <row r="48" spans="1:11" ht="15">
      <c r="A48" s="1" t="str">
        <f>VLOOKUP($H48,PFAM!$A$22:$B$39,2,0)</f>
        <v>Y</v>
      </c>
      <c r="B48" s="1">
        <v>0.39</v>
      </c>
      <c r="C48" s="1">
        <v>39</v>
      </c>
      <c r="D48" s="1" t="s">
        <v>86</v>
      </c>
      <c r="E48" s="1">
        <v>1</v>
      </c>
      <c r="F48" s="26" t="s">
        <v>30</v>
      </c>
      <c r="G48" s="1">
        <v>8</v>
      </c>
      <c r="H48" s="1" t="s">
        <v>50</v>
      </c>
      <c r="I48" s="1" t="s">
        <v>97</v>
      </c>
      <c r="J48" s="1">
        <f>1-COUNTIF($A48:$A$103,"&lt;&gt;Y")/COUNTIF($A$2:$A$103,"&lt;&gt;Y")</f>
        <v>0.423728813559322</v>
      </c>
      <c r="K48" s="1">
        <f>COUNTIF($A$2:$A48,"=Y")/COUNTIF($A$2:$A$103,"=Y")</f>
        <v>0.5116279069767442</v>
      </c>
    </row>
    <row r="49" spans="1:11" ht="15">
      <c r="A49" s="1" t="e">
        <f>VLOOKUP($H49,PFAM!$A$22:$B$39,2,0)</f>
        <v>#N/A</v>
      </c>
      <c r="B49" s="1">
        <v>0.39</v>
      </c>
      <c r="C49" s="1">
        <v>39</v>
      </c>
      <c r="D49" s="1" t="s">
        <v>86</v>
      </c>
      <c r="E49" s="1">
        <v>1</v>
      </c>
      <c r="F49" s="26" t="s">
        <v>30</v>
      </c>
      <c r="G49" s="1">
        <v>8</v>
      </c>
      <c r="H49" s="1" t="s">
        <v>20</v>
      </c>
      <c r="I49" s="1" t="s">
        <v>89</v>
      </c>
      <c r="J49" s="1">
        <f>1-COUNTIF($A49:$A$103,"&lt;&gt;Y")/COUNTIF($A$2:$A$103,"&lt;&gt;Y")</f>
        <v>0.423728813559322</v>
      </c>
      <c r="K49" s="1">
        <f>COUNTIF($A$2:$A49,"=Y")/COUNTIF($A$2:$A$103,"=Y")</f>
        <v>0.5116279069767442</v>
      </c>
    </row>
    <row r="50" spans="1:11" ht="15">
      <c r="A50" s="1" t="str">
        <f>VLOOKUP($H50,PFAM!$A$22:$B$39,2,0)</f>
        <v>Y</v>
      </c>
      <c r="B50" s="1">
        <v>0.39</v>
      </c>
      <c r="C50" s="1">
        <v>39</v>
      </c>
      <c r="D50" s="1" t="s">
        <v>86</v>
      </c>
      <c r="E50" s="1">
        <v>1</v>
      </c>
      <c r="F50" s="26" t="s">
        <v>30</v>
      </c>
      <c r="G50" s="1">
        <v>8</v>
      </c>
      <c r="H50" s="1" t="s">
        <v>32</v>
      </c>
      <c r="I50" s="1" t="s">
        <v>102</v>
      </c>
      <c r="J50" s="1">
        <f>1-COUNTIF($A50:$A$103,"&lt;&gt;Y")/COUNTIF($A$2:$A$103,"&lt;&gt;Y")</f>
        <v>0.44067796610169496</v>
      </c>
      <c r="K50" s="1">
        <f>COUNTIF($A$2:$A50,"=Y")/COUNTIF($A$2:$A$103,"=Y")</f>
        <v>0.5348837209302325</v>
      </c>
    </row>
    <row r="51" spans="1:11" ht="15">
      <c r="A51" s="1" t="str">
        <f>VLOOKUP($H51,PFAM!$A$22:$B$39,2,0)</f>
        <v>Y</v>
      </c>
      <c r="B51" s="1">
        <v>0.37</v>
      </c>
      <c r="C51" s="1">
        <v>37</v>
      </c>
      <c r="D51" s="1" t="s">
        <v>86</v>
      </c>
      <c r="E51" s="1">
        <v>1</v>
      </c>
      <c r="F51" s="26" t="s">
        <v>30</v>
      </c>
      <c r="G51" s="1">
        <v>8</v>
      </c>
      <c r="H51" s="1" t="s">
        <v>34</v>
      </c>
      <c r="I51" s="1" t="s">
        <v>91</v>
      </c>
      <c r="J51" s="1">
        <f>1-COUNTIF($A51:$A$103,"&lt;&gt;Y")/COUNTIF($A$2:$A$103,"&lt;&gt;Y")</f>
        <v>0.44067796610169496</v>
      </c>
      <c r="K51" s="1">
        <f>COUNTIF($A$2:$A51,"=Y")/COUNTIF($A$2:$A$103,"=Y")</f>
        <v>0.5581395348837209</v>
      </c>
    </row>
    <row r="52" spans="1:11" ht="15">
      <c r="A52" s="1" t="e">
        <f>VLOOKUP($H52,PFAM!$A$22:$B$39,2,0)</f>
        <v>#N/A</v>
      </c>
      <c r="B52" s="1">
        <v>0.37</v>
      </c>
      <c r="C52" s="1">
        <v>37</v>
      </c>
      <c r="D52" s="1" t="s">
        <v>86</v>
      </c>
      <c r="E52" s="1">
        <v>1</v>
      </c>
      <c r="F52" s="26" t="s">
        <v>30</v>
      </c>
      <c r="G52" s="1">
        <v>8</v>
      </c>
      <c r="H52" s="1" t="s">
        <v>44</v>
      </c>
      <c r="I52" s="1" t="s">
        <v>88</v>
      </c>
      <c r="J52" s="1">
        <f>1-COUNTIF($A52:$A$103,"&lt;&gt;Y")/COUNTIF($A$2:$A$103,"&lt;&gt;Y")</f>
        <v>0.44067796610169496</v>
      </c>
      <c r="K52" s="1">
        <f>COUNTIF($A$2:$A52,"=Y")/COUNTIF($A$2:$A$103,"=Y")</f>
        <v>0.5581395348837209</v>
      </c>
    </row>
    <row r="53" spans="1:11" ht="15">
      <c r="A53" s="1" t="e">
        <f>VLOOKUP($H53,PFAM!$A$22:$B$39,2,0)</f>
        <v>#N/A</v>
      </c>
      <c r="B53" s="1">
        <v>0.35</v>
      </c>
      <c r="C53" s="1">
        <v>35</v>
      </c>
      <c r="D53" s="1" t="s">
        <v>86</v>
      </c>
      <c r="E53" s="1">
        <v>1</v>
      </c>
      <c r="F53" s="26" t="s">
        <v>30</v>
      </c>
      <c r="G53" s="1">
        <v>8</v>
      </c>
      <c r="H53" s="1" t="s">
        <v>75</v>
      </c>
      <c r="I53" s="1" t="s">
        <v>98</v>
      </c>
      <c r="J53" s="1">
        <f>1-COUNTIF($A53:$A$103,"&lt;&gt;Y")/COUNTIF($A$2:$A$103,"&lt;&gt;Y")</f>
        <v>0.4576271186440678</v>
      </c>
      <c r="K53" s="1">
        <f>COUNTIF($A$2:$A53,"=Y")/COUNTIF($A$2:$A$103,"=Y")</f>
        <v>0.5581395348837209</v>
      </c>
    </row>
    <row r="54" spans="1:11" ht="15">
      <c r="A54" s="1" t="e">
        <f>VLOOKUP($H54,PFAM!$A$22:$B$39,2,0)</f>
        <v>#N/A</v>
      </c>
      <c r="B54" s="1">
        <v>0.35</v>
      </c>
      <c r="C54" s="1">
        <v>35</v>
      </c>
      <c r="D54" s="1" t="s">
        <v>86</v>
      </c>
      <c r="E54" s="1">
        <v>1</v>
      </c>
      <c r="F54" s="26" t="s">
        <v>30</v>
      </c>
      <c r="G54" s="1">
        <v>8</v>
      </c>
      <c r="H54" s="1" t="s">
        <v>24</v>
      </c>
      <c r="I54" s="1" t="s">
        <v>98</v>
      </c>
      <c r="J54" s="1">
        <f>1-COUNTIF($A54:$A$103,"&lt;&gt;Y")/COUNTIF($A$2:$A$103,"&lt;&gt;Y")</f>
        <v>0.47457627118644063</v>
      </c>
      <c r="K54" s="1">
        <f>COUNTIF($A$2:$A54,"=Y")/COUNTIF($A$2:$A$103,"=Y")</f>
        <v>0.5581395348837209</v>
      </c>
    </row>
    <row r="55" spans="1:11" ht="15">
      <c r="A55" s="1" t="e">
        <f>VLOOKUP($H55,PFAM!$A$22:$B$39,2,0)</f>
        <v>#N/A</v>
      </c>
      <c r="B55" s="1">
        <v>0.35</v>
      </c>
      <c r="C55" s="1">
        <v>35</v>
      </c>
      <c r="D55" s="1" t="s">
        <v>86</v>
      </c>
      <c r="E55" s="1">
        <v>1</v>
      </c>
      <c r="F55" s="26" t="s">
        <v>30</v>
      </c>
      <c r="G55" s="1">
        <v>8</v>
      </c>
      <c r="H55" s="1" t="s">
        <v>66</v>
      </c>
      <c r="I55" s="1" t="s">
        <v>89</v>
      </c>
      <c r="J55" s="1">
        <f>1-COUNTIF($A55:$A$103,"&lt;&gt;Y")/COUNTIF($A$2:$A$103,"&lt;&gt;Y")</f>
        <v>0.4915254237288136</v>
      </c>
      <c r="K55" s="1">
        <f>COUNTIF($A$2:$A55,"=Y")/COUNTIF($A$2:$A$103,"=Y")</f>
        <v>0.5581395348837209</v>
      </c>
    </row>
    <row r="56" spans="1:11" ht="15">
      <c r="A56" s="1" t="e">
        <f>VLOOKUP($H56,PFAM!$A$22:$B$39,2,0)</f>
        <v>#N/A</v>
      </c>
      <c r="B56" s="1">
        <v>0.34</v>
      </c>
      <c r="C56" s="1">
        <v>34</v>
      </c>
      <c r="D56" s="1" t="s">
        <v>86</v>
      </c>
      <c r="E56" s="1">
        <v>1</v>
      </c>
      <c r="F56" s="26" t="s">
        <v>30</v>
      </c>
      <c r="G56" s="1">
        <v>8</v>
      </c>
      <c r="H56" s="1" t="s">
        <v>28</v>
      </c>
      <c r="I56" s="1" t="s">
        <v>88</v>
      </c>
      <c r="J56" s="1">
        <f>1-COUNTIF($A56:$A$103,"&lt;&gt;Y")/COUNTIF($A$2:$A$103,"&lt;&gt;Y")</f>
        <v>0.5084745762711864</v>
      </c>
      <c r="K56" s="1">
        <f>COUNTIF($A$2:$A56,"=Y")/COUNTIF($A$2:$A$103,"=Y")</f>
        <v>0.5581395348837209</v>
      </c>
    </row>
    <row r="57" spans="1:11" ht="15">
      <c r="A57" s="1" t="e">
        <f>VLOOKUP($H57,PFAM!$A$22:$B$39,2,0)</f>
        <v>#N/A</v>
      </c>
      <c r="B57" s="1">
        <v>0.33</v>
      </c>
      <c r="C57" s="1">
        <v>33</v>
      </c>
      <c r="D57" s="1" t="s">
        <v>86</v>
      </c>
      <c r="E57" s="1">
        <v>1</v>
      </c>
      <c r="F57" s="26" t="s">
        <v>30</v>
      </c>
      <c r="G57" s="1">
        <v>8</v>
      </c>
      <c r="H57" s="1" t="s">
        <v>42</v>
      </c>
      <c r="I57" s="1" t="s">
        <v>89</v>
      </c>
      <c r="J57" s="1">
        <f>1-COUNTIF($A57:$A$103,"&lt;&gt;Y")/COUNTIF($A$2:$A$103,"&lt;&gt;Y")</f>
        <v>0.5254237288135593</v>
      </c>
      <c r="K57" s="1">
        <f>COUNTIF($A$2:$A57,"=Y")/COUNTIF($A$2:$A$103,"=Y")</f>
        <v>0.5581395348837209</v>
      </c>
    </row>
    <row r="58" spans="1:11" ht="15">
      <c r="A58" s="1" t="str">
        <f>VLOOKUP($H58,PFAM!$A$22:$B$39,2,0)</f>
        <v>Y</v>
      </c>
      <c r="B58" s="1">
        <v>0.31</v>
      </c>
      <c r="C58" s="1">
        <v>31</v>
      </c>
      <c r="D58" s="1" t="s">
        <v>86</v>
      </c>
      <c r="E58" s="1">
        <v>98</v>
      </c>
      <c r="F58" s="26" t="s">
        <v>30</v>
      </c>
      <c r="G58" s="1">
        <v>104</v>
      </c>
      <c r="H58" s="1" t="s">
        <v>60</v>
      </c>
      <c r="I58" s="1" t="s">
        <v>87</v>
      </c>
      <c r="J58" s="1">
        <f>1-COUNTIF($A58:$A$103,"&lt;&gt;Y")/COUNTIF($A$2:$A$103,"&lt;&gt;Y")</f>
        <v>0.5423728813559322</v>
      </c>
      <c r="K58" s="1">
        <f>COUNTIF($A$2:$A58,"=Y")/COUNTIF($A$2:$A$103,"=Y")</f>
        <v>0.5813953488372093</v>
      </c>
    </row>
    <row r="59" spans="1:11" ht="15">
      <c r="A59" s="1" t="str">
        <f>VLOOKUP($H59,PFAM!$A$22:$B$39,2,0)</f>
        <v>Y</v>
      </c>
      <c r="B59" s="1">
        <v>0.31</v>
      </c>
      <c r="C59" s="1">
        <v>31</v>
      </c>
      <c r="D59" s="1" t="s">
        <v>86</v>
      </c>
      <c r="E59" s="1">
        <v>98</v>
      </c>
      <c r="F59" s="26" t="s">
        <v>30</v>
      </c>
      <c r="G59" s="1">
        <v>104</v>
      </c>
      <c r="H59" s="1" t="s">
        <v>72</v>
      </c>
      <c r="I59" s="1" t="s">
        <v>87</v>
      </c>
      <c r="J59" s="1">
        <f>1-COUNTIF($A59:$A$103,"&lt;&gt;Y")/COUNTIF($A$2:$A$103,"&lt;&gt;Y")</f>
        <v>0.5423728813559322</v>
      </c>
      <c r="K59" s="1">
        <f>COUNTIF($A$2:$A59,"=Y")/COUNTIF($A$2:$A$103,"=Y")</f>
        <v>0.6046511627906976</v>
      </c>
    </row>
    <row r="60" spans="1:11" ht="15">
      <c r="A60" s="1" t="str">
        <f>VLOOKUP($H60,PFAM!$A$22:$B$39,2,0)</f>
        <v>Y</v>
      </c>
      <c r="B60" s="1">
        <v>0.3</v>
      </c>
      <c r="C60" s="1">
        <v>30</v>
      </c>
      <c r="D60" s="1" t="s">
        <v>86</v>
      </c>
      <c r="E60" s="1">
        <v>97</v>
      </c>
      <c r="F60" s="26" t="s">
        <v>30</v>
      </c>
      <c r="G60" s="1">
        <v>104</v>
      </c>
      <c r="H60" s="1" t="s">
        <v>50</v>
      </c>
      <c r="I60" s="1" t="s">
        <v>97</v>
      </c>
      <c r="J60" s="1">
        <f>1-COUNTIF($A60:$A$103,"&lt;&gt;Y")/COUNTIF($A$2:$A$103,"&lt;&gt;Y")</f>
        <v>0.5423728813559322</v>
      </c>
      <c r="K60" s="1">
        <f>COUNTIF($A$2:$A60,"=Y")/COUNTIF($A$2:$A$103,"=Y")</f>
        <v>0.627906976744186</v>
      </c>
    </row>
    <row r="61" spans="1:11" ht="15">
      <c r="A61" s="1" t="str">
        <f>VLOOKUP($H61,PFAM!$A$22:$B$39,2,0)</f>
        <v>Y</v>
      </c>
      <c r="B61" s="1">
        <v>0.3</v>
      </c>
      <c r="C61" s="1">
        <v>30</v>
      </c>
      <c r="D61" s="1" t="s">
        <v>86</v>
      </c>
      <c r="E61" s="1">
        <v>97</v>
      </c>
      <c r="F61" s="26" t="s">
        <v>30</v>
      </c>
      <c r="G61" s="1">
        <v>104</v>
      </c>
      <c r="H61" s="1" t="s">
        <v>32</v>
      </c>
      <c r="I61" s="1" t="s">
        <v>102</v>
      </c>
      <c r="J61" s="1">
        <f>1-COUNTIF($A61:$A$103,"&lt;&gt;Y")/COUNTIF($A$2:$A$103,"&lt;&gt;Y")</f>
        <v>0.5423728813559322</v>
      </c>
      <c r="K61" s="1">
        <f>COUNTIF($A$2:$A61,"=Y")/COUNTIF($A$2:$A$103,"=Y")</f>
        <v>0.6511627906976745</v>
      </c>
    </row>
    <row r="62" spans="1:11" ht="15">
      <c r="A62" s="1" t="e">
        <f>VLOOKUP($H62,PFAM!$A$22:$B$39,2,0)</f>
        <v>#N/A</v>
      </c>
      <c r="B62" s="1">
        <v>0.3</v>
      </c>
      <c r="C62" s="1">
        <v>30</v>
      </c>
      <c r="D62" s="1" t="s">
        <v>86</v>
      </c>
      <c r="E62" s="1">
        <v>1</v>
      </c>
      <c r="F62" s="26" t="s">
        <v>30</v>
      </c>
      <c r="G62" s="1">
        <v>8</v>
      </c>
      <c r="H62" s="1" t="s">
        <v>83</v>
      </c>
      <c r="I62" s="1" t="s">
        <v>109</v>
      </c>
      <c r="J62" s="1">
        <f>1-COUNTIF($A62:$A$103,"&lt;&gt;Y")/COUNTIF($A$2:$A$103,"&lt;&gt;Y")</f>
        <v>0.5423728813559322</v>
      </c>
      <c r="K62" s="1">
        <f>COUNTIF($A$2:$A62,"=Y")/COUNTIF($A$2:$A$103,"=Y")</f>
        <v>0.6511627906976745</v>
      </c>
    </row>
    <row r="63" spans="1:11" ht="15">
      <c r="A63" s="1" t="e">
        <f>VLOOKUP($H63,PFAM!$A$22:$B$39,2,0)</f>
        <v>#N/A</v>
      </c>
      <c r="B63" s="1">
        <v>0.3</v>
      </c>
      <c r="C63" s="1">
        <v>30</v>
      </c>
      <c r="D63" s="1" t="s">
        <v>86</v>
      </c>
      <c r="E63" s="1">
        <v>1</v>
      </c>
      <c r="F63" s="26" t="s">
        <v>30</v>
      </c>
      <c r="G63" s="1">
        <v>8</v>
      </c>
      <c r="H63" s="1" t="s">
        <v>62</v>
      </c>
      <c r="I63" s="1" t="s">
        <v>89</v>
      </c>
      <c r="J63" s="1">
        <f>1-COUNTIF($A63:$A$103,"&lt;&gt;Y")/COUNTIF($A$2:$A$103,"&lt;&gt;Y")</f>
        <v>0.5593220338983051</v>
      </c>
      <c r="K63" s="1">
        <f>COUNTIF($A$2:$A63,"=Y")/COUNTIF($A$2:$A$103,"=Y")</f>
        <v>0.6511627906976745</v>
      </c>
    </row>
    <row r="64" spans="1:11" ht="15">
      <c r="A64" s="1" t="e">
        <f>VLOOKUP($H64,PFAM!$A$22:$B$39,2,0)</f>
        <v>#N/A</v>
      </c>
      <c r="B64" s="1">
        <v>0.3</v>
      </c>
      <c r="C64" s="1">
        <v>30</v>
      </c>
      <c r="D64" s="1" t="s">
        <v>86</v>
      </c>
      <c r="E64" s="1">
        <v>1</v>
      </c>
      <c r="F64" s="26" t="s">
        <v>30</v>
      </c>
      <c r="G64" s="1">
        <v>8</v>
      </c>
      <c r="H64" s="1" t="s">
        <v>16</v>
      </c>
      <c r="I64" s="1" t="s">
        <v>89</v>
      </c>
      <c r="J64" s="1">
        <f>1-COUNTIF($A64:$A$103,"&lt;&gt;Y")/COUNTIF($A$2:$A$103,"&lt;&gt;Y")</f>
        <v>0.576271186440678</v>
      </c>
      <c r="K64" s="1">
        <f>COUNTIF($A$2:$A64,"=Y")/COUNTIF($A$2:$A$103,"=Y")</f>
        <v>0.6511627906976745</v>
      </c>
    </row>
    <row r="65" spans="1:11" ht="15">
      <c r="A65" s="1" t="e">
        <f>VLOOKUP($H65,PFAM!$A$22:$B$39,2,0)</f>
        <v>#N/A</v>
      </c>
      <c r="B65" s="1">
        <v>0.3</v>
      </c>
      <c r="C65" s="1">
        <v>30</v>
      </c>
      <c r="D65" s="1" t="s">
        <v>86</v>
      </c>
      <c r="E65" s="1">
        <v>1</v>
      </c>
      <c r="F65" s="26" t="s">
        <v>30</v>
      </c>
      <c r="G65" s="1">
        <v>8</v>
      </c>
      <c r="H65" s="1" t="s">
        <v>54</v>
      </c>
      <c r="I65" s="1" t="s">
        <v>90</v>
      </c>
      <c r="J65" s="1">
        <f>1-COUNTIF($A65:$A$103,"&lt;&gt;Y")/COUNTIF($A$2:$A$103,"&lt;&gt;Y")</f>
        <v>0.5932203389830508</v>
      </c>
      <c r="K65" s="1">
        <f>COUNTIF($A$2:$A65,"=Y")/COUNTIF($A$2:$A$103,"=Y")</f>
        <v>0.6511627906976745</v>
      </c>
    </row>
    <row r="66" spans="1:11" ht="15">
      <c r="A66" s="1" t="e">
        <f>VLOOKUP($H66,PFAM!$A$22:$B$39,2,0)</f>
        <v>#N/A</v>
      </c>
      <c r="B66" s="1">
        <v>0.3</v>
      </c>
      <c r="C66" s="1">
        <v>30</v>
      </c>
      <c r="D66" s="1" t="s">
        <v>86</v>
      </c>
      <c r="E66" s="1">
        <v>1</v>
      </c>
      <c r="F66" s="26" t="s">
        <v>30</v>
      </c>
      <c r="G66" s="1">
        <v>8</v>
      </c>
      <c r="H66" s="1" t="s">
        <v>22</v>
      </c>
      <c r="I66" s="1" t="s">
        <v>96</v>
      </c>
      <c r="J66" s="1">
        <f>1-COUNTIF($A66:$A$103,"&lt;&gt;Y")/COUNTIF($A$2:$A$103,"&lt;&gt;Y")</f>
        <v>0.6101694915254237</v>
      </c>
      <c r="K66" s="1">
        <f>COUNTIF($A$2:$A66,"=Y")/COUNTIF($A$2:$A$103,"=Y")</f>
        <v>0.6511627906976745</v>
      </c>
    </row>
    <row r="67" spans="1:11" ht="15">
      <c r="A67" s="1" t="str">
        <f>VLOOKUP($H67,PFAM!$A$22:$B$39,2,0)</f>
        <v>Y</v>
      </c>
      <c r="B67" s="1">
        <v>0.29</v>
      </c>
      <c r="C67" s="1">
        <v>29</v>
      </c>
      <c r="D67" s="1" t="s">
        <v>86</v>
      </c>
      <c r="E67" s="1">
        <v>1</v>
      </c>
      <c r="F67" s="26" t="s">
        <v>30</v>
      </c>
      <c r="G67" s="1">
        <v>7</v>
      </c>
      <c r="H67" s="1" t="s">
        <v>14</v>
      </c>
      <c r="I67" s="1" t="s">
        <v>94</v>
      </c>
      <c r="J67" s="1">
        <f>1-COUNTIF($A67:$A$103,"&lt;&gt;Y")/COUNTIF($A$2:$A$103,"&lt;&gt;Y")</f>
        <v>0.6271186440677966</v>
      </c>
      <c r="K67" s="1">
        <f>COUNTIF($A$2:$A67,"=Y")/COUNTIF($A$2:$A$103,"=Y")</f>
        <v>0.6744186046511628</v>
      </c>
    </row>
    <row r="68" spans="1:11" ht="15">
      <c r="A68" s="1" t="str">
        <f>VLOOKUP($H68,PFAM!$A$22:$B$39,2,0)</f>
        <v>Y</v>
      </c>
      <c r="B68" s="1">
        <v>0.27</v>
      </c>
      <c r="C68" s="1">
        <v>27</v>
      </c>
      <c r="D68" s="1" t="s">
        <v>86</v>
      </c>
      <c r="E68" s="1">
        <v>1</v>
      </c>
      <c r="F68" s="26" t="s">
        <v>30</v>
      </c>
      <c r="G68" s="1">
        <v>8</v>
      </c>
      <c r="H68" s="1" t="s">
        <v>26</v>
      </c>
      <c r="I68" s="1" t="s">
        <v>100</v>
      </c>
      <c r="J68" s="1">
        <f>1-COUNTIF($A68:$A$103,"&lt;&gt;Y")/COUNTIF($A$2:$A$103,"&lt;&gt;Y")</f>
        <v>0.6271186440677966</v>
      </c>
      <c r="K68" s="1">
        <f>COUNTIF($A$2:$A68,"=Y")/COUNTIF($A$2:$A$103,"=Y")</f>
        <v>0.6976744186046512</v>
      </c>
    </row>
    <row r="69" spans="1:11" ht="15">
      <c r="A69" s="1" t="e">
        <f>VLOOKUP($H69,PFAM!$A$22:$B$39,2,0)</f>
        <v>#N/A</v>
      </c>
      <c r="B69" s="1">
        <v>0.27</v>
      </c>
      <c r="C69" s="1">
        <v>27</v>
      </c>
      <c r="D69" s="1" t="s">
        <v>86</v>
      </c>
      <c r="E69" s="1">
        <v>1</v>
      </c>
      <c r="F69" s="26" t="s">
        <v>30</v>
      </c>
      <c r="G69" s="1">
        <v>8</v>
      </c>
      <c r="H69" s="1" t="s">
        <v>106</v>
      </c>
      <c r="I69" s="1" t="s">
        <v>107</v>
      </c>
      <c r="J69" s="1">
        <f>1-COUNTIF($A69:$A$103,"&lt;&gt;Y")/COUNTIF($A$2:$A$103,"&lt;&gt;Y")</f>
        <v>0.6271186440677966</v>
      </c>
      <c r="K69" s="1">
        <f>COUNTIF($A$2:$A69,"=Y")/COUNTIF($A$2:$A$103,"=Y")</f>
        <v>0.6976744186046512</v>
      </c>
    </row>
    <row r="70" spans="1:11" ht="15">
      <c r="A70" s="1" t="e">
        <f>VLOOKUP($H70,PFAM!$A$22:$B$39,2,0)</f>
        <v>#N/A</v>
      </c>
      <c r="B70" s="1">
        <v>0.26</v>
      </c>
      <c r="C70" s="1">
        <v>26</v>
      </c>
      <c r="D70" s="1" t="s">
        <v>86</v>
      </c>
      <c r="E70" s="1">
        <v>1</v>
      </c>
      <c r="F70" s="26" t="s">
        <v>30</v>
      </c>
      <c r="G70" s="1">
        <v>8</v>
      </c>
      <c r="H70" s="1" t="s">
        <v>79</v>
      </c>
      <c r="I70" s="1" t="s">
        <v>89</v>
      </c>
      <c r="J70" s="1">
        <f>1-COUNTIF($A70:$A$103,"&lt;&gt;Y")/COUNTIF($A$2:$A$103,"&lt;&gt;Y")</f>
        <v>0.6440677966101696</v>
      </c>
      <c r="K70" s="1">
        <f>COUNTIF($A$2:$A70,"=Y")/COUNTIF($A$2:$A$103,"=Y")</f>
        <v>0.6976744186046512</v>
      </c>
    </row>
    <row r="71" spans="1:11" ht="15">
      <c r="A71" s="1" t="str">
        <f>VLOOKUP($H71,PFAM!$A$22:$B$39,2,0)</f>
        <v>Y</v>
      </c>
      <c r="B71" s="1">
        <v>0.24</v>
      </c>
      <c r="C71" s="1">
        <v>24</v>
      </c>
      <c r="D71" s="1" t="s">
        <v>86</v>
      </c>
      <c r="E71" s="1">
        <v>98</v>
      </c>
      <c r="F71" s="26" t="s">
        <v>30</v>
      </c>
      <c r="G71" s="1">
        <v>104</v>
      </c>
      <c r="H71" s="1" t="s">
        <v>70</v>
      </c>
      <c r="I71" s="1" t="s">
        <v>101</v>
      </c>
      <c r="J71" s="1">
        <f>1-COUNTIF($A71:$A$103,"&lt;&gt;Y")/COUNTIF($A$2:$A$103,"&lt;&gt;Y")</f>
        <v>0.6610169491525424</v>
      </c>
      <c r="K71" s="1">
        <f>COUNTIF($A$2:$A71,"=Y")/COUNTIF($A$2:$A$103,"=Y")</f>
        <v>0.7209302325581395</v>
      </c>
    </row>
    <row r="72" spans="1:11" ht="15">
      <c r="A72" s="1" t="e">
        <f>VLOOKUP($H72,PFAM!$A$22:$B$39,2,0)</f>
        <v>#N/A</v>
      </c>
      <c r="B72" s="1">
        <v>0.23</v>
      </c>
      <c r="C72" s="1">
        <v>23</v>
      </c>
      <c r="D72" s="1" t="s">
        <v>86</v>
      </c>
      <c r="E72" s="1">
        <v>100</v>
      </c>
      <c r="F72" s="26" t="s">
        <v>30</v>
      </c>
      <c r="G72" s="1">
        <v>107</v>
      </c>
      <c r="H72" s="1" t="s">
        <v>66</v>
      </c>
      <c r="I72" s="1" t="s">
        <v>89</v>
      </c>
      <c r="J72" s="1">
        <f>1-COUNTIF($A72:$A$103,"&lt;&gt;Y")/COUNTIF($A$2:$A$103,"&lt;&gt;Y")</f>
        <v>0.6610169491525424</v>
      </c>
      <c r="K72" s="1">
        <f>COUNTIF($A$2:$A72,"=Y")/COUNTIF($A$2:$A$103,"=Y")</f>
        <v>0.7209302325581395</v>
      </c>
    </row>
    <row r="73" spans="1:11" ht="15">
      <c r="A73" s="1" t="e">
        <f>VLOOKUP($H73,PFAM!$A$22:$B$39,2,0)</f>
        <v>#N/A</v>
      </c>
      <c r="B73" s="1">
        <v>0.23</v>
      </c>
      <c r="C73" s="1">
        <v>23</v>
      </c>
      <c r="D73" s="1" t="s">
        <v>86</v>
      </c>
      <c r="E73" s="1">
        <v>100</v>
      </c>
      <c r="F73" s="26" t="s">
        <v>30</v>
      </c>
      <c r="G73" s="1">
        <v>107</v>
      </c>
      <c r="H73" s="1" t="s">
        <v>4</v>
      </c>
      <c r="I73" s="1" t="s">
        <v>89</v>
      </c>
      <c r="J73" s="1">
        <f>1-COUNTIF($A73:$A$103,"&lt;&gt;Y")/COUNTIF($A$2:$A$103,"&lt;&gt;Y")</f>
        <v>0.6779661016949152</v>
      </c>
      <c r="K73" s="1">
        <f>COUNTIF($A$2:$A73,"=Y")/COUNTIF($A$2:$A$103,"=Y")</f>
        <v>0.7209302325581395</v>
      </c>
    </row>
    <row r="74" spans="1:11" ht="15">
      <c r="A74" s="1" t="str">
        <f>VLOOKUP($H74,PFAM!$A$22:$B$39,2,0)</f>
        <v>Y</v>
      </c>
      <c r="B74" s="1">
        <v>0.23</v>
      </c>
      <c r="C74" s="1">
        <v>23</v>
      </c>
      <c r="D74" s="1" t="s">
        <v>86</v>
      </c>
      <c r="E74" s="1">
        <v>96</v>
      </c>
      <c r="F74" s="26" t="s">
        <v>30</v>
      </c>
      <c r="G74" s="1">
        <v>103</v>
      </c>
      <c r="H74" s="1" t="s">
        <v>52</v>
      </c>
      <c r="I74" s="1" t="s">
        <v>104</v>
      </c>
      <c r="J74" s="1">
        <f>1-COUNTIF($A74:$A$103,"&lt;&gt;Y")/COUNTIF($A$2:$A$103,"&lt;&gt;Y")</f>
        <v>0.6949152542372881</v>
      </c>
      <c r="K74" s="1">
        <f>COUNTIF($A$2:$A74,"=Y")/COUNTIF($A$2:$A$103,"=Y")</f>
        <v>0.7441860465116279</v>
      </c>
    </row>
    <row r="75" spans="1:11" ht="15">
      <c r="A75" s="1" t="e">
        <f>VLOOKUP($H75,PFAM!$A$22:$B$39,2,0)</f>
        <v>#N/A</v>
      </c>
      <c r="B75" s="1">
        <v>0.21</v>
      </c>
      <c r="C75" s="1">
        <v>21</v>
      </c>
      <c r="D75" s="1" t="s">
        <v>86</v>
      </c>
      <c r="E75" s="1">
        <v>1</v>
      </c>
      <c r="F75" s="26" t="s">
        <v>30</v>
      </c>
      <c r="G75" s="1">
        <v>8</v>
      </c>
      <c r="H75" s="1" t="s">
        <v>56</v>
      </c>
      <c r="I75" s="1" t="s">
        <v>89</v>
      </c>
      <c r="J75" s="1">
        <f>1-COUNTIF($A75:$A$103,"&lt;&gt;Y")/COUNTIF($A$2:$A$103,"&lt;&gt;Y")</f>
        <v>0.6949152542372881</v>
      </c>
      <c r="K75" s="1">
        <f>COUNTIF($A$2:$A75,"=Y")/COUNTIF($A$2:$A$103,"=Y")</f>
        <v>0.7441860465116279</v>
      </c>
    </row>
    <row r="76" spans="1:11" ht="15">
      <c r="A76" s="1" t="str">
        <f>VLOOKUP($H76,PFAM!$A$22:$B$39,2,0)</f>
        <v>Y</v>
      </c>
      <c r="B76" s="1">
        <v>0.21</v>
      </c>
      <c r="C76" s="1">
        <v>21</v>
      </c>
      <c r="D76" s="1" t="s">
        <v>86</v>
      </c>
      <c r="E76" s="1">
        <v>1</v>
      </c>
      <c r="F76" s="26" t="s">
        <v>30</v>
      </c>
      <c r="G76" s="1">
        <v>8</v>
      </c>
      <c r="H76" s="1" t="s">
        <v>8</v>
      </c>
      <c r="I76" s="1" t="s">
        <v>110</v>
      </c>
      <c r="J76" s="1">
        <f>1-COUNTIF($A76:$A$103,"&lt;&gt;Y")/COUNTIF($A$2:$A$103,"&lt;&gt;Y")</f>
        <v>0.711864406779661</v>
      </c>
      <c r="K76" s="1">
        <f>COUNTIF($A$2:$A76,"=Y")/COUNTIF($A$2:$A$103,"=Y")</f>
        <v>0.7674418604651163</v>
      </c>
    </row>
    <row r="77" spans="1:11" ht="15">
      <c r="A77" s="1" t="str">
        <f>VLOOKUP($H77,PFAM!$A$22:$B$39,2,0)</f>
        <v>Y</v>
      </c>
      <c r="B77" s="1">
        <v>0.2</v>
      </c>
      <c r="C77" s="1">
        <v>20</v>
      </c>
      <c r="D77" s="1" t="s">
        <v>86</v>
      </c>
      <c r="E77" s="1">
        <v>97</v>
      </c>
      <c r="F77" s="26" t="s">
        <v>30</v>
      </c>
      <c r="G77" s="1">
        <v>104</v>
      </c>
      <c r="H77" s="1" t="s">
        <v>26</v>
      </c>
      <c r="I77" s="1" t="s">
        <v>100</v>
      </c>
      <c r="J77" s="1">
        <f>1-COUNTIF($A77:$A$103,"&lt;&gt;Y")/COUNTIF($A$2:$A$103,"&lt;&gt;Y")</f>
        <v>0.711864406779661</v>
      </c>
      <c r="K77" s="1">
        <f>COUNTIF($A$2:$A77,"=Y")/COUNTIF($A$2:$A$103,"=Y")</f>
        <v>0.7906976744186046</v>
      </c>
    </row>
    <row r="78" spans="1:11" ht="15">
      <c r="A78" s="1" t="e">
        <f>VLOOKUP($H78,PFAM!$A$22:$B$39,2,0)</f>
        <v>#N/A</v>
      </c>
      <c r="B78" s="1">
        <v>0.2</v>
      </c>
      <c r="C78" s="1">
        <v>20</v>
      </c>
      <c r="D78" s="1" t="s">
        <v>86</v>
      </c>
      <c r="E78" s="1">
        <v>97</v>
      </c>
      <c r="F78" s="26" t="s">
        <v>30</v>
      </c>
      <c r="G78" s="1">
        <v>104</v>
      </c>
      <c r="H78" s="1" t="s">
        <v>106</v>
      </c>
      <c r="I78" s="1" t="s">
        <v>107</v>
      </c>
      <c r="J78" s="1">
        <f>1-COUNTIF($A78:$A$103,"&lt;&gt;Y")/COUNTIF($A$2:$A$103,"&lt;&gt;Y")</f>
        <v>0.711864406779661</v>
      </c>
      <c r="K78" s="1">
        <f>COUNTIF($A$2:$A78,"=Y")/COUNTIF($A$2:$A$103,"=Y")</f>
        <v>0.7906976744186046</v>
      </c>
    </row>
    <row r="79" spans="1:11" ht="15">
      <c r="A79" s="1" t="str">
        <f>VLOOKUP($H79,PFAM!$A$22:$B$39,2,0)</f>
        <v>Y</v>
      </c>
      <c r="B79" s="1">
        <v>0.19</v>
      </c>
      <c r="C79" s="1">
        <v>19</v>
      </c>
      <c r="D79" s="1" t="s">
        <v>86</v>
      </c>
      <c r="E79" s="1">
        <v>100</v>
      </c>
      <c r="F79" s="26" t="s">
        <v>30</v>
      </c>
      <c r="G79" s="1">
        <v>107</v>
      </c>
      <c r="H79" s="1" t="s">
        <v>18</v>
      </c>
      <c r="I79" s="1" t="s">
        <v>88</v>
      </c>
      <c r="J79" s="1">
        <f>1-COUNTIF($A79:$A$103,"&lt;&gt;Y")/COUNTIF($A$2:$A$103,"&lt;&gt;Y")</f>
        <v>0.728813559322034</v>
      </c>
      <c r="K79" s="1">
        <f>COUNTIF($A$2:$A79,"=Y")/COUNTIF($A$2:$A$103,"=Y")</f>
        <v>0.813953488372093</v>
      </c>
    </row>
    <row r="80" spans="1:11" ht="15">
      <c r="A80" s="1" t="str">
        <f>VLOOKUP($H80,PFAM!$A$22:$B$39,2,0)</f>
        <v>Y</v>
      </c>
      <c r="B80" s="1">
        <v>0.18</v>
      </c>
      <c r="C80" s="1">
        <v>18</v>
      </c>
      <c r="D80" s="1" t="s">
        <v>86</v>
      </c>
      <c r="E80" s="1">
        <v>1</v>
      </c>
      <c r="F80" s="26" t="s">
        <v>30</v>
      </c>
      <c r="G80" s="1">
        <v>8</v>
      </c>
      <c r="H80" s="1" t="s">
        <v>12</v>
      </c>
      <c r="I80" s="1" t="s">
        <v>99</v>
      </c>
      <c r="J80" s="1">
        <f>1-COUNTIF($A80:$A$103,"&lt;&gt;Y")/COUNTIF($A$2:$A$103,"&lt;&gt;Y")</f>
        <v>0.728813559322034</v>
      </c>
      <c r="K80" s="1">
        <f>COUNTIF($A$2:$A80,"=Y")/COUNTIF($A$2:$A$103,"=Y")</f>
        <v>0.8372093023255814</v>
      </c>
    </row>
    <row r="81" spans="1:11" ht="15">
      <c r="A81" s="1" t="e">
        <f>VLOOKUP($H81,PFAM!$A$22:$B$39,2,0)</f>
        <v>#N/A</v>
      </c>
      <c r="B81" s="1">
        <v>0.16</v>
      </c>
      <c r="C81" s="1">
        <v>16</v>
      </c>
      <c r="D81" s="1" t="s">
        <v>86</v>
      </c>
      <c r="E81" s="1">
        <v>1</v>
      </c>
      <c r="F81" s="26" t="s">
        <v>30</v>
      </c>
      <c r="G81" s="1">
        <v>8</v>
      </c>
      <c r="H81" s="1" t="s">
        <v>36</v>
      </c>
      <c r="I81" s="1" t="s">
        <v>103</v>
      </c>
      <c r="J81" s="1">
        <f>1-COUNTIF($A81:$A$103,"&lt;&gt;Y")/COUNTIF($A$2:$A$103,"&lt;&gt;Y")</f>
        <v>0.728813559322034</v>
      </c>
      <c r="K81" s="1">
        <f>COUNTIF($A$2:$A81,"=Y")/COUNTIF($A$2:$A$103,"=Y")</f>
        <v>0.8372093023255814</v>
      </c>
    </row>
    <row r="82" spans="1:11" ht="15">
      <c r="A82" s="1" t="e">
        <f>VLOOKUP($H82,PFAM!$A$22:$B$39,2,0)</f>
        <v>#N/A</v>
      </c>
      <c r="B82" s="1">
        <v>0.16</v>
      </c>
      <c r="C82" s="1">
        <v>16</v>
      </c>
      <c r="D82" s="1" t="s">
        <v>86</v>
      </c>
      <c r="E82" s="1">
        <v>1</v>
      </c>
      <c r="F82" s="26" t="s">
        <v>30</v>
      </c>
      <c r="G82" s="1">
        <v>8</v>
      </c>
      <c r="H82" s="1" t="s">
        <v>38</v>
      </c>
      <c r="I82" s="1" t="s">
        <v>88</v>
      </c>
      <c r="J82" s="1">
        <f>1-COUNTIF($A82:$A$103,"&lt;&gt;Y")/COUNTIF($A$2:$A$103,"&lt;&gt;Y")</f>
        <v>0.7457627118644068</v>
      </c>
      <c r="K82" s="1">
        <f>COUNTIF($A$2:$A82,"=Y")/COUNTIF($A$2:$A$103,"=Y")</f>
        <v>0.8372093023255814</v>
      </c>
    </row>
    <row r="83" spans="1:11" ht="15">
      <c r="A83" s="1" t="str">
        <f>VLOOKUP($H83,PFAM!$A$22:$B$39,2,0)</f>
        <v>Y</v>
      </c>
      <c r="B83" s="1">
        <v>0.15</v>
      </c>
      <c r="C83" s="1">
        <v>15</v>
      </c>
      <c r="D83" s="1" t="s">
        <v>86</v>
      </c>
      <c r="E83" s="1">
        <v>1</v>
      </c>
      <c r="F83" s="26" t="s">
        <v>30</v>
      </c>
      <c r="G83" s="1">
        <v>8</v>
      </c>
      <c r="H83" s="1" t="s">
        <v>52</v>
      </c>
      <c r="I83" s="1" t="s">
        <v>104</v>
      </c>
      <c r="J83" s="1">
        <f>1-COUNTIF($A83:$A$103,"&lt;&gt;Y")/COUNTIF($A$2:$A$103,"&lt;&gt;Y")</f>
        <v>0.7627118644067796</v>
      </c>
      <c r="K83" s="1">
        <f>COUNTIF($A$2:$A83,"=Y")/COUNTIF($A$2:$A$103,"=Y")</f>
        <v>0.8604651162790697</v>
      </c>
    </row>
    <row r="84" spans="1:11" ht="15">
      <c r="A84" s="1" t="e">
        <f>VLOOKUP($H84,PFAM!$A$22:$B$39,2,0)</f>
        <v>#N/A</v>
      </c>
      <c r="B84" s="1">
        <v>0.13</v>
      </c>
      <c r="C84" s="1">
        <v>13</v>
      </c>
      <c r="D84" s="1" t="s">
        <v>86</v>
      </c>
      <c r="E84" s="1">
        <v>100</v>
      </c>
      <c r="F84" s="26" t="s">
        <v>30</v>
      </c>
      <c r="G84" s="1">
        <v>107</v>
      </c>
      <c r="H84" s="1" t="s">
        <v>6</v>
      </c>
      <c r="I84" s="1" t="s">
        <v>89</v>
      </c>
      <c r="J84" s="1">
        <f>1-COUNTIF($A84:$A$103,"&lt;&gt;Y")/COUNTIF($A$2:$A$103,"&lt;&gt;Y")</f>
        <v>0.7627118644067796</v>
      </c>
      <c r="K84" s="1">
        <f>COUNTIF($A$2:$A84,"=Y")/COUNTIF($A$2:$A$103,"=Y")</f>
        <v>0.8604651162790697</v>
      </c>
    </row>
    <row r="85" spans="1:11" ht="15">
      <c r="A85" s="1" t="str">
        <f>VLOOKUP($H85,PFAM!$A$22:$B$39,2,0)</f>
        <v>Y</v>
      </c>
      <c r="B85" s="1">
        <v>0.12</v>
      </c>
      <c r="C85" s="1">
        <v>12</v>
      </c>
      <c r="D85" s="1" t="s">
        <v>86</v>
      </c>
      <c r="E85" s="1">
        <v>1</v>
      </c>
      <c r="F85" s="26" t="s">
        <v>30</v>
      </c>
      <c r="G85" s="1">
        <v>8</v>
      </c>
      <c r="H85" s="1" t="s">
        <v>60</v>
      </c>
      <c r="I85" s="1" t="s">
        <v>87</v>
      </c>
      <c r="J85" s="1">
        <f>1-COUNTIF($A85:$A$103,"&lt;&gt;Y")/COUNTIF($A$2:$A$103,"&lt;&gt;Y")</f>
        <v>0.7796610169491526</v>
      </c>
      <c r="K85" s="1">
        <f>COUNTIF($A$2:$A85,"=Y")/COUNTIF($A$2:$A$103,"=Y")</f>
        <v>0.8837209302325582</v>
      </c>
    </row>
    <row r="86" spans="1:11" ht="15">
      <c r="A86" s="1" t="str">
        <f>VLOOKUP($H86,PFAM!$A$22:$B$39,2,0)</f>
        <v>Y</v>
      </c>
      <c r="B86" s="1">
        <v>0.12</v>
      </c>
      <c r="C86" s="1">
        <v>12</v>
      </c>
      <c r="D86" s="1" t="s">
        <v>86</v>
      </c>
      <c r="E86" s="1">
        <v>1</v>
      </c>
      <c r="F86" s="26" t="s">
        <v>30</v>
      </c>
      <c r="G86" s="1">
        <v>8</v>
      </c>
      <c r="H86" s="1" t="s">
        <v>72</v>
      </c>
      <c r="I86" s="1" t="s">
        <v>87</v>
      </c>
      <c r="J86" s="1">
        <f>1-COUNTIF($A86:$A$103,"&lt;&gt;Y")/COUNTIF($A$2:$A$103,"&lt;&gt;Y")</f>
        <v>0.7796610169491526</v>
      </c>
      <c r="K86" s="1">
        <f>COUNTIF($A$2:$A86,"=Y")/COUNTIF($A$2:$A$103,"=Y")</f>
        <v>0.9069767441860465</v>
      </c>
    </row>
    <row r="87" spans="1:11" ht="15">
      <c r="A87" s="1" t="e">
        <f>VLOOKUP($H87,PFAM!$A$22:$B$39,2,0)</f>
        <v>#N/A</v>
      </c>
      <c r="B87" s="1">
        <v>0.09</v>
      </c>
      <c r="C87" s="1">
        <v>9</v>
      </c>
      <c r="D87" s="1" t="s">
        <v>86</v>
      </c>
      <c r="E87" s="1">
        <v>100</v>
      </c>
      <c r="F87" s="26" t="s">
        <v>30</v>
      </c>
      <c r="G87" s="1">
        <v>107</v>
      </c>
      <c r="H87" s="1" t="s">
        <v>75</v>
      </c>
      <c r="I87" s="1" t="s">
        <v>98</v>
      </c>
      <c r="J87" s="1">
        <f>1-COUNTIF($A87:$A$103,"&lt;&gt;Y")/COUNTIF($A$2:$A$103,"&lt;&gt;Y")</f>
        <v>0.7796610169491526</v>
      </c>
      <c r="K87" s="1">
        <f>COUNTIF($A$2:$A87,"=Y")/COUNTIF($A$2:$A$103,"=Y")</f>
        <v>0.9069767441860465</v>
      </c>
    </row>
    <row r="88" spans="1:11" ht="15">
      <c r="A88" s="1" t="e">
        <f>VLOOKUP($H88,PFAM!$A$22:$B$39,2,0)</f>
        <v>#N/A</v>
      </c>
      <c r="B88" s="1">
        <v>0.09</v>
      </c>
      <c r="C88" s="1">
        <v>9</v>
      </c>
      <c r="D88" s="1" t="s">
        <v>86</v>
      </c>
      <c r="E88" s="1">
        <v>100</v>
      </c>
      <c r="F88" s="26" t="s">
        <v>30</v>
      </c>
      <c r="G88" s="1">
        <v>107</v>
      </c>
      <c r="H88" s="1" t="s">
        <v>24</v>
      </c>
      <c r="I88" s="1" t="s">
        <v>98</v>
      </c>
      <c r="J88" s="1">
        <f>1-COUNTIF($A88:$A$103,"&lt;&gt;Y")/COUNTIF($A$2:$A$103,"&lt;&gt;Y")</f>
        <v>0.7966101694915254</v>
      </c>
      <c r="K88" s="1">
        <f>COUNTIF($A$2:$A88,"=Y")/COUNTIF($A$2:$A$103,"=Y")</f>
        <v>0.9069767441860465</v>
      </c>
    </row>
    <row r="89" spans="1:11" ht="15">
      <c r="A89" s="1" t="e">
        <f>VLOOKUP($H89,PFAM!$A$22:$B$39,2,0)</f>
        <v>#N/A</v>
      </c>
      <c r="B89" s="1">
        <v>0.07</v>
      </c>
      <c r="C89" s="1">
        <v>7</v>
      </c>
      <c r="D89" s="1" t="s">
        <v>86</v>
      </c>
      <c r="E89" s="1">
        <v>100</v>
      </c>
      <c r="F89" s="26" t="s">
        <v>30</v>
      </c>
      <c r="G89" s="1">
        <v>107</v>
      </c>
      <c r="H89" s="1" t="s">
        <v>83</v>
      </c>
      <c r="I89" s="1" t="s">
        <v>109</v>
      </c>
      <c r="J89" s="1">
        <f>1-COUNTIF($A89:$A$103,"&lt;&gt;Y")/COUNTIF($A$2:$A$103,"&lt;&gt;Y")</f>
        <v>0.8135593220338984</v>
      </c>
      <c r="K89" s="1">
        <f>COUNTIF($A$2:$A89,"=Y")/COUNTIF($A$2:$A$103,"=Y")</f>
        <v>0.9069767441860465</v>
      </c>
    </row>
    <row r="90" spans="1:11" ht="15">
      <c r="A90" s="1" t="e">
        <f>VLOOKUP($H90,PFAM!$A$22:$B$39,2,0)</f>
        <v>#N/A</v>
      </c>
      <c r="B90" s="1">
        <v>0.07</v>
      </c>
      <c r="C90" s="1">
        <v>7</v>
      </c>
      <c r="D90" s="1" t="s">
        <v>86</v>
      </c>
      <c r="E90" s="1">
        <v>100</v>
      </c>
      <c r="F90" s="26" t="s">
        <v>30</v>
      </c>
      <c r="G90" s="1">
        <v>107</v>
      </c>
      <c r="H90" s="1" t="s">
        <v>62</v>
      </c>
      <c r="I90" s="1" t="s">
        <v>89</v>
      </c>
      <c r="J90" s="1">
        <f>1-COUNTIF($A90:$A$103,"&lt;&gt;Y")/COUNTIF($A$2:$A$103,"&lt;&gt;Y")</f>
        <v>0.8305084745762712</v>
      </c>
      <c r="K90" s="1">
        <f>COUNTIF($A$2:$A90,"=Y")/COUNTIF($A$2:$A$103,"=Y")</f>
        <v>0.9069767441860465</v>
      </c>
    </row>
    <row r="91" spans="1:11" ht="15">
      <c r="A91" s="1" t="e">
        <f>VLOOKUP($H91,PFAM!$A$22:$B$39,2,0)</f>
        <v>#N/A</v>
      </c>
      <c r="B91" s="1">
        <v>0.07</v>
      </c>
      <c r="C91" s="1">
        <v>7</v>
      </c>
      <c r="D91" s="1" t="s">
        <v>86</v>
      </c>
      <c r="E91" s="1">
        <v>100</v>
      </c>
      <c r="F91" s="26" t="s">
        <v>30</v>
      </c>
      <c r="G91" s="1">
        <v>107</v>
      </c>
      <c r="H91" s="1" t="s">
        <v>16</v>
      </c>
      <c r="I91" s="1" t="s">
        <v>89</v>
      </c>
      <c r="J91" s="1">
        <f>1-COUNTIF($A91:$A$103,"&lt;&gt;Y")/COUNTIF($A$2:$A$103,"&lt;&gt;Y")</f>
        <v>0.847457627118644</v>
      </c>
      <c r="K91" s="1">
        <f>COUNTIF($A$2:$A91,"=Y")/COUNTIF($A$2:$A$103,"=Y")</f>
        <v>0.9069767441860465</v>
      </c>
    </row>
    <row r="92" spans="1:11" ht="15">
      <c r="A92" s="1" t="e">
        <f>VLOOKUP($H92,PFAM!$A$22:$B$39,2,0)</f>
        <v>#N/A</v>
      </c>
      <c r="B92" s="1">
        <v>0.07</v>
      </c>
      <c r="C92" s="1">
        <v>7</v>
      </c>
      <c r="D92" s="1" t="s">
        <v>86</v>
      </c>
      <c r="E92" s="1">
        <v>100</v>
      </c>
      <c r="F92" s="26" t="s">
        <v>30</v>
      </c>
      <c r="G92" s="1">
        <v>107</v>
      </c>
      <c r="H92" s="1" t="s">
        <v>54</v>
      </c>
      <c r="I92" s="1" t="s">
        <v>90</v>
      </c>
      <c r="J92" s="1">
        <f>1-COUNTIF($A92:$A$103,"&lt;&gt;Y")/COUNTIF($A$2:$A$103,"&lt;&gt;Y")</f>
        <v>0.864406779661017</v>
      </c>
      <c r="K92" s="1">
        <f>COUNTIF($A$2:$A92,"=Y")/COUNTIF($A$2:$A$103,"=Y")</f>
        <v>0.9069767441860465</v>
      </c>
    </row>
    <row r="93" spans="1:11" ht="15">
      <c r="A93" s="1" t="e">
        <f>VLOOKUP($H93,PFAM!$A$22:$B$39,2,0)</f>
        <v>#N/A</v>
      </c>
      <c r="B93" s="1">
        <v>0.07</v>
      </c>
      <c r="C93" s="1">
        <v>7</v>
      </c>
      <c r="D93" s="1" t="s">
        <v>86</v>
      </c>
      <c r="E93" s="1">
        <v>100</v>
      </c>
      <c r="F93" s="26" t="s">
        <v>30</v>
      </c>
      <c r="G93" s="1">
        <v>107</v>
      </c>
      <c r="H93" s="1" t="s">
        <v>38</v>
      </c>
      <c r="I93" s="1" t="s">
        <v>88</v>
      </c>
      <c r="J93" s="1">
        <f>1-COUNTIF($A93:$A$103,"&lt;&gt;Y")/COUNTIF($A$2:$A$103,"&lt;&gt;Y")</f>
        <v>0.8813559322033898</v>
      </c>
      <c r="K93" s="1">
        <f>COUNTIF($A$2:$A93,"=Y")/COUNTIF($A$2:$A$103,"=Y")</f>
        <v>0.9069767441860465</v>
      </c>
    </row>
    <row r="94" spans="1:11" ht="15">
      <c r="A94" s="1" t="e">
        <f>VLOOKUP($H94,PFAM!$A$22:$B$39,2,0)</f>
        <v>#N/A</v>
      </c>
      <c r="B94" s="1">
        <v>0.07</v>
      </c>
      <c r="C94" s="1">
        <v>7</v>
      </c>
      <c r="D94" s="1" t="s">
        <v>86</v>
      </c>
      <c r="E94" s="1">
        <v>100</v>
      </c>
      <c r="F94" s="26" t="s">
        <v>30</v>
      </c>
      <c r="G94" s="1">
        <v>107</v>
      </c>
      <c r="H94" s="1" t="s">
        <v>22</v>
      </c>
      <c r="I94" s="1" t="s">
        <v>96</v>
      </c>
      <c r="J94" s="1">
        <f>1-COUNTIF($A94:$A$103,"&lt;&gt;Y")/COUNTIF($A$2:$A$103,"&lt;&gt;Y")</f>
        <v>0.8983050847457628</v>
      </c>
      <c r="K94" s="1">
        <f>COUNTIF($A$2:$A94,"=Y")/COUNTIF($A$2:$A$103,"=Y")</f>
        <v>0.9069767441860465</v>
      </c>
    </row>
    <row r="95" spans="1:11" ht="15">
      <c r="A95" s="1" t="e">
        <f>VLOOKUP($H95,PFAM!$A$22:$B$39,2,0)</f>
        <v>#N/A</v>
      </c>
      <c r="B95" s="1">
        <v>0.07</v>
      </c>
      <c r="C95" s="1">
        <v>7</v>
      </c>
      <c r="D95" s="1" t="s">
        <v>86</v>
      </c>
      <c r="E95" s="1">
        <v>100</v>
      </c>
      <c r="F95" s="26" t="s">
        <v>30</v>
      </c>
      <c r="G95" s="1">
        <v>107</v>
      </c>
      <c r="H95" s="1" t="s">
        <v>28</v>
      </c>
      <c r="I95" s="1" t="s">
        <v>88</v>
      </c>
      <c r="J95" s="1">
        <f>1-COUNTIF($A95:$A$103,"&lt;&gt;Y")/COUNTIF($A$2:$A$103,"&lt;&gt;Y")</f>
        <v>0.9152542372881356</v>
      </c>
      <c r="K95" s="1">
        <f>COUNTIF($A$2:$A95,"=Y")/COUNTIF($A$2:$A$103,"=Y")</f>
        <v>0.9069767441860465</v>
      </c>
    </row>
    <row r="96" spans="1:11" ht="15">
      <c r="A96" s="1" t="e">
        <f>VLOOKUP($H96,PFAM!$A$22:$B$39,2,0)</f>
        <v>#N/A</v>
      </c>
      <c r="B96" s="1">
        <v>0.05</v>
      </c>
      <c r="C96" s="1">
        <v>5</v>
      </c>
      <c r="D96" s="1" t="s">
        <v>86</v>
      </c>
      <c r="E96" s="1">
        <v>100</v>
      </c>
      <c r="F96" s="26" t="s">
        <v>30</v>
      </c>
      <c r="G96" s="1">
        <v>107</v>
      </c>
      <c r="H96" s="1" t="s">
        <v>79</v>
      </c>
      <c r="I96" s="1" t="s">
        <v>89</v>
      </c>
      <c r="J96" s="1">
        <f>1-COUNTIF($A96:$A$103,"&lt;&gt;Y")/COUNTIF($A$2:$A$103,"&lt;&gt;Y")</f>
        <v>0.9322033898305084</v>
      </c>
      <c r="K96" s="1">
        <f>COUNTIF($A$2:$A96,"=Y")/COUNTIF($A$2:$A$103,"=Y")</f>
        <v>0.9069767441860465</v>
      </c>
    </row>
    <row r="97" spans="1:11" ht="15">
      <c r="A97" s="1" t="e">
        <f>VLOOKUP($H97,PFAM!$A$22:$B$39,2,0)</f>
        <v>#N/A</v>
      </c>
      <c r="B97" s="1">
        <v>0.04</v>
      </c>
      <c r="C97" s="1">
        <v>4</v>
      </c>
      <c r="D97" s="1" t="s">
        <v>86</v>
      </c>
      <c r="E97" s="1">
        <v>100</v>
      </c>
      <c r="F97" s="26" t="s">
        <v>30</v>
      </c>
      <c r="G97" s="1">
        <v>107</v>
      </c>
      <c r="H97" s="1" t="s">
        <v>64</v>
      </c>
      <c r="I97" s="1" t="s">
        <v>88</v>
      </c>
      <c r="J97" s="1">
        <f>1-COUNTIF($A97:$A$103,"&lt;&gt;Y")/COUNTIF($A$2:$A$103,"&lt;&gt;Y")</f>
        <v>0.9491525423728814</v>
      </c>
      <c r="K97" s="1">
        <f>COUNTIF($A$2:$A97,"=Y")/COUNTIF($A$2:$A$103,"=Y")</f>
        <v>0.9069767441860465</v>
      </c>
    </row>
    <row r="98" spans="1:11" ht="15">
      <c r="A98" s="1" t="e">
        <f>VLOOKUP($H98,PFAM!$A$22:$B$39,2,0)</f>
        <v>#N/A</v>
      </c>
      <c r="B98" s="1">
        <v>0.02</v>
      </c>
      <c r="C98" s="1">
        <v>2</v>
      </c>
      <c r="D98" s="1" t="s">
        <v>86</v>
      </c>
      <c r="E98" s="1">
        <v>100</v>
      </c>
      <c r="F98" s="26" t="s">
        <v>30</v>
      </c>
      <c r="G98" s="1">
        <v>107</v>
      </c>
      <c r="H98" s="1" t="s">
        <v>44</v>
      </c>
      <c r="I98" s="1" t="s">
        <v>88</v>
      </c>
      <c r="J98" s="1">
        <f>1-COUNTIF($A98:$A$103,"&lt;&gt;Y")/COUNTIF($A$2:$A$103,"&lt;&gt;Y")</f>
        <v>0.9661016949152542</v>
      </c>
      <c r="K98" s="1">
        <f>COUNTIF($A$2:$A98,"=Y")/COUNTIF($A$2:$A$103,"=Y")</f>
        <v>0.9069767441860465</v>
      </c>
    </row>
    <row r="99" spans="1:11" ht="15">
      <c r="A99" s="1" t="str">
        <f>VLOOKUP($H99,PFAM!$A$22:$B$39,2,0)</f>
        <v>Y</v>
      </c>
      <c r="B99" s="1">
        <v>0.02</v>
      </c>
      <c r="C99" s="1">
        <v>2</v>
      </c>
      <c r="D99" s="1" t="s">
        <v>86</v>
      </c>
      <c r="E99" s="1">
        <v>97</v>
      </c>
      <c r="F99" s="26" t="s">
        <v>30</v>
      </c>
      <c r="G99" s="1">
        <v>104</v>
      </c>
      <c r="H99" s="1" t="s">
        <v>14</v>
      </c>
      <c r="I99" s="1" t="s">
        <v>94</v>
      </c>
      <c r="J99" s="1">
        <f>1-COUNTIF($A99:$A$103,"&lt;&gt;Y")/COUNTIF($A$2:$A$103,"&lt;&gt;Y")</f>
        <v>0.9830508474576272</v>
      </c>
      <c r="K99" s="1">
        <f>COUNTIF($A$2:$A99,"=Y")/COUNTIF($A$2:$A$103,"=Y")</f>
        <v>0.9302325581395349</v>
      </c>
    </row>
    <row r="100" spans="1:11" ht="15">
      <c r="A100" s="1" t="e">
        <f>VLOOKUP($H100,PFAM!$A$22:$B$39,2,0)</f>
        <v>#N/A</v>
      </c>
      <c r="B100" s="1">
        <v>0</v>
      </c>
      <c r="C100" s="1">
        <v>0</v>
      </c>
      <c r="D100" s="1" t="s">
        <v>86</v>
      </c>
      <c r="E100" s="1">
        <v>100</v>
      </c>
      <c r="F100" s="26" t="s">
        <v>30</v>
      </c>
      <c r="G100" s="1">
        <v>107</v>
      </c>
      <c r="H100" s="1" t="s">
        <v>20</v>
      </c>
      <c r="I100" s="1" t="s">
        <v>89</v>
      </c>
      <c r="J100" s="1">
        <f>1-COUNTIF($A100:$A$103,"&lt;&gt;Y")/COUNTIF($A$2:$A$103,"&lt;&gt;Y")</f>
        <v>0.9830508474576272</v>
      </c>
      <c r="K100" s="1">
        <f>COUNTIF($A$2:$A100,"=Y")/COUNTIF($A$2:$A$103,"=Y")</f>
        <v>0.9302325581395349</v>
      </c>
    </row>
    <row r="101" spans="1:11" ht="15">
      <c r="A101" s="1" t="str">
        <f>VLOOKUP($H101,PFAM!$A$22:$B$39,2,0)</f>
        <v>Y</v>
      </c>
      <c r="B101" s="1">
        <v>0</v>
      </c>
      <c r="C101" s="1">
        <v>0</v>
      </c>
      <c r="D101" s="1" t="s">
        <v>86</v>
      </c>
      <c r="E101" s="1">
        <v>97</v>
      </c>
      <c r="F101" s="26" t="s">
        <v>30</v>
      </c>
      <c r="G101" s="1">
        <v>104</v>
      </c>
      <c r="H101" s="1" t="s">
        <v>81</v>
      </c>
      <c r="I101" s="1" t="s">
        <v>95</v>
      </c>
      <c r="J101" s="1">
        <f>1-COUNTIF($A101:$A$103,"&lt;&gt;Y")/COUNTIF($A$2:$A$103,"&lt;&gt;Y")</f>
        <v>1</v>
      </c>
      <c r="K101" s="1">
        <f>COUNTIF($A$2:$A101,"=Y")/COUNTIF($A$2:$A$103,"=Y")</f>
        <v>0.9534883720930233</v>
      </c>
    </row>
    <row r="102" spans="1:11" ht="15">
      <c r="A102" s="1" t="str">
        <f>VLOOKUP($H102,PFAM!$A$22:$B$39,2,0)</f>
        <v>Y</v>
      </c>
      <c r="B102" s="1">
        <v>0</v>
      </c>
      <c r="C102" s="1">
        <v>0</v>
      </c>
      <c r="D102" s="1" t="s">
        <v>86</v>
      </c>
      <c r="E102" s="1">
        <v>97</v>
      </c>
      <c r="F102" s="26" t="s">
        <v>30</v>
      </c>
      <c r="G102" s="1">
        <v>104</v>
      </c>
      <c r="H102" s="1" t="s">
        <v>68</v>
      </c>
      <c r="I102" s="1" t="s">
        <v>93</v>
      </c>
      <c r="J102" s="1">
        <f>1-COUNTIF($A102:$A$103,"&lt;&gt;Y")/COUNTIF($A$2:$A$103,"&lt;&gt;Y")</f>
        <v>1</v>
      </c>
      <c r="K102" s="1">
        <f>COUNTIF($A$2:$A102,"=Y")/COUNTIF($A$2:$A$103,"=Y")</f>
        <v>0.9767441860465116</v>
      </c>
    </row>
    <row r="103" spans="1:11" ht="15">
      <c r="A103" s="1" t="str">
        <f>VLOOKUP($H103,PFAM!$A$22:$B$39,2,0)</f>
        <v>Y</v>
      </c>
      <c r="B103" s="1">
        <v>0</v>
      </c>
      <c r="C103" s="1">
        <v>0</v>
      </c>
      <c r="D103" s="1" t="s">
        <v>86</v>
      </c>
      <c r="E103" s="1">
        <v>1</v>
      </c>
      <c r="F103" s="26" t="s">
        <v>30</v>
      </c>
      <c r="G103" s="1">
        <v>8</v>
      </c>
      <c r="H103" s="1" t="s">
        <v>10</v>
      </c>
      <c r="I103" s="1" t="s">
        <v>108</v>
      </c>
      <c r="J103" s="1">
        <f>1-COUNTIF($A103:$A$103,"&lt;&gt;Y")/COUNTIF($A$2:$A$103,"&lt;&gt;Y")</f>
        <v>1</v>
      </c>
      <c r="K103" s="1">
        <f>COUNTIF($A$2:$A103,"=Y")/COUNTIF($A$2:$A$103,"=Y")</f>
        <v>1</v>
      </c>
    </row>
  </sheetData>
  <sheetProtection/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virgo-an</cp:lastModifiedBy>
  <dcterms:created xsi:type="dcterms:W3CDTF">2013-05-21T12:43:18Z</dcterms:created>
  <dcterms:modified xsi:type="dcterms:W3CDTF">2013-05-27T14:40:25Z</dcterms:modified>
  <cp:category/>
  <cp:version/>
  <cp:contentType/>
  <cp:contentStatus/>
</cp:coreProperties>
</file>