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италий\Documents\University\"/>
    </mc:Choice>
  </mc:AlternateContent>
  <xr:revisionPtr revIDLastSave="0" documentId="13_ncr:1_{96BE7E68-4FD7-4944-9811-E94190188C5D}" xr6:coauthVersionLast="46" xr6:coauthVersionMax="46" xr10:uidLastSave="{00000000-0000-0000-0000-000000000000}"/>
  <bookViews>
    <workbookView xWindow="-120" yWindow="-120" windowWidth="29040" windowHeight="15840" xr2:uid="{D53F42D4-3757-4C7C-BFEE-E78AEBA02E6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6" i="1"/>
  <c r="C36" i="1"/>
  <c r="D36" i="1"/>
  <c r="E36" i="1"/>
  <c r="F36" i="1"/>
  <c r="G36" i="1"/>
  <c r="C37" i="1"/>
  <c r="D37" i="1"/>
  <c r="E37" i="1"/>
  <c r="F37" i="1"/>
  <c r="F40" i="1" s="1"/>
  <c r="G37" i="1"/>
  <c r="G40" i="1" s="1"/>
  <c r="H37" i="1"/>
  <c r="H40" i="1" s="1"/>
  <c r="C38" i="1"/>
  <c r="D38" i="1"/>
  <c r="E38" i="1"/>
  <c r="F38" i="1"/>
  <c r="G38" i="1"/>
  <c r="C39" i="1"/>
  <c r="D39" i="1"/>
  <c r="E39" i="1"/>
  <c r="F39" i="1"/>
  <c r="G39" i="1"/>
  <c r="H39" i="1"/>
  <c r="B37" i="1"/>
  <c r="B38" i="1"/>
  <c r="B39" i="1"/>
  <c r="B36" i="1"/>
  <c r="I40" i="1"/>
  <c r="E40" i="1"/>
  <c r="D40" i="1"/>
  <c r="C40" i="1"/>
  <c r="B40" i="1"/>
  <c r="F30" i="1"/>
  <c r="C28" i="1"/>
  <c r="B28" i="1"/>
  <c r="D28" i="1"/>
  <c r="E28" i="1"/>
  <c r="F28" i="1"/>
  <c r="G28" i="1"/>
  <c r="H28" i="1"/>
  <c r="C29" i="1"/>
  <c r="C32" i="1" s="1"/>
  <c r="D29" i="1"/>
  <c r="D32" i="1" s="1"/>
  <c r="E29" i="1"/>
  <c r="E32" i="1" s="1"/>
  <c r="F29" i="1"/>
  <c r="G29" i="1"/>
  <c r="G32" i="1" s="1"/>
  <c r="H29" i="1"/>
  <c r="H32" i="1" s="1"/>
  <c r="C30" i="1"/>
  <c r="D30" i="1"/>
  <c r="E30" i="1"/>
  <c r="G30" i="1"/>
  <c r="H30" i="1"/>
  <c r="C31" i="1"/>
  <c r="D31" i="1"/>
  <c r="E31" i="1"/>
  <c r="F31" i="1"/>
  <c r="G31" i="1"/>
  <c r="H31" i="1"/>
  <c r="B29" i="1"/>
  <c r="B30" i="1"/>
  <c r="B31" i="1"/>
  <c r="B32" i="1" s="1"/>
  <c r="F32" i="1"/>
  <c r="I32" i="1"/>
  <c r="D12" i="1"/>
  <c r="D16" i="1" s="1"/>
  <c r="C16" i="1"/>
  <c r="E16" i="1"/>
  <c r="F16" i="1"/>
  <c r="G16" i="1"/>
  <c r="H16" i="1"/>
  <c r="B16" i="1"/>
  <c r="H15" i="1"/>
  <c r="H14" i="1"/>
  <c r="H13" i="1"/>
  <c r="D15" i="1"/>
  <c r="D14" i="1"/>
  <c r="D13" i="1"/>
  <c r="C15" i="1"/>
  <c r="C14" i="1"/>
  <c r="C13" i="1"/>
  <c r="B15" i="1"/>
  <c r="B14" i="1"/>
  <c r="B13" i="1"/>
  <c r="B12" i="1"/>
  <c r="H12" i="1"/>
  <c r="C12" i="1"/>
  <c r="E24" i="1"/>
  <c r="F24" i="1"/>
  <c r="G24" i="1"/>
  <c r="B21" i="1"/>
  <c r="H23" i="1"/>
  <c r="C8" i="1"/>
  <c r="D8" i="1"/>
  <c r="D22" i="1" s="1"/>
  <c r="E8" i="1"/>
  <c r="F8" i="1"/>
  <c r="G8" i="1"/>
  <c r="H8" i="1"/>
  <c r="B8" i="1"/>
  <c r="I8" i="1"/>
  <c r="F23" i="1"/>
  <c r="G22" i="1"/>
  <c r="E20" i="1"/>
  <c r="I4" i="1"/>
  <c r="I5" i="1"/>
  <c r="I6" i="1"/>
  <c r="I7" i="1"/>
  <c r="C20" i="1" l="1"/>
  <c r="C22" i="1"/>
  <c r="D21" i="1"/>
  <c r="C21" i="1"/>
  <c r="H21" i="1"/>
  <c r="H20" i="1"/>
  <c r="H24" i="1" s="1"/>
  <c r="D23" i="1"/>
  <c r="C23" i="1"/>
  <c r="D20" i="1"/>
  <c r="H22" i="1"/>
  <c r="D24" i="1" l="1"/>
  <c r="C24" i="1"/>
  <c r="B23" i="1"/>
  <c r="B22" i="1"/>
  <c r="B20" i="1"/>
  <c r="B24" i="1" s="1"/>
</calcChain>
</file>

<file path=xl/sharedStrings.xml><?xml version="1.0" encoding="utf-8"?>
<sst xmlns="http://schemas.openxmlformats.org/spreadsheetml/2006/main" count="43" uniqueCount="14">
  <si>
    <t>A</t>
  </si>
  <si>
    <t>C</t>
  </si>
  <si>
    <t>G</t>
  </si>
  <si>
    <t>T</t>
  </si>
  <si>
    <t>All</t>
  </si>
  <si>
    <t>M. musculus GC - 42%</t>
  </si>
  <si>
    <t>-</t>
  </si>
  <si>
    <t>BASE</t>
  </si>
  <si>
    <t>Исходные данные</t>
  </si>
  <si>
    <t>Частоты нуклеотидов</t>
  </si>
  <si>
    <t>PWM</t>
  </si>
  <si>
    <t>Частоты с псевдоотсчётами</t>
  </si>
  <si>
    <t>e(b)</t>
  </si>
  <si>
    <t>PWM с псевдоотсчётами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</si>
</sst>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4C45E-3F68-4FA2-A4B0-F51B21F0C909}">
  <dimension ref="A1:Z1000"/>
  <sheetViews>
    <sheetView tabSelected="1" workbookViewId="0">
      <selection activeCell="M13" sqref="M13"/>
    </sheetView>
  </sheetViews>
  <sheetFormatPr defaultRowHeight="15" x14ac:dyDescent="0.25"/>
  <cols>
    <col min="1" max="1" width="3.28515625" style="1" bestFit="1" customWidth="1"/>
    <col min="2" max="4" width="12.140625" style="1" bestFit="1" customWidth="1"/>
    <col min="5" max="5" width="11.5703125" style="1" customWidth="1"/>
    <col min="6" max="7" width="11.5703125" style="1" bestFit="1" customWidth="1"/>
    <col min="8" max="8" width="12.140625" style="1" bestFit="1" customWidth="1"/>
    <col min="9" max="9" width="5.5703125" style="1" bestFit="1" customWidth="1"/>
    <col min="10" max="10" width="8.140625" style="1" customWidth="1"/>
    <col min="11" max="11" width="9.42578125" style="1" customWidth="1"/>
    <col min="12" max="16384" width="9.140625" style="1"/>
  </cols>
  <sheetData>
    <row r="1" spans="1:26" ht="15" customHeight="1" x14ac:dyDescent="0.25">
      <c r="A1" s="12" t="s">
        <v>5</v>
      </c>
      <c r="B1" s="12"/>
      <c r="C1" s="12"/>
      <c r="D1" s="12"/>
      <c r="E1" s="12"/>
      <c r="F1" s="12"/>
      <c r="G1" s="12"/>
      <c r="H1" s="12"/>
      <c r="I1" s="1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2"/>
      <c r="K2" s="2"/>
      <c r="L2" s="2"/>
      <c r="M2" s="2"/>
      <c r="N2" s="2"/>
      <c r="W2" s="2"/>
      <c r="X2" s="2"/>
      <c r="Y2" s="2"/>
      <c r="Z2" s="2"/>
    </row>
    <row r="3" spans="1:26" x14ac:dyDescent="0.25">
      <c r="A3" s="7"/>
      <c r="B3" s="5">
        <v>-3</v>
      </c>
      <c r="C3" s="5">
        <v>-2</v>
      </c>
      <c r="D3" s="5">
        <v>-1</v>
      </c>
      <c r="E3" s="5">
        <v>1</v>
      </c>
      <c r="F3" s="5">
        <v>2</v>
      </c>
      <c r="G3" s="5">
        <v>3</v>
      </c>
      <c r="H3" s="5">
        <v>4</v>
      </c>
      <c r="I3" s="14" t="s">
        <v>7</v>
      </c>
      <c r="J3" s="2"/>
      <c r="K3" s="2"/>
      <c r="N3" s="2"/>
      <c r="W3" s="2"/>
      <c r="X3" s="2"/>
      <c r="Y3" s="2"/>
      <c r="Z3" s="2"/>
    </row>
    <row r="4" spans="1:26" x14ac:dyDescent="0.25">
      <c r="A4" s="6" t="s">
        <v>0</v>
      </c>
      <c r="B4" s="2">
        <v>48</v>
      </c>
      <c r="C4" s="2">
        <v>29</v>
      </c>
      <c r="D4" s="2">
        <v>17</v>
      </c>
      <c r="E4" s="2">
        <v>100</v>
      </c>
      <c r="F4" s="2">
        <v>0</v>
      </c>
      <c r="G4" s="2">
        <v>0</v>
      </c>
      <c r="H4" s="2">
        <v>23</v>
      </c>
      <c r="I4" s="4">
        <f>(1-0.42)/2</f>
        <v>0.29000000000000004</v>
      </c>
      <c r="J4" s="2"/>
      <c r="K4" s="2"/>
      <c r="N4" s="2"/>
      <c r="W4" s="2"/>
      <c r="X4" s="2"/>
      <c r="Y4" s="2"/>
      <c r="Z4" s="2"/>
    </row>
    <row r="5" spans="1:26" x14ac:dyDescent="0.25">
      <c r="A5" s="6" t="s">
        <v>1</v>
      </c>
      <c r="B5" s="2">
        <v>9</v>
      </c>
      <c r="C5" s="2">
        <v>39</v>
      </c>
      <c r="D5" s="2">
        <v>47</v>
      </c>
      <c r="E5" s="2">
        <v>0</v>
      </c>
      <c r="F5" s="2">
        <v>0</v>
      </c>
      <c r="G5" s="2">
        <v>0</v>
      </c>
      <c r="H5" s="2">
        <v>14</v>
      </c>
      <c r="I5" s="4">
        <f>0.42/2</f>
        <v>0.21</v>
      </c>
      <c r="J5" s="2"/>
      <c r="K5" s="2"/>
      <c r="N5" s="2"/>
      <c r="W5" s="2"/>
      <c r="X5" s="2"/>
      <c r="Y5" s="2"/>
      <c r="Z5" s="2"/>
    </row>
    <row r="6" spans="1:26" x14ac:dyDescent="0.25">
      <c r="A6" s="6" t="s">
        <v>2</v>
      </c>
      <c r="B6" s="2">
        <v>36</v>
      </c>
      <c r="C6" s="2">
        <v>20</v>
      </c>
      <c r="D6" s="2">
        <v>28</v>
      </c>
      <c r="E6" s="2">
        <v>0</v>
      </c>
      <c r="F6" s="2">
        <v>0</v>
      </c>
      <c r="G6" s="2">
        <v>100</v>
      </c>
      <c r="H6" s="2">
        <v>49</v>
      </c>
      <c r="I6" s="4">
        <f>0.42/2</f>
        <v>0.21</v>
      </c>
      <c r="J6" s="2"/>
      <c r="K6" s="2"/>
      <c r="N6" s="2"/>
      <c r="W6" s="2"/>
      <c r="X6" s="2"/>
      <c r="Y6" s="2"/>
      <c r="Z6" s="2"/>
    </row>
    <row r="7" spans="1:26" x14ac:dyDescent="0.25">
      <c r="A7" s="6" t="s">
        <v>3</v>
      </c>
      <c r="B7" s="2">
        <v>6</v>
      </c>
      <c r="C7" s="2">
        <v>13</v>
      </c>
      <c r="D7" s="2">
        <v>8</v>
      </c>
      <c r="E7" s="2">
        <v>0</v>
      </c>
      <c r="F7" s="2">
        <v>100</v>
      </c>
      <c r="G7" s="10">
        <v>0</v>
      </c>
      <c r="H7" s="2">
        <v>14</v>
      </c>
      <c r="I7" s="4">
        <f>(1-0.42)/2</f>
        <v>0.29000000000000004</v>
      </c>
      <c r="J7" s="2"/>
      <c r="K7" s="2"/>
      <c r="L7" s="2"/>
      <c r="M7" s="2"/>
      <c r="N7" s="2"/>
      <c r="W7" s="2"/>
      <c r="X7" s="2"/>
      <c r="Y7" s="2"/>
      <c r="Z7" s="2"/>
    </row>
    <row r="8" spans="1:26" x14ac:dyDescent="0.25">
      <c r="A8" s="6" t="s">
        <v>4</v>
      </c>
      <c r="B8" s="2">
        <f>SUM(B4:B7)</f>
        <v>99</v>
      </c>
      <c r="C8" s="2">
        <f t="shared" ref="C8:H8" si="0">SUM(C4:C7)</f>
        <v>101</v>
      </c>
      <c r="D8" s="2">
        <f t="shared" si="0"/>
        <v>100</v>
      </c>
      <c r="E8" s="2">
        <f t="shared" si="0"/>
        <v>100</v>
      </c>
      <c r="F8" s="2">
        <f t="shared" si="0"/>
        <v>100</v>
      </c>
      <c r="G8" s="2">
        <f t="shared" si="0"/>
        <v>100</v>
      </c>
      <c r="H8" s="2">
        <f t="shared" si="0"/>
        <v>100</v>
      </c>
      <c r="I8" s="11">
        <f>SUM(I4:I7)</f>
        <v>1</v>
      </c>
      <c r="J8" s="2"/>
      <c r="K8" s="2"/>
      <c r="L8" s="2"/>
      <c r="M8" s="2"/>
      <c r="N8" s="2"/>
      <c r="O8" s="8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J9" s="2"/>
      <c r="K9" s="2"/>
      <c r="L9" s="2"/>
      <c r="M9" s="2"/>
      <c r="N9" s="2"/>
      <c r="W9" s="2"/>
      <c r="X9" s="2"/>
      <c r="Y9" s="2"/>
      <c r="Z9" s="2"/>
    </row>
    <row r="10" spans="1:26" x14ac:dyDescent="0.25">
      <c r="A10" s="13" t="s">
        <v>9</v>
      </c>
      <c r="B10" s="13"/>
      <c r="C10" s="13"/>
      <c r="D10" s="13"/>
      <c r="E10" s="13"/>
      <c r="F10" s="13"/>
      <c r="G10" s="13"/>
      <c r="H10" s="13"/>
      <c r="J10" s="2"/>
      <c r="K10" s="2"/>
      <c r="L10" s="2"/>
      <c r="M10" s="2"/>
      <c r="N10" s="2"/>
      <c r="W10" s="2"/>
      <c r="X10" s="2"/>
      <c r="Y10" s="2"/>
      <c r="Z10" s="2"/>
    </row>
    <row r="11" spans="1:26" x14ac:dyDescent="0.25">
      <c r="A11" s="7"/>
      <c r="B11" s="5">
        <v>-3</v>
      </c>
      <c r="C11" s="5">
        <v>-2</v>
      </c>
      <c r="D11" s="5">
        <v>-1</v>
      </c>
      <c r="E11" s="5">
        <v>1</v>
      </c>
      <c r="F11" s="5">
        <v>2</v>
      </c>
      <c r="G11" s="5">
        <v>3</v>
      </c>
      <c r="H11" s="5">
        <v>4</v>
      </c>
      <c r="J11" s="2"/>
      <c r="K11" s="2"/>
      <c r="L11" s="2"/>
      <c r="M11" s="2"/>
      <c r="N11" s="2"/>
      <c r="W11" s="2"/>
      <c r="X11" s="2"/>
      <c r="Y11" s="2"/>
      <c r="Z11" s="2"/>
    </row>
    <row r="12" spans="1:26" x14ac:dyDescent="0.25">
      <c r="A12" s="6" t="s">
        <v>0</v>
      </c>
      <c r="B12" s="2">
        <f>48/B8</f>
        <v>0.48484848484848486</v>
      </c>
      <c r="C12" s="2">
        <f t="shared" ref="C12:D12" si="1">48/C8</f>
        <v>0.47524752475247523</v>
      </c>
      <c r="D12" s="2">
        <f>17/D8</f>
        <v>0.17</v>
      </c>
      <c r="E12" s="2">
        <v>1</v>
      </c>
      <c r="F12" s="2">
        <v>0</v>
      </c>
      <c r="G12" s="2">
        <v>0</v>
      </c>
      <c r="H12" s="2">
        <f>23/H8</f>
        <v>0.23</v>
      </c>
      <c r="J12" s="2"/>
      <c r="K12" s="2"/>
      <c r="L12" s="2"/>
      <c r="M12" s="2"/>
      <c r="N12" s="2"/>
      <c r="W12" s="2"/>
      <c r="X12" s="2"/>
      <c r="Y12" s="2"/>
      <c r="Z12" s="2"/>
    </row>
    <row r="13" spans="1:26" x14ac:dyDescent="0.25">
      <c r="A13" s="6" t="s">
        <v>1</v>
      </c>
      <c r="B13" s="2">
        <f>9/B8</f>
        <v>9.0909090909090912E-2</v>
      </c>
      <c r="C13" s="2">
        <f>39/C8</f>
        <v>0.38613861386138615</v>
      </c>
      <c r="D13" s="2">
        <f>47/D8</f>
        <v>0.47</v>
      </c>
      <c r="E13" s="2">
        <v>0</v>
      </c>
      <c r="F13" s="2">
        <v>0</v>
      </c>
      <c r="G13" s="2">
        <v>0</v>
      </c>
      <c r="H13" s="2">
        <f>14/H8</f>
        <v>0.14000000000000001</v>
      </c>
      <c r="J13" s="2"/>
      <c r="K13" s="2"/>
      <c r="L13" s="2"/>
      <c r="M13" s="2"/>
      <c r="N13" s="2"/>
      <c r="W13" s="2"/>
      <c r="X13" s="2"/>
      <c r="Y13" s="2"/>
      <c r="Z13" s="2"/>
    </row>
    <row r="14" spans="1:26" x14ac:dyDescent="0.25">
      <c r="A14" s="6" t="s">
        <v>2</v>
      </c>
      <c r="B14" s="2">
        <f>36/B8</f>
        <v>0.36363636363636365</v>
      </c>
      <c r="C14" s="2">
        <f>20/C8</f>
        <v>0.19801980198019803</v>
      </c>
      <c r="D14" s="2">
        <f>28/D8</f>
        <v>0.28000000000000003</v>
      </c>
      <c r="E14" s="2">
        <v>0</v>
      </c>
      <c r="F14" s="2">
        <v>0</v>
      </c>
      <c r="G14" s="2">
        <v>1</v>
      </c>
      <c r="H14" s="2">
        <f>49/H8</f>
        <v>0.49</v>
      </c>
      <c r="J14" s="2"/>
      <c r="K14" s="2"/>
      <c r="L14" s="2"/>
      <c r="M14" s="2"/>
      <c r="N14" s="2"/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5">
      <c r="A15" s="6" t="s">
        <v>3</v>
      </c>
      <c r="B15" s="2">
        <f>6/B8</f>
        <v>6.0606060606060608E-2</v>
      </c>
      <c r="C15" s="2">
        <f>13/C8</f>
        <v>0.12871287128712872</v>
      </c>
      <c r="D15" s="2">
        <f>8/D8</f>
        <v>0.08</v>
      </c>
      <c r="E15" s="2">
        <v>0</v>
      </c>
      <c r="F15" s="2">
        <v>1</v>
      </c>
      <c r="G15" s="2">
        <v>0</v>
      </c>
      <c r="H15" s="2">
        <f>14/H8</f>
        <v>0.14000000000000001</v>
      </c>
      <c r="J15" s="2"/>
      <c r="K15" s="2"/>
      <c r="L15" s="2"/>
      <c r="M15" s="2"/>
      <c r="N15" s="2"/>
      <c r="W15" s="2"/>
      <c r="X15" s="2"/>
      <c r="Y15" s="2"/>
      <c r="Z15" s="2"/>
    </row>
    <row r="16" spans="1:26" x14ac:dyDescent="0.25">
      <c r="A16" s="6" t="s">
        <v>4</v>
      </c>
      <c r="B16" s="2">
        <f>SUM(B12:B15)</f>
        <v>1</v>
      </c>
      <c r="C16" s="2">
        <f t="shared" ref="C16:H16" si="2">SUM(C12:C15)</f>
        <v>1.1881188118811883</v>
      </c>
      <c r="D16" s="2">
        <f t="shared" si="2"/>
        <v>1</v>
      </c>
      <c r="E16" s="2">
        <f t="shared" si="2"/>
        <v>1</v>
      </c>
      <c r="F16" s="2">
        <f t="shared" si="2"/>
        <v>1</v>
      </c>
      <c r="G16" s="2">
        <f t="shared" si="2"/>
        <v>1</v>
      </c>
      <c r="H16" s="2">
        <f t="shared" si="2"/>
        <v>1</v>
      </c>
      <c r="J16" s="2"/>
      <c r="K16" s="2"/>
      <c r="L16" s="2"/>
      <c r="M16" s="2"/>
      <c r="N16" s="2"/>
      <c r="W16" s="2"/>
      <c r="X16" s="2"/>
      <c r="Y16" s="2"/>
      <c r="Z16" s="2"/>
    </row>
    <row r="17" spans="1:26" x14ac:dyDescent="0.25">
      <c r="J17" s="2"/>
      <c r="K17" s="2"/>
      <c r="L17" s="2"/>
      <c r="M17" s="2"/>
      <c r="N17" s="2"/>
      <c r="W17" s="2"/>
      <c r="X17" s="2"/>
      <c r="Y17" s="2"/>
      <c r="Z17" s="2"/>
    </row>
    <row r="18" spans="1:26" x14ac:dyDescent="0.25">
      <c r="A18" s="13" t="s">
        <v>10</v>
      </c>
      <c r="B18" s="13"/>
      <c r="C18" s="13"/>
      <c r="D18" s="13"/>
      <c r="E18" s="13"/>
      <c r="F18" s="13"/>
      <c r="G18" s="13"/>
      <c r="H18" s="13"/>
      <c r="J18" s="2"/>
      <c r="K18" s="2"/>
      <c r="L18" s="2"/>
      <c r="M18" s="2"/>
      <c r="N18" s="2"/>
      <c r="O18" s="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9"/>
      <c r="B19" s="5">
        <v>-3</v>
      </c>
      <c r="C19" s="5">
        <v>-2</v>
      </c>
      <c r="D19" s="5">
        <v>-1</v>
      </c>
      <c r="E19" s="5">
        <v>1</v>
      </c>
      <c r="F19" s="5">
        <v>2</v>
      </c>
      <c r="G19" s="5">
        <v>3</v>
      </c>
      <c r="H19" s="5">
        <v>4</v>
      </c>
      <c r="J19" s="2"/>
      <c r="K19" s="2"/>
      <c r="L19" s="2"/>
      <c r="M19" s="2"/>
      <c r="N19" s="2"/>
      <c r="W19" s="2"/>
      <c r="X19" s="2"/>
      <c r="Y19" s="2"/>
      <c r="Z19" s="2"/>
    </row>
    <row r="20" spans="1:26" ht="15" customHeight="1" x14ac:dyDescent="0.25">
      <c r="A20" s="6" t="s">
        <v>0</v>
      </c>
      <c r="B20" s="2">
        <f>LN(B12/$I$4)</f>
        <v>0.51395551677491824</v>
      </c>
      <c r="C20" s="2">
        <f>LN(C12/$I$4)</f>
        <v>0.49395485006824857</v>
      </c>
      <c r="D20" s="2">
        <f>LN(D12/$I$4)</f>
        <v>-0.53408248593025798</v>
      </c>
      <c r="E20" s="2">
        <f>LN(E12/$I$4)</f>
        <v>1.2378743560016172</v>
      </c>
      <c r="F20" s="4" t="s">
        <v>6</v>
      </c>
      <c r="G20" s="4" t="s">
        <v>6</v>
      </c>
      <c r="H20" s="2">
        <f>LN(H12/$I$4)</f>
        <v>-0.23180161405732444</v>
      </c>
      <c r="I20" s="2"/>
      <c r="L20" s="2"/>
      <c r="M20" s="2"/>
      <c r="N20" s="2"/>
      <c r="W20" s="2"/>
      <c r="X20" s="2"/>
      <c r="Y20" s="2"/>
      <c r="Z20" s="2"/>
    </row>
    <row r="21" spans="1:26" ht="15" customHeight="1" x14ac:dyDescent="0.25">
      <c r="A21" s="6" t="s">
        <v>1</v>
      </c>
      <c r="B21" s="2">
        <f>LN(B13/$I$5)</f>
        <v>-0.8372475245337021</v>
      </c>
      <c r="C21" s="2">
        <f>LN(C13/$I$5)</f>
        <v>0.60908887755305541</v>
      </c>
      <c r="D21" s="2">
        <f>LN(D13/$I$5)</f>
        <v>0.80562516398663564</v>
      </c>
      <c r="E21" s="4" t="s">
        <v>6</v>
      </c>
      <c r="F21" s="4" t="s">
        <v>6</v>
      </c>
      <c r="G21" s="4" t="s">
        <v>6</v>
      </c>
      <c r="H21" s="2">
        <f>LN(H13/$I$5)</f>
        <v>-0.40546510810816427</v>
      </c>
      <c r="I21" s="2"/>
      <c r="L21" s="2"/>
      <c r="M21" s="2"/>
      <c r="N21" s="2"/>
      <c r="W21" s="2"/>
      <c r="X21" s="2"/>
      <c r="Y21" s="2"/>
      <c r="Z21" s="2"/>
    </row>
    <row r="22" spans="1:26" x14ac:dyDescent="0.25">
      <c r="A22" s="6" t="s">
        <v>2</v>
      </c>
      <c r="B22" s="2">
        <f>LN(B14/$I$6)</f>
        <v>0.54904683658618858</v>
      </c>
      <c r="C22" s="2">
        <f>LN(C14/$I$6)</f>
        <v>-5.8740495022599974E-2</v>
      </c>
      <c r="D22" s="2">
        <f>LN(D14/$I$6)</f>
        <v>0.28768207245178101</v>
      </c>
      <c r="E22" s="4" t="s">
        <v>6</v>
      </c>
      <c r="F22" s="4" t="s">
        <v>6</v>
      </c>
      <c r="G22" s="2">
        <f>LN(G14/$I$6)</f>
        <v>1.5606477482646683</v>
      </c>
      <c r="H22" s="2">
        <f>LN(H14/$I$6)</f>
        <v>0.84729786038720367</v>
      </c>
      <c r="I22" s="2"/>
      <c r="L22" s="2"/>
      <c r="M22" s="2"/>
      <c r="N22" s="2"/>
      <c r="W22" s="2"/>
      <c r="X22" s="2"/>
      <c r="Y22" s="2"/>
      <c r="Z22" s="2"/>
    </row>
    <row r="23" spans="1:26" x14ac:dyDescent="0.25">
      <c r="A23" s="6" t="s">
        <v>3</v>
      </c>
      <c r="B23" s="2">
        <f>LN(B15/$I$7)</f>
        <v>-1.5654860249049176</v>
      </c>
      <c r="C23" s="2">
        <f>LN(C15/$I$7)</f>
        <v>-0.8122968033781055</v>
      </c>
      <c r="D23" s="2">
        <f>LN(D15/$I$7)</f>
        <v>-1.2878542883066382</v>
      </c>
      <c r="E23" s="4" t="s">
        <v>6</v>
      </c>
      <c r="F23" s="2">
        <f>LN(F15/$I$7)</f>
        <v>1.2378743560016172</v>
      </c>
      <c r="G23" s="4" t="s">
        <v>6</v>
      </c>
      <c r="H23" s="2">
        <f>LN(H15/$I$7)</f>
        <v>-0.72823850037121551</v>
      </c>
      <c r="I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6" t="s">
        <v>4</v>
      </c>
      <c r="B24" s="1">
        <f>SUM(B20:B23)</f>
        <v>-1.3397311960775129</v>
      </c>
      <c r="C24" s="1">
        <f t="shared" ref="C24:H24" si="3">SUM(C20:C23)</f>
        <v>0.23200642922059855</v>
      </c>
      <c r="D24" s="1">
        <f t="shared" si="3"/>
        <v>-0.7286295377984795</v>
      </c>
      <c r="E24" s="1">
        <f t="shared" si="3"/>
        <v>1.2378743560016172</v>
      </c>
      <c r="F24" s="1">
        <f t="shared" si="3"/>
        <v>1.2378743560016172</v>
      </c>
      <c r="G24" s="1">
        <f t="shared" si="3"/>
        <v>1.5606477482646683</v>
      </c>
      <c r="H24" s="1">
        <f t="shared" si="3"/>
        <v>-0.51820736214950058</v>
      </c>
      <c r="I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3" t="s">
        <v>11</v>
      </c>
      <c r="B26" s="13"/>
      <c r="C26" s="13"/>
      <c r="D26" s="13"/>
      <c r="E26" s="13"/>
      <c r="F26" s="13"/>
      <c r="G26" s="13"/>
      <c r="H26" s="13"/>
      <c r="I26" s="1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 x14ac:dyDescent="0.25">
      <c r="A27" s="7"/>
      <c r="B27" s="5">
        <v>-3</v>
      </c>
      <c r="C27" s="5">
        <v>-2</v>
      </c>
      <c r="D27" s="5">
        <v>-1</v>
      </c>
      <c r="E27" s="5">
        <v>1</v>
      </c>
      <c r="F27" s="5">
        <v>2</v>
      </c>
      <c r="G27" s="5">
        <v>3</v>
      </c>
      <c r="H27" s="5">
        <v>4</v>
      </c>
      <c r="I27" s="14" t="s">
        <v>12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6" t="s">
        <v>0</v>
      </c>
      <c r="B28" s="1">
        <f>(B4+$I28)/(B$8+$I$32)</f>
        <v>0.48390342052313884</v>
      </c>
      <c r="C28" s="1">
        <f>(C4+$I28)/(C$8+$I$32)</f>
        <v>0.28698224852071008</v>
      </c>
      <c r="D28" s="1">
        <f t="shared" ref="C28:H28" si="4">(D4+$I28)/(D$8+$I$32)</f>
        <v>0.17031872509960161</v>
      </c>
      <c r="E28" s="1">
        <f t="shared" si="4"/>
        <v>0.99701195219123495</v>
      </c>
      <c r="F28" s="1">
        <f t="shared" si="4"/>
        <v>9.9601593625498006E-4</v>
      </c>
      <c r="G28" s="1">
        <f t="shared" si="4"/>
        <v>9.9601593625498006E-4</v>
      </c>
      <c r="H28" s="1">
        <f t="shared" si="4"/>
        <v>0.23007968127490039</v>
      </c>
      <c r="I28" s="11">
        <v>0.1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6" t="s">
        <v>1</v>
      </c>
      <c r="B29" s="1">
        <f t="shared" ref="B29:H31" si="5">(B5+$I29)/(B$8+$I$32)</f>
        <v>9.1549295774647876E-2</v>
      </c>
      <c r="C29" s="1">
        <f t="shared" si="5"/>
        <v>0.38560157790927019</v>
      </c>
      <c r="D29" s="1">
        <f t="shared" si="5"/>
        <v>0.46912350597609559</v>
      </c>
      <c r="E29" s="1">
        <f t="shared" si="5"/>
        <v>9.9601593625498006E-4</v>
      </c>
      <c r="F29" s="1">
        <f t="shared" si="5"/>
        <v>9.9601593625498006E-4</v>
      </c>
      <c r="G29" s="1">
        <f t="shared" si="5"/>
        <v>9.9601593625498006E-4</v>
      </c>
      <c r="H29" s="1">
        <f t="shared" si="5"/>
        <v>0.14043824701195218</v>
      </c>
      <c r="I29" s="11">
        <v>0.1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6" t="s">
        <v>2</v>
      </c>
      <c r="B30" s="1">
        <f t="shared" si="5"/>
        <v>0.36317907444668007</v>
      </c>
      <c r="C30" s="1">
        <f t="shared" si="5"/>
        <v>0.19822485207100593</v>
      </c>
      <c r="D30" s="1">
        <f t="shared" si="5"/>
        <v>0.27988047808764938</v>
      </c>
      <c r="E30" s="1">
        <f t="shared" si="5"/>
        <v>9.9601593625498006E-4</v>
      </c>
      <c r="F30" s="1">
        <f>(F6+$I30)/(F$8+$I$32)</f>
        <v>9.9601593625498006E-4</v>
      </c>
      <c r="G30" s="1">
        <f t="shared" si="5"/>
        <v>0.99701195219123495</v>
      </c>
      <c r="H30" s="1">
        <f t="shared" si="5"/>
        <v>0.48904382470119523</v>
      </c>
      <c r="I30" s="11">
        <v>0.1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6" t="s">
        <v>3</v>
      </c>
      <c r="B31" s="1">
        <f t="shared" si="5"/>
        <v>6.1368209255533192E-2</v>
      </c>
      <c r="C31" s="1">
        <f t="shared" si="5"/>
        <v>0.1291913214990138</v>
      </c>
      <c r="D31" s="1">
        <f t="shared" si="5"/>
        <v>8.0677290836653384E-2</v>
      </c>
      <c r="E31" s="1">
        <f t="shared" si="5"/>
        <v>9.9601593625498006E-4</v>
      </c>
      <c r="F31" s="1">
        <f t="shared" si="5"/>
        <v>0.99701195219123495</v>
      </c>
      <c r="G31" s="1">
        <f t="shared" si="5"/>
        <v>9.9601593625498006E-4</v>
      </c>
      <c r="H31" s="1">
        <f t="shared" si="5"/>
        <v>0.14043824701195218</v>
      </c>
      <c r="I31" s="15">
        <v>0.1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6" t="s">
        <v>4</v>
      </c>
      <c r="B32" s="1">
        <f>SUM(B28:B31)</f>
        <v>1</v>
      </c>
      <c r="C32" s="1">
        <f t="shared" ref="C32:I32" si="6">SUM(C28:C31)</f>
        <v>1</v>
      </c>
      <c r="D32" s="1">
        <f t="shared" si="6"/>
        <v>1</v>
      </c>
      <c r="E32" s="1">
        <f t="shared" si="6"/>
        <v>0.99999999999999989</v>
      </c>
      <c r="F32" s="1">
        <f t="shared" si="6"/>
        <v>0.99999999999999989</v>
      </c>
      <c r="G32" s="1">
        <f t="shared" si="6"/>
        <v>0.99999999999999989</v>
      </c>
      <c r="H32" s="1">
        <f t="shared" si="6"/>
        <v>1</v>
      </c>
      <c r="I32" s="11">
        <f t="shared" si="6"/>
        <v>0.4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x14ac:dyDescent="0.25"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13" t="s">
        <v>13</v>
      </c>
      <c r="B34" s="13"/>
      <c r="C34" s="13"/>
      <c r="D34" s="13"/>
      <c r="E34" s="13"/>
      <c r="F34" s="13"/>
      <c r="G34" s="13"/>
      <c r="H34" s="13"/>
      <c r="I34" s="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7"/>
      <c r="B35" s="5">
        <v>-3</v>
      </c>
      <c r="C35" s="5">
        <v>-2</v>
      </c>
      <c r="D35" s="5">
        <v>-1</v>
      </c>
      <c r="E35" s="5">
        <v>1</v>
      </c>
      <c r="F35" s="5">
        <v>2</v>
      </c>
      <c r="G35" s="5">
        <v>3</v>
      </c>
      <c r="H35" s="5">
        <v>4</v>
      </c>
      <c r="I35" s="14" t="s">
        <v>12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6" t="s">
        <v>0</v>
      </c>
      <c r="B36" s="1">
        <f>LN(B28/$I4)</f>
        <v>0.51200441945080444</v>
      </c>
      <c r="C36" s="1">
        <f t="shared" ref="C36:H36" si="7">LN(C28/$I4)</f>
        <v>-1.0460560978018609E-2</v>
      </c>
      <c r="D36" s="1">
        <f t="shared" si="7"/>
        <v>-0.53220938774739734</v>
      </c>
      <c r="E36" s="1">
        <f t="shared" si="7"/>
        <v>1.2348818350651631</v>
      </c>
      <c r="F36" s="1">
        <f t="shared" si="7"/>
        <v>-5.6738729442500571</v>
      </c>
      <c r="G36" s="1">
        <f t="shared" si="7"/>
        <v>-5.6738729442500571</v>
      </c>
      <c r="H36" s="1">
        <f>LN(H28/$I4)</f>
        <v>-0.23145523372826377</v>
      </c>
      <c r="I36" s="11">
        <v>0.1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6" t="s">
        <v>1</v>
      </c>
      <c r="B37" s="1">
        <f t="shared" ref="B37:H39" si="8">LN(B29/$I5)</f>
        <v>-0.83022995187505566</v>
      </c>
      <c r="C37" s="1">
        <f t="shared" si="8"/>
        <v>0.60769712409890564</v>
      </c>
      <c r="D37" s="1">
        <f t="shared" si="8"/>
        <v>0.80375854202941155</v>
      </c>
      <c r="E37" s="1">
        <f t="shared" si="8"/>
        <v>-5.3510995519870059</v>
      </c>
      <c r="F37" s="1">
        <f t="shared" si="8"/>
        <v>-5.3510995519870059</v>
      </c>
      <c r="G37" s="1">
        <f t="shared" si="8"/>
        <v>-5.3510995519870059</v>
      </c>
      <c r="H37" s="1">
        <f t="shared" si="8"/>
        <v>-0.402339661608838</v>
      </c>
      <c r="I37" s="11">
        <v>0.1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6" t="s">
        <v>2</v>
      </c>
      <c r="B38" s="1">
        <f t="shared" si="8"/>
        <v>0.54778849994097534</v>
      </c>
      <c r="C38" s="1">
        <f t="shared" si="8"/>
        <v>-5.7705527827384286E-2</v>
      </c>
      <c r="D38" s="1">
        <f t="shared" si="8"/>
        <v>0.28725511734673964</v>
      </c>
      <c r="E38" s="1">
        <f t="shared" si="8"/>
        <v>-5.3510995519870059</v>
      </c>
      <c r="F38" s="1">
        <f t="shared" si="8"/>
        <v>-5.3510995519870059</v>
      </c>
      <c r="G38" s="1">
        <f t="shared" si="8"/>
        <v>1.5576552273282143</v>
      </c>
      <c r="H38" s="1">
        <f>LN(H30/$I6)</f>
        <v>0.84534457580751454</v>
      </c>
      <c r="I38" s="11">
        <v>0.1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6" t="s">
        <v>3</v>
      </c>
      <c r="B39" s="1">
        <f t="shared" si="8"/>
        <v>-1.5529889864816457</v>
      </c>
      <c r="C39" s="1">
        <f t="shared" si="8"/>
        <v>-0.80858650494835982</v>
      </c>
      <c r="D39" s="1">
        <f t="shared" si="8"/>
        <v>-1.2794237895776186</v>
      </c>
      <c r="E39" s="1">
        <f t="shared" si="8"/>
        <v>-5.6738729442500571</v>
      </c>
      <c r="F39" s="1">
        <f t="shared" si="8"/>
        <v>1.2348818350651631</v>
      </c>
      <c r="G39" s="1">
        <f t="shared" si="8"/>
        <v>-5.6738729442500571</v>
      </c>
      <c r="H39" s="1">
        <f t="shared" si="8"/>
        <v>-0.72511305387188907</v>
      </c>
      <c r="I39" s="15">
        <v>0.1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6" t="s">
        <v>4</v>
      </c>
      <c r="B40" s="1">
        <f>SUM(B36:B39)</f>
        <v>-1.3234260189649216</v>
      </c>
      <c r="C40" s="1">
        <f t="shared" ref="C40" si="9">SUM(C36:C39)</f>
        <v>-0.26905546965485705</v>
      </c>
      <c r="D40" s="1">
        <f t="shared" ref="D40" si="10">SUM(D36:D39)</f>
        <v>-0.72061951794886481</v>
      </c>
      <c r="E40" s="1">
        <f t="shared" ref="E40" si="11">SUM(E36:E39)</f>
        <v>-15.141190213158906</v>
      </c>
      <c r="F40" s="1">
        <f t="shared" ref="F40" si="12">SUM(F36:F39)</f>
        <v>-15.141190213158904</v>
      </c>
      <c r="G40" s="1">
        <f t="shared" ref="G40" si="13">SUM(G36:G39)</f>
        <v>-15.141190213158906</v>
      </c>
      <c r="H40" s="1">
        <f t="shared" ref="H40" si="14">SUM(H36:H39)</f>
        <v>-0.51356337340147629</v>
      </c>
      <c r="I40" s="11">
        <f t="shared" ref="I40" si="15">SUM(I36:I39)</f>
        <v>0.4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10:H10"/>
    <mergeCell ref="A18:H18"/>
    <mergeCell ref="A26:I26"/>
    <mergeCell ref="A34:I34"/>
    <mergeCell ref="A2:I2"/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Виталий</cp:lastModifiedBy>
  <dcterms:created xsi:type="dcterms:W3CDTF">2021-03-20T08:11:38Z</dcterms:created>
  <dcterms:modified xsi:type="dcterms:W3CDTF">2021-04-13T14:15:04Z</dcterms:modified>
</cp:coreProperties>
</file>